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9"/>
  <workbookPr/>
  <mc:AlternateContent xmlns:mc="http://schemas.openxmlformats.org/markup-compatibility/2006">
    <mc:Choice Requires="x15">
      <x15ac:absPath xmlns:x15ac="http://schemas.microsoft.com/office/spreadsheetml/2010/11/ac" url="C:\Users\bbert\Downloads\"/>
    </mc:Choice>
  </mc:AlternateContent>
  <xr:revisionPtr revIDLastSave="0" documentId="13_ncr:1_{D1BC498A-EDC0-4B3F-B614-7DDDD7AD81A3}" xr6:coauthVersionLast="36" xr6:coauthVersionMax="36" xr10:uidLastSave="{00000000-0000-0000-0000-000000000000}"/>
  <bookViews>
    <workbookView xWindow="0" yWindow="0" windowWidth="23040" windowHeight="8424" xr2:uid="{00000000-000D-0000-FFFF-FFFF00000000}"/>
  </bookViews>
  <sheets>
    <sheet name="2022-JAN" sheetId="1" r:id="rId1"/>
    <sheet name="2022-FEV" sheetId="4" r:id="rId2"/>
    <sheet name="2022-MAR" sheetId="5" r:id="rId3"/>
  </sheets>
  <calcPr calcId="191029"/>
</workbook>
</file>

<file path=xl/calcChain.xml><?xml version="1.0" encoding="utf-8"?>
<calcChain xmlns="http://schemas.openxmlformats.org/spreadsheetml/2006/main">
  <c r="I69" i="5" l="1"/>
  <c r="H69" i="5"/>
  <c r="G69" i="5"/>
  <c r="D69" i="5"/>
  <c r="C69" i="5"/>
  <c r="E69" i="5" s="1"/>
  <c r="I68" i="5"/>
  <c r="H68" i="5"/>
  <c r="G68" i="5"/>
  <c r="D68" i="5"/>
  <c r="C68" i="5"/>
  <c r="E68" i="5" s="1"/>
  <c r="I67" i="5"/>
  <c r="H67" i="5"/>
  <c r="G67" i="5"/>
  <c r="D67" i="5"/>
  <c r="C67" i="5"/>
  <c r="E67" i="5" s="1"/>
  <c r="I66" i="5"/>
  <c r="H66" i="5"/>
  <c r="G66" i="5"/>
  <c r="D66" i="5"/>
  <c r="E66" i="5" s="1"/>
  <c r="C66" i="5"/>
  <c r="I65" i="5"/>
  <c r="H65" i="5"/>
  <c r="H70" i="5" s="1"/>
  <c r="G65" i="5"/>
  <c r="D65" i="5"/>
  <c r="D70" i="5" s="1"/>
  <c r="C65" i="5"/>
  <c r="E65" i="5" s="1"/>
  <c r="I64" i="5"/>
  <c r="I70" i="5" s="1"/>
  <c r="H64" i="5"/>
  <c r="G64" i="5"/>
  <c r="G70" i="5" s="1"/>
  <c r="D64" i="5"/>
  <c r="C64" i="5"/>
  <c r="C70" i="5" s="1"/>
  <c r="I62" i="5"/>
  <c r="I61" i="5"/>
  <c r="I60" i="5"/>
  <c r="I59" i="5"/>
  <c r="I58" i="5"/>
  <c r="I57" i="5"/>
  <c r="I56" i="5"/>
  <c r="I55" i="5"/>
  <c r="I54" i="5"/>
  <c r="I53" i="5"/>
  <c r="I48" i="5"/>
  <c r="H48" i="5"/>
  <c r="G48" i="5"/>
  <c r="D48" i="5"/>
  <c r="C48" i="5"/>
  <c r="E48" i="5" s="1"/>
  <c r="I47" i="5"/>
  <c r="H47" i="5"/>
  <c r="G47" i="5"/>
  <c r="D47" i="5"/>
  <c r="E47" i="5" s="1"/>
  <c r="C47" i="5"/>
  <c r="I46" i="5"/>
  <c r="H46" i="5"/>
  <c r="G46" i="5"/>
  <c r="D46" i="5"/>
  <c r="C46" i="5"/>
  <c r="E46" i="5" s="1"/>
  <c r="I45" i="5"/>
  <c r="I49" i="5" s="1"/>
  <c r="H45" i="5"/>
  <c r="G45" i="5"/>
  <c r="D45" i="5"/>
  <c r="D49" i="5" s="1"/>
  <c r="C45" i="5"/>
  <c r="E45" i="5" s="1"/>
  <c r="I44" i="5"/>
  <c r="H44" i="5"/>
  <c r="H49" i="5" s="1"/>
  <c r="G44" i="5"/>
  <c r="G49" i="5" s="1"/>
  <c r="D44" i="5"/>
  <c r="C44" i="5"/>
  <c r="E44" i="5" s="1"/>
  <c r="I42" i="5"/>
  <c r="I41" i="5"/>
  <c r="I40" i="5"/>
  <c r="I39" i="5"/>
  <c r="I38" i="5"/>
  <c r="I37" i="5"/>
  <c r="I36" i="5"/>
  <c r="I35" i="5"/>
  <c r="I34" i="5"/>
  <c r="I33" i="5"/>
  <c r="J28" i="5"/>
  <c r="I28" i="5"/>
  <c r="H28" i="5"/>
  <c r="G28" i="5"/>
  <c r="D28" i="5"/>
  <c r="C28" i="5"/>
  <c r="E28" i="5" s="1"/>
  <c r="J27" i="5"/>
  <c r="I27" i="5"/>
  <c r="H27" i="5"/>
  <c r="G27" i="5"/>
  <c r="E27" i="5"/>
  <c r="D27" i="5"/>
  <c r="C27" i="5"/>
  <c r="J26" i="5"/>
  <c r="I26" i="5"/>
  <c r="H26" i="5"/>
  <c r="G26" i="5"/>
  <c r="D26" i="5"/>
  <c r="E26" i="5" s="1"/>
  <c r="C26" i="5"/>
  <c r="J25" i="5"/>
  <c r="I25" i="5"/>
  <c r="H25" i="5"/>
  <c r="G25" i="5"/>
  <c r="D25" i="5"/>
  <c r="C25" i="5"/>
  <c r="E25" i="5" s="1"/>
  <c r="J24" i="5"/>
  <c r="I24" i="5"/>
  <c r="H24" i="5"/>
  <c r="G24" i="5"/>
  <c r="D24" i="5"/>
  <c r="C24" i="5"/>
  <c r="E24" i="5" s="1"/>
  <c r="J23" i="5"/>
  <c r="I23" i="5"/>
  <c r="H23" i="5"/>
  <c r="G23" i="5"/>
  <c r="D23" i="5"/>
  <c r="C23" i="5"/>
  <c r="E23" i="5" s="1"/>
  <c r="J22" i="5"/>
  <c r="I22" i="5"/>
  <c r="H22" i="5"/>
  <c r="G22" i="5"/>
  <c r="D22" i="5"/>
  <c r="C22" i="5"/>
  <c r="E22" i="5" s="1"/>
  <c r="J21" i="5"/>
  <c r="J29" i="5" s="1"/>
  <c r="I21" i="5"/>
  <c r="I29" i="5" s="1"/>
  <c r="H73" i="5" s="1"/>
  <c r="H21" i="5"/>
  <c r="G21" i="5"/>
  <c r="D21" i="5"/>
  <c r="E21" i="5" s="1"/>
  <c r="C21" i="5"/>
  <c r="J20" i="5"/>
  <c r="I20" i="5"/>
  <c r="H20" i="5"/>
  <c r="H29" i="5" s="1"/>
  <c r="G73" i="5" s="1"/>
  <c r="G20" i="5"/>
  <c r="D20" i="5"/>
  <c r="C20" i="5"/>
  <c r="E20" i="5" s="1"/>
  <c r="J19" i="5"/>
  <c r="I19" i="5"/>
  <c r="H19" i="5"/>
  <c r="G19" i="5"/>
  <c r="E19" i="5"/>
  <c r="D19" i="5"/>
  <c r="C19" i="5"/>
  <c r="J18" i="5"/>
  <c r="I18" i="5"/>
  <c r="H18" i="5"/>
  <c r="G18" i="5"/>
  <c r="G29" i="5" s="1"/>
  <c r="D18" i="5"/>
  <c r="D29" i="5" s="1"/>
  <c r="C18" i="5"/>
  <c r="C29" i="5" s="1"/>
  <c r="J16" i="5"/>
  <c r="J15" i="5"/>
  <c r="J14" i="5"/>
  <c r="J13" i="5"/>
  <c r="J12" i="5"/>
  <c r="J11" i="5"/>
  <c r="J10" i="5"/>
  <c r="J9" i="5"/>
  <c r="J8" i="5"/>
  <c r="J7" i="5"/>
  <c r="I69" i="4"/>
  <c r="H69" i="4"/>
  <c r="G69" i="4"/>
  <c r="D69" i="4"/>
  <c r="C69" i="4"/>
  <c r="E69" i="4" s="1"/>
  <c r="I68" i="4"/>
  <c r="H68" i="4"/>
  <c r="G68" i="4"/>
  <c r="D68" i="4"/>
  <c r="E68" i="4" s="1"/>
  <c r="C68" i="4"/>
  <c r="I67" i="4"/>
  <c r="H67" i="4"/>
  <c r="G67" i="4"/>
  <c r="D67" i="4"/>
  <c r="C67" i="4"/>
  <c r="E67" i="4" s="1"/>
  <c r="I66" i="4"/>
  <c r="H66" i="4"/>
  <c r="G66" i="4"/>
  <c r="D66" i="4"/>
  <c r="C66" i="4"/>
  <c r="E66" i="4" s="1"/>
  <c r="I65" i="4"/>
  <c r="H65" i="4"/>
  <c r="G65" i="4"/>
  <c r="E65" i="4"/>
  <c r="D65" i="4"/>
  <c r="C65" i="4"/>
  <c r="I64" i="4"/>
  <c r="I70" i="4" s="1"/>
  <c r="H64" i="4"/>
  <c r="H70" i="4" s="1"/>
  <c r="G64" i="4"/>
  <c r="G70" i="4" s="1"/>
  <c r="D64" i="4"/>
  <c r="D70" i="4" s="1"/>
  <c r="C64" i="4"/>
  <c r="C70" i="4" s="1"/>
  <c r="I62" i="4"/>
  <c r="I61" i="4"/>
  <c r="I60" i="4"/>
  <c r="I59" i="4"/>
  <c r="I58" i="4"/>
  <c r="I57" i="4"/>
  <c r="I56" i="4"/>
  <c r="I55" i="4"/>
  <c r="I54" i="4"/>
  <c r="I53" i="4"/>
  <c r="I48" i="4"/>
  <c r="H48" i="4"/>
  <c r="G48" i="4"/>
  <c r="D48" i="4"/>
  <c r="C48" i="4"/>
  <c r="E48" i="4" s="1"/>
  <c r="I47" i="4"/>
  <c r="H47" i="4"/>
  <c r="G47" i="4"/>
  <c r="D47" i="4"/>
  <c r="C47" i="4"/>
  <c r="E47" i="4" s="1"/>
  <c r="I46" i="4"/>
  <c r="H46" i="4"/>
  <c r="G46" i="4"/>
  <c r="E46" i="4"/>
  <c r="D46" i="4"/>
  <c r="C46" i="4"/>
  <c r="I45" i="4"/>
  <c r="H45" i="4"/>
  <c r="G45" i="4"/>
  <c r="D45" i="4"/>
  <c r="D49" i="4" s="1"/>
  <c r="C45" i="4"/>
  <c r="E45" i="4" s="1"/>
  <c r="E49" i="4" s="1"/>
  <c r="I44" i="4"/>
  <c r="I49" i="4" s="1"/>
  <c r="H44" i="4"/>
  <c r="H49" i="4" s="1"/>
  <c r="G44" i="4"/>
  <c r="G49" i="4" s="1"/>
  <c r="D44" i="4"/>
  <c r="C44" i="4"/>
  <c r="E44" i="4" s="1"/>
  <c r="I42" i="4"/>
  <c r="I41" i="4"/>
  <c r="I40" i="4"/>
  <c r="I39" i="4"/>
  <c r="I38" i="4"/>
  <c r="I37" i="4"/>
  <c r="I36" i="4"/>
  <c r="I35" i="4"/>
  <c r="I34" i="4"/>
  <c r="I33" i="4"/>
  <c r="J28" i="4"/>
  <c r="I28" i="4"/>
  <c r="H28" i="4"/>
  <c r="G28" i="4"/>
  <c r="D28" i="4"/>
  <c r="C28" i="4"/>
  <c r="E28" i="4" s="1"/>
  <c r="J27" i="4"/>
  <c r="I27" i="4"/>
  <c r="H27" i="4"/>
  <c r="G27" i="4"/>
  <c r="D27" i="4"/>
  <c r="C27" i="4"/>
  <c r="E27" i="4" s="1"/>
  <c r="J26" i="4"/>
  <c r="I26" i="4"/>
  <c r="H26" i="4"/>
  <c r="G26" i="4"/>
  <c r="D26" i="4"/>
  <c r="C26" i="4"/>
  <c r="E26" i="4" s="1"/>
  <c r="J25" i="4"/>
  <c r="I25" i="4"/>
  <c r="H25" i="4"/>
  <c r="G25" i="4"/>
  <c r="D25" i="4"/>
  <c r="C25" i="4"/>
  <c r="E25" i="4" s="1"/>
  <c r="J24" i="4"/>
  <c r="I24" i="4"/>
  <c r="H24" i="4"/>
  <c r="G24" i="4"/>
  <c r="E24" i="4"/>
  <c r="D24" i="4"/>
  <c r="C24" i="4"/>
  <c r="J23" i="4"/>
  <c r="I23" i="4"/>
  <c r="H23" i="4"/>
  <c r="G23" i="4"/>
  <c r="D23" i="4"/>
  <c r="C23" i="4"/>
  <c r="E23" i="4" s="1"/>
  <c r="J22" i="4"/>
  <c r="I22" i="4"/>
  <c r="H22" i="4"/>
  <c r="G22" i="4"/>
  <c r="D22" i="4"/>
  <c r="C22" i="4"/>
  <c r="E22" i="4" s="1"/>
  <c r="J21" i="4"/>
  <c r="I21" i="4"/>
  <c r="H21" i="4"/>
  <c r="G21" i="4"/>
  <c r="D21" i="4"/>
  <c r="C21" i="4"/>
  <c r="E21" i="4" s="1"/>
  <c r="J20" i="4"/>
  <c r="I20" i="4"/>
  <c r="H20" i="4"/>
  <c r="G20" i="4"/>
  <c r="D20" i="4"/>
  <c r="C20" i="4"/>
  <c r="E20" i="4" s="1"/>
  <c r="J19" i="4"/>
  <c r="I19" i="4"/>
  <c r="H19" i="4"/>
  <c r="G19" i="4"/>
  <c r="D19" i="4"/>
  <c r="C19" i="4"/>
  <c r="E19" i="4" s="1"/>
  <c r="J18" i="4"/>
  <c r="J29" i="4" s="1"/>
  <c r="I18" i="4"/>
  <c r="I29" i="4" s="1"/>
  <c r="H18" i="4"/>
  <c r="H29" i="4" s="1"/>
  <c r="G73" i="4" s="1"/>
  <c r="G18" i="4"/>
  <c r="G29" i="4" s="1"/>
  <c r="D18" i="4"/>
  <c r="D29" i="4" s="1"/>
  <c r="D73" i="4" s="1"/>
  <c r="C18" i="4"/>
  <c r="E18" i="4" s="1"/>
  <c r="E29" i="4" s="1"/>
  <c r="J16" i="4"/>
  <c r="J15" i="4"/>
  <c r="J14" i="4"/>
  <c r="J13" i="4"/>
  <c r="J12" i="4"/>
  <c r="J11" i="4"/>
  <c r="J10" i="4"/>
  <c r="J9" i="4"/>
  <c r="J8" i="4"/>
  <c r="J7" i="4"/>
  <c r="I73" i="5" l="1"/>
  <c r="E49" i="5"/>
  <c r="D73" i="5"/>
  <c r="C49" i="5"/>
  <c r="C73" i="5" s="1"/>
  <c r="E18" i="5"/>
  <c r="E29" i="5" s="1"/>
  <c r="E73" i="5" s="1"/>
  <c r="E64" i="5"/>
  <c r="E70" i="5" s="1"/>
  <c r="H73" i="4"/>
  <c r="I73" i="4"/>
  <c r="C49" i="4"/>
  <c r="C29" i="4"/>
  <c r="C73" i="4" s="1"/>
  <c r="E64" i="4"/>
  <c r="E70" i="4" s="1"/>
  <c r="E73" i="4" s="1"/>
  <c r="I69" i="1"/>
  <c r="H69" i="1"/>
  <c r="G69" i="1"/>
  <c r="D69" i="1"/>
  <c r="C69" i="1"/>
  <c r="I68" i="1"/>
  <c r="H68" i="1"/>
  <c r="G68" i="1"/>
  <c r="D68" i="1"/>
  <c r="C68" i="1"/>
  <c r="I67" i="1"/>
  <c r="H67" i="1"/>
  <c r="G67" i="1"/>
  <c r="D67" i="1"/>
  <c r="C67" i="1"/>
  <c r="I66" i="1"/>
  <c r="H66" i="1"/>
  <c r="G66" i="1"/>
  <c r="D66" i="1"/>
  <c r="C66" i="1"/>
  <c r="I65" i="1"/>
  <c r="H65" i="1"/>
  <c r="G65" i="1"/>
  <c r="D65" i="1"/>
  <c r="C65" i="1"/>
  <c r="E65" i="1" s="1"/>
  <c r="I64" i="1"/>
  <c r="H64" i="1"/>
  <c r="G64" i="1"/>
  <c r="D64" i="1"/>
  <c r="C64" i="1"/>
  <c r="E64" i="1" s="1"/>
  <c r="I62" i="1"/>
  <c r="I61" i="1"/>
  <c r="I60" i="1"/>
  <c r="I59" i="1"/>
  <c r="I58" i="1"/>
  <c r="I57" i="1"/>
  <c r="I56" i="1"/>
  <c r="I55" i="1"/>
  <c r="I54" i="1"/>
  <c r="I53" i="1"/>
  <c r="I48" i="1"/>
  <c r="H48" i="1"/>
  <c r="G48" i="1"/>
  <c r="D48" i="1"/>
  <c r="E48" i="1" s="1"/>
  <c r="C48" i="1"/>
  <c r="I47" i="1"/>
  <c r="H47" i="1"/>
  <c r="G47" i="1"/>
  <c r="D47" i="1"/>
  <c r="C47" i="1"/>
  <c r="I46" i="1"/>
  <c r="H46" i="1"/>
  <c r="G46" i="1"/>
  <c r="D46" i="1"/>
  <c r="C46" i="1"/>
  <c r="E46" i="1" s="1"/>
  <c r="I45" i="1"/>
  <c r="H45" i="1"/>
  <c r="G45" i="1"/>
  <c r="D45" i="1"/>
  <c r="D49" i="1" s="1"/>
  <c r="C45" i="1"/>
  <c r="I44" i="1"/>
  <c r="H44" i="1"/>
  <c r="G44" i="1"/>
  <c r="D44" i="1"/>
  <c r="C44" i="1"/>
  <c r="I42" i="1"/>
  <c r="I41" i="1"/>
  <c r="I40" i="1"/>
  <c r="I39" i="1"/>
  <c r="I38" i="1"/>
  <c r="I37" i="1"/>
  <c r="I36" i="1"/>
  <c r="I35" i="1"/>
  <c r="I34" i="1"/>
  <c r="I33" i="1"/>
  <c r="J28" i="1"/>
  <c r="I28" i="1"/>
  <c r="H28" i="1"/>
  <c r="G28" i="1"/>
  <c r="D28" i="1"/>
  <c r="C28" i="1"/>
  <c r="E28" i="1" s="1"/>
  <c r="J27" i="1"/>
  <c r="I27" i="1"/>
  <c r="H27" i="1"/>
  <c r="G27" i="1"/>
  <c r="D27" i="1"/>
  <c r="C27" i="1"/>
  <c r="E27" i="1" s="1"/>
  <c r="J26" i="1"/>
  <c r="I26" i="1"/>
  <c r="H26" i="1"/>
  <c r="G26" i="1"/>
  <c r="D26" i="1"/>
  <c r="C26" i="1"/>
  <c r="J25" i="1"/>
  <c r="I25" i="1"/>
  <c r="H25" i="1"/>
  <c r="G25" i="1"/>
  <c r="D25" i="1"/>
  <c r="C25" i="1"/>
  <c r="E25" i="1" s="1"/>
  <c r="J24" i="1"/>
  <c r="I24" i="1"/>
  <c r="H24" i="1"/>
  <c r="G24" i="1"/>
  <c r="D24" i="1"/>
  <c r="C24" i="1"/>
  <c r="E24" i="1" s="1"/>
  <c r="J23" i="1"/>
  <c r="I23" i="1"/>
  <c r="H23" i="1"/>
  <c r="G23" i="1"/>
  <c r="D23" i="1"/>
  <c r="C23" i="1"/>
  <c r="E23" i="1" s="1"/>
  <c r="J22" i="1"/>
  <c r="I22" i="1"/>
  <c r="H22" i="1"/>
  <c r="G22" i="1"/>
  <c r="D22" i="1"/>
  <c r="C22" i="1"/>
  <c r="J21" i="1"/>
  <c r="I21" i="1"/>
  <c r="H21" i="1"/>
  <c r="G21" i="1"/>
  <c r="D21" i="1"/>
  <c r="E21" i="1" s="1"/>
  <c r="C21" i="1"/>
  <c r="J20" i="1"/>
  <c r="I20" i="1"/>
  <c r="H20" i="1"/>
  <c r="G20" i="1"/>
  <c r="D20" i="1"/>
  <c r="C20" i="1"/>
  <c r="J19" i="1"/>
  <c r="I19" i="1"/>
  <c r="H19" i="1"/>
  <c r="G19" i="1"/>
  <c r="D19" i="1"/>
  <c r="C19" i="1"/>
  <c r="E19" i="1" s="1"/>
  <c r="J18" i="1"/>
  <c r="I18" i="1"/>
  <c r="H18" i="1"/>
  <c r="H29" i="1" s="1"/>
  <c r="G18" i="1"/>
  <c r="D18" i="1"/>
  <c r="C18" i="1"/>
  <c r="J16" i="1"/>
  <c r="J15" i="1"/>
  <c r="J14" i="1"/>
  <c r="J13" i="1"/>
  <c r="J12" i="1"/>
  <c r="J11" i="1"/>
  <c r="J10" i="1"/>
  <c r="J9" i="1"/>
  <c r="J8" i="1"/>
  <c r="J7" i="1"/>
  <c r="I29" i="1" l="1"/>
  <c r="G49" i="1"/>
  <c r="C29" i="1"/>
  <c r="H49" i="1"/>
  <c r="E67" i="1"/>
  <c r="E70" i="1" s="1"/>
  <c r="E44" i="1"/>
  <c r="D29" i="1"/>
  <c r="D73" i="1" s="1"/>
  <c r="E22" i="1"/>
  <c r="E26" i="1"/>
  <c r="I49" i="1"/>
  <c r="D70" i="1"/>
  <c r="E69" i="1"/>
  <c r="J29" i="1"/>
  <c r="I73" i="1" s="1"/>
  <c r="G29" i="1"/>
  <c r="C49" i="1"/>
  <c r="G70" i="1"/>
  <c r="G73" i="1" s="1"/>
  <c r="E66" i="1"/>
  <c r="E47" i="1"/>
  <c r="I70" i="1"/>
  <c r="E68" i="1"/>
  <c r="H70" i="1"/>
  <c r="E20" i="1"/>
  <c r="C73" i="1"/>
  <c r="E18" i="1"/>
  <c r="C70" i="1"/>
  <c r="E45" i="1"/>
  <c r="E49" i="1" s="1"/>
  <c r="E29" i="1" l="1"/>
  <c r="E73" i="1" s="1"/>
  <c r="H7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6" authorId="0" shapeId="0" xr:uid="{00000000-0006-0000-0000-000001000000}">
      <text>
        <r>
          <rPr>
            <sz val="11"/>
            <color rgb="FF000000"/>
            <rFont val="Arial"/>
          </rPr>
          <t>Descrever o nome do cargo comissionado como consta no Decreto de Alocação do Cargo e/ou Regulamento do órgão ou entidade. Exemplos da SCGE: Secretário Executivo da Controladoria-Geral do Estado, Chefe de Gabinete, Assessor de Comunicação, etc.</t>
        </r>
      </text>
    </comment>
    <comment ref="B6" authorId="0" shapeId="0" xr:uid="{00000000-0006-0000-0000-000002000000}">
      <text>
        <r>
          <rPr>
            <sz val="11"/>
            <color rgb="FF000000"/>
            <rFont val="Arial"/>
          </rPr>
          <t>(célula de preenchimento obrigatório, pois serve de base para a contabilização dos quantitativos totais de cargos, funções e gratificações preenchidos e vagos). Lista suspensa. Simbolo do cargo comissionado, conforme Lei Estadual No 16.520/2018. Opções: DAS, DAS-1, DAS-2, DAS-3, DAS-4, DAS-5, CAA-1, CAA-2, CAA-3, CAA-4 e CAA-5.</t>
        </r>
      </text>
    </comment>
    <comment ref="C6" authorId="0" shapeId="0" xr:uid="{00000000-0006-0000-0000-000003000000}">
      <text>
        <r>
          <rPr>
            <sz val="11"/>
            <color rgb="FF000000"/>
            <rFont val="Arial"/>
          </rPr>
          <t>Descrever a sigla da lotação referente ao cargo comissionado. Exemplos de siglas da SCGE: GAB/SECGE, GAB/CGAB, CGAB/ASC, etc.</t>
        </r>
      </text>
    </comment>
    <comment ref="D6" authorId="0" shapeId="0" xr:uid="{00000000-0006-0000-0000-000004000000}">
      <text>
        <r>
          <rPr>
            <sz val="11"/>
            <color rgb="FF000000"/>
            <rFont val="Arial"/>
          </rPr>
          <t>(célula de preenchimento obrigatório, pois serve de base para a contabilização dos quantitativos totais de cargos, funções e gratificações preenchidos e vagos). 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E6" authorId="0" shapeId="0" xr:uid="{00000000-0006-0000-0000-000005000000}">
      <text>
        <r>
          <rPr>
            <sz val="11"/>
            <color rgb="FF000000"/>
            <rFont val="Arial"/>
          </rPr>
          <t>(Não editar as células em cinza). Quantitativo dos cargos comissionados existentes, por servidor. Como essa contagem é por servidor, esse número sempre será "1". Essa coluna servirá como base para contabilizar o quantitativo total de servidores com cargos comissionados.</t>
        </r>
      </text>
    </comment>
    <comment ref="F6" authorId="0" shapeId="0" xr:uid="{00000000-0006-0000-0000-000006000000}">
      <text>
        <r>
          <rPr>
            <sz val="11"/>
            <color rgb="FF000000"/>
            <rFont val="Arial"/>
          </rPr>
          <t>Nome completo do servidor ocupante do cargo comissionado. Caso o cargo esteja vago, a palavra "VAGO" deverá ser inserida na célula correspondente.</t>
        </r>
      </text>
    </comment>
    <comment ref="G6" authorId="0" shapeId="0" xr:uid="{00000000-0006-0000-0000-000007000000}">
      <text>
        <r>
          <rPr>
            <sz val="11"/>
            <color rgb="FF000000"/>
            <rFont val="Arial"/>
          </rPr>
          <t>Valor do subsídio do agente político, em Reais (R$).</t>
        </r>
      </text>
    </comment>
    <comment ref="H6" authorId="0" shapeId="0" xr:uid="{00000000-0006-0000-0000-000008000000}">
      <text>
        <r>
          <rPr>
            <sz val="11"/>
            <color rgb="FF000000"/>
            <rFont val="Arial"/>
          </rPr>
          <t>Valor do vencimento do servidor, em Reais (R$).</t>
        </r>
      </text>
    </comment>
    <comment ref="I6" authorId="0" shapeId="0" xr:uid="{00000000-0006-0000-0000-000009000000}">
      <text>
        <r>
          <rPr>
            <sz val="11"/>
            <color rgb="FF000000"/>
            <rFont val="Arial"/>
          </rPr>
          <t>Valor da representação paga em razão do cargo em comissão, em Reais (R$).</t>
        </r>
      </text>
    </comment>
    <comment ref="J6" authorId="0" shapeId="0" xr:uid="{00000000-0006-0000-0000-00000A000000}">
      <text>
        <r>
          <rPr>
            <sz val="11"/>
            <color rgb="FF000000"/>
            <rFont val="Arial"/>
          </rPr>
          <t>(Células de preenchimento automático). Montante resultante da soma entre o subsídio do agente político + vencimento + representação, em Reais (R$).</t>
        </r>
      </text>
    </comment>
    <comment ref="A17" authorId="0" shapeId="0" xr:uid="{00000000-0006-0000-0000-00000B000000}">
      <text>
        <r>
          <rPr>
            <sz val="11"/>
            <color rgb="FF000000"/>
            <rFont val="Arial"/>
          </rPr>
          <t>(Não editar as células em cinza). Relação de todos os cargos comissionados, conforme Lei Estadual nº 16.520/2018.</t>
        </r>
      </text>
    </comment>
    <comment ref="B17" authorId="0" shapeId="0" xr:uid="{00000000-0006-0000-0000-00000C000000}">
      <text>
        <r>
          <rPr>
            <sz val="11"/>
            <color rgb="FF000000"/>
            <rFont val="Arial"/>
          </rPr>
          <t>(Não editar as células em cinza). Relação de todos os símbolos dos cargos comissionados, conforme Lei Estadual nº 16.520/2018.</t>
        </r>
      </text>
    </comment>
    <comment ref="C17" authorId="0" shapeId="0" xr:uid="{00000000-0006-0000-0000-00000D000000}">
      <text>
        <r>
          <rPr>
            <sz val="11"/>
            <color rgb="FF000000"/>
            <rFont val="Arial"/>
          </rPr>
          <t>(Células de preenchimento automático). Quantitativo dos cargos comissionados preenchidos.</t>
        </r>
      </text>
    </comment>
    <comment ref="D17" authorId="0" shapeId="0" xr:uid="{00000000-0006-0000-0000-00000E000000}">
      <text>
        <r>
          <rPr>
            <sz val="11"/>
            <color rgb="FF000000"/>
            <rFont val="Arial"/>
          </rPr>
          <t>(Células de preenchimento automático). Quantitativo dos cargos comissionados vagos.</t>
        </r>
      </text>
    </comment>
    <comment ref="E17" authorId="0" shapeId="0" xr:uid="{00000000-0006-0000-0000-00000F000000}">
      <text>
        <r>
          <rPr>
            <sz val="11"/>
            <color rgb="FF000000"/>
            <rFont val="Arial"/>
          </rPr>
          <t>(Células de preenchimento automático). Quantitativo dos cargos comissionados existentes (preenchidos + vagos).</t>
        </r>
      </text>
    </comment>
    <comment ref="G17" authorId="0" shapeId="0" xr:uid="{00000000-0006-0000-0000-000010000000}">
      <text>
        <r>
          <rPr>
            <sz val="11"/>
            <color rgb="FF000000"/>
            <rFont val="Arial"/>
          </rPr>
          <t>(Células de preenchimento automático). Valor total dos subsídios dos agentes políticos, em Reais (R$).</t>
        </r>
      </text>
    </comment>
    <comment ref="H17" authorId="0" shapeId="0" xr:uid="{00000000-0006-0000-0000-000011000000}">
      <text>
        <r>
          <rPr>
            <sz val="11"/>
            <color rgb="FF000000"/>
            <rFont val="Arial"/>
          </rPr>
          <t>(Células de preenchimento automático). Valor total dos vencimentos dos servidores, em Reais (R$).</t>
        </r>
      </text>
    </comment>
    <comment ref="I17" authorId="0" shapeId="0" xr:uid="{00000000-0006-0000-0000-000012000000}">
      <text>
        <r>
          <rPr>
            <sz val="11"/>
            <color rgb="FF000000"/>
            <rFont val="Arial"/>
          </rPr>
          <t>(Células de preenchimento automático). Valor total das representações pagas em razão do cargo em comissão, em Reais (R$).</t>
        </r>
      </text>
    </comment>
    <comment ref="J17" authorId="0" shapeId="0" xr:uid="{00000000-0006-0000-0000-000013000000}">
      <text>
        <r>
          <rPr>
            <sz val="11"/>
            <color rgb="FF000000"/>
            <rFont val="Arial"/>
          </rPr>
          <t>(Células de preenchimento automático). Valor total dos montantes resultantes da soma entre os subsídios dos agentes políticos + vencimentos + representações, em Reais (R$).</t>
        </r>
      </text>
    </comment>
    <comment ref="A32" authorId="0" shapeId="0" xr:uid="{00000000-0006-0000-0000-000014000000}">
      <text>
        <r>
          <rPr>
            <sz val="11"/>
            <color rgb="FF000000"/>
            <rFont val="Arial"/>
          </rPr>
          <t>Descrever o nome da função gratificada de direção e assessoramento, conforme DOE. Exemplos da SCGE: Diretora da Ouvidoria-Geral do Estado, Gestora da Setorial Contábil, Coordenador de Auditoria de Obras Públicas, etc.</t>
        </r>
      </text>
    </comment>
    <comment ref="B32" authorId="0" shapeId="0" xr:uid="{00000000-0006-0000-0000-000015000000}">
      <text>
        <r>
          <rPr>
            <sz val="11"/>
            <color rgb="FF000000"/>
            <rFont val="Arial"/>
          </rPr>
          <t>(célula de preenchimento obrigatório, pois serve de base para a contabilização dos quantitativos totais de cargos, funções e gratificações preenchidos e vagos). Lista suspensa. Simbolo da função gratificada de direção e assessoramento, conforme Lei Estadual No 16.520/2018. Opções: FDA, FDA-1, FDA-2, FDA-3, FDA-4.</t>
        </r>
      </text>
    </comment>
    <comment ref="C32" authorId="0" shapeId="0" xr:uid="{00000000-0006-0000-0000-000016000000}">
      <text>
        <r>
          <rPr>
            <sz val="11"/>
            <color rgb="FF000000"/>
            <rFont val="Arial"/>
          </rPr>
          <t>Descrever a sigla da lotação referente à função gratificada de direção e assessoramento. Exemplos de siglas da SCGE: GAB/DOGE, DPGE/GAF/GSC, DAUD/COP, etc.</t>
        </r>
      </text>
    </comment>
    <comment ref="D32" authorId="0" shapeId="0" xr:uid="{00000000-0006-0000-0000-000017000000}">
      <text>
        <r>
          <rPr>
            <sz val="11"/>
            <color rgb="FF000000"/>
            <rFont val="Arial"/>
          </rPr>
          <t>(célula de preenchimento obrigatório, pois serve de base para a contabilização dos quantitativos totais de cargos, funções e gratificações preenchidos e vagos). 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E32" authorId="0" shapeId="0" xr:uid="{00000000-0006-0000-0000-000018000000}">
      <text>
        <r>
          <rPr>
            <sz val="11"/>
            <color rgb="FF000000"/>
            <rFont val="Arial"/>
          </rPr>
          <t>(Não editar as células em cinza). Quantitativo das funções gratificadas de direção e assessoramento existentes, por servidor. Como essa contagem é por servidor, esse número sempre será "1". Essa coluna servirá como base para contabilizar o quantitativo total de servidores com função gratificada de direção e assessoramento.</t>
        </r>
      </text>
    </comment>
    <comment ref="F32" authorId="0" shapeId="0" xr:uid="{00000000-0006-0000-0000-000019000000}">
      <text>
        <r>
          <rPr>
            <sz val="11"/>
            <color rgb="FF000000"/>
            <rFont val="Arial"/>
          </rPr>
          <t>Nome completo do servidor ocupante da função gratificada de direção e assessoramento. Caso a função gratificada de direção e assessoramento esteja vago, a palavra "VAGO" deverá ser inserida na célula correspondente.</t>
        </r>
      </text>
    </comment>
    <comment ref="G32" authorId="0" shapeId="0" xr:uid="{00000000-0006-0000-0000-00001A000000}">
      <text>
        <r>
          <rPr>
            <sz val="11"/>
            <color rgb="FF000000"/>
            <rFont val="Arial"/>
          </rPr>
          <t>Valor do vencimento do servidor, em Reais (R$).</t>
        </r>
      </text>
    </comment>
    <comment ref="H32" authorId="0" shapeId="0" xr:uid="{00000000-0006-0000-0000-00001B000000}">
      <text>
        <r>
          <rPr>
            <sz val="11"/>
            <color rgb="FF000000"/>
            <rFont val="Arial"/>
          </rPr>
          <t>Valor da representação paga em razão da função gratificada de direção e assessoramento, em Reais (R$).</t>
        </r>
      </text>
    </comment>
    <comment ref="I32" authorId="0" shapeId="0" xr:uid="{00000000-0006-0000-0000-00001C000000}">
      <text>
        <r>
          <rPr>
            <sz val="11"/>
            <color rgb="FF000000"/>
            <rFont val="Arial"/>
          </rPr>
          <t>(Células de preenchimento automático). Montante resultante da soma entre o vencimento + representação, em Reais (R$).</t>
        </r>
      </text>
    </comment>
    <comment ref="A43" authorId="0" shapeId="0" xr:uid="{00000000-0006-0000-0000-00001D000000}">
      <text>
        <r>
          <rPr>
            <sz val="11"/>
            <color rgb="FF000000"/>
            <rFont val="Arial"/>
          </rPr>
          <t>(Não editar as células em cinza). Relação de todas as funções gratificadas de direção e assessoramento, conforme Lei Estadual nº 16.520/2018.</t>
        </r>
      </text>
    </comment>
    <comment ref="B43" authorId="0" shapeId="0" xr:uid="{00000000-0006-0000-0000-00001E000000}">
      <text>
        <r>
          <rPr>
            <sz val="11"/>
            <color rgb="FF000000"/>
            <rFont val="Arial"/>
          </rPr>
          <t>(Não editar as células em cinza). Relação de todos os símbolos das funções gratificadas de direção e assessoramento, conforme Lei Estadual nº 16.520/2018.</t>
        </r>
      </text>
    </comment>
    <comment ref="C43" authorId="0" shapeId="0" xr:uid="{00000000-0006-0000-0000-00001F000000}">
      <text>
        <r>
          <rPr>
            <sz val="11"/>
            <color rgb="FF000000"/>
            <rFont val="Arial"/>
          </rPr>
          <t>(Células de preenchimento automático). Quantitativo das funções gratificadas de direção e assessoramento preenchidos.</t>
        </r>
      </text>
    </comment>
    <comment ref="D43" authorId="0" shapeId="0" xr:uid="{00000000-0006-0000-0000-000020000000}">
      <text>
        <r>
          <rPr>
            <sz val="11"/>
            <color rgb="FF000000"/>
            <rFont val="Arial"/>
          </rPr>
          <t>(Células de preenchimento automático). Quantitativo das funções gratificadas de direção e assessoramento vagas.</t>
        </r>
      </text>
    </comment>
    <comment ref="E43" authorId="0" shapeId="0" xr:uid="{00000000-0006-0000-0000-000021000000}">
      <text>
        <r>
          <rPr>
            <sz val="11"/>
            <color rgb="FF000000"/>
            <rFont val="Arial"/>
          </rPr>
          <t>(Células de preenchimento automático). Quantitativo das funções gratificadas de direção e assessoramento existentes (preenchidos + vagos).</t>
        </r>
      </text>
    </comment>
    <comment ref="G43" authorId="0" shapeId="0" xr:uid="{00000000-0006-0000-0000-000022000000}">
      <text>
        <r>
          <rPr>
            <sz val="11"/>
            <color rgb="FF000000"/>
            <rFont val="Arial"/>
          </rPr>
          <t>(Células de preenchimento automático). Valor total dos vencimentos dos servidores, em Reais (R$).</t>
        </r>
      </text>
    </comment>
    <comment ref="H43" authorId="0" shapeId="0" xr:uid="{00000000-0006-0000-0000-000023000000}">
      <text>
        <r>
          <rPr>
            <sz val="11"/>
            <color rgb="FF000000"/>
            <rFont val="Arial"/>
          </rPr>
          <t>(Células de preenchimento automático). Valor total das representações pagas em razão da função gratificada de direção e assessoramento, em Reais (R$).</t>
        </r>
      </text>
    </comment>
    <comment ref="I43" authorId="0" shapeId="0" xr:uid="{00000000-0006-0000-0000-000024000000}">
      <text>
        <r>
          <rPr>
            <sz val="11"/>
            <color rgb="FF000000"/>
            <rFont val="Arial"/>
          </rPr>
          <t>(Células de preenchimento automático). Valor total dos montantes resultantes da soma entre os vencimentos + representações, em Reais (R$).</t>
        </r>
      </text>
    </comment>
    <comment ref="A52" authorId="0" shapeId="0" xr:uid="{00000000-0006-0000-0000-000025000000}">
      <text>
        <r>
          <rPr>
            <sz val="11"/>
            <color rgb="FF000000"/>
            <rFont val="Arial"/>
          </rPr>
          <t xml:space="preserve">Descrever o nome da função gratificada de supervisão e apoio como consta no DOE. Exemplos da SCGE: Chefia da Unidade de Apoio e Projetos, Chefia da Unidade de Obras e Serviços de Engenharia, Chefia da Unidade de Licitações e Contratos, etc. </t>
        </r>
      </text>
    </comment>
    <comment ref="B52" authorId="0" shapeId="0" xr:uid="{00000000-0006-0000-0000-000026000000}">
      <text>
        <r>
          <rPr>
            <sz val="11"/>
            <color rgb="FF000000"/>
            <rFont val="Arial"/>
          </rPr>
          <t>(célula de preenchimento obrigatório, pois serve de base para a contabilização dos quantitativos totais de cargos, funções e gratificações preenchidos e vagos). Lista suspensa. Simbolo da função gratificada de supervisão e apoio, conforme Lei Estadual No 16.520/2018. Opções: FGS-1, FGS-2, FGS-3, FGA-1, FGA-2 e FGA-3.</t>
        </r>
      </text>
    </comment>
    <comment ref="C52" authorId="0" shapeId="0" xr:uid="{00000000-0006-0000-0000-000027000000}">
      <text>
        <r>
          <rPr>
            <sz val="11"/>
            <color rgb="FF000000"/>
            <rFont val="Arial"/>
          </rPr>
          <t>Descrever a sigla da lotação referente à função gratificada de supervisão e apoio. Exemplos de siglas da SCGE: DAUD/UAPP, DAUD/COP/UAOP, DAUD/CLC/UALC, etc.</t>
        </r>
      </text>
    </comment>
    <comment ref="D52" authorId="0" shapeId="0" xr:uid="{00000000-0006-0000-0000-000028000000}">
      <text>
        <r>
          <rPr>
            <sz val="11"/>
            <color rgb="FF000000"/>
            <rFont val="Arial"/>
          </rPr>
          <t>(célula de preenchimento obrigatório, pois serve de base para a contabilização dos quantitativos totais de cargos, funções e gratificações preenchidos e vagos). 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E52" authorId="0" shapeId="0" xr:uid="{00000000-0006-0000-0000-000029000000}">
      <text>
        <r>
          <rPr>
            <sz val="11"/>
            <color rgb="FF000000"/>
            <rFont val="Arial"/>
          </rPr>
          <t>(Não editar as células em cinza). Quantitativo das funções gratificadas de supervisão e apoio existentes, por servidor. Como essa contagem é por servidor, esse número sempre será "1". Essa coluna servirá como base para contabilizar o quantitativo total de servidores com função gratificada de supervisão e apoio.</t>
        </r>
      </text>
    </comment>
    <comment ref="F52" authorId="0" shapeId="0" xr:uid="{00000000-0006-0000-0000-00002A000000}">
      <text>
        <r>
          <rPr>
            <sz val="11"/>
            <color rgb="FF000000"/>
            <rFont val="Arial"/>
          </rPr>
          <t>Nome completo do servidor ocupante da função gratificada de supervisão e apoio. Caso a função gratificada de supervisão e apoio esteja vago, a palavra "VAGO" deverá ser inserida na célula correspondente.</t>
        </r>
      </text>
    </comment>
    <comment ref="G52" authorId="0" shapeId="0" xr:uid="{00000000-0006-0000-0000-00002B000000}">
      <text>
        <r>
          <rPr>
            <sz val="11"/>
            <color rgb="FF000000"/>
            <rFont val="Arial"/>
          </rPr>
          <t>Valor do vencimento do servidor, em Reais (R$).</t>
        </r>
      </text>
    </comment>
    <comment ref="H52" authorId="0" shapeId="0" xr:uid="{00000000-0006-0000-0000-00002C000000}">
      <text>
        <r>
          <rPr>
            <sz val="11"/>
            <color rgb="FF000000"/>
            <rFont val="Arial"/>
          </rPr>
          <t>Valor da representação paga em razão da função gratificada de supervisão e apoio, em Reais (R$).</t>
        </r>
      </text>
    </comment>
    <comment ref="I52" authorId="0" shapeId="0" xr:uid="{00000000-0006-0000-0000-00002D000000}">
      <text>
        <r>
          <rPr>
            <sz val="11"/>
            <color rgb="FF000000"/>
            <rFont val="Arial"/>
          </rPr>
          <t>(Células de preenchimento automático). Montante resultante da soma entre o vencimento + representação, em Reais (R$).</t>
        </r>
      </text>
    </comment>
    <comment ref="A63" authorId="0" shapeId="0" xr:uid="{00000000-0006-0000-0000-00002E000000}">
      <text>
        <r>
          <rPr>
            <sz val="11"/>
            <color rgb="FF000000"/>
            <rFont val="Arial"/>
          </rPr>
          <t>(Não editar as células em cinza). Relação de todas as funções gratificadas de supervisão e apoio, conforme Lei Estadual nº 16.520/2018.</t>
        </r>
      </text>
    </comment>
    <comment ref="B63" authorId="0" shapeId="0" xr:uid="{00000000-0006-0000-0000-00002F000000}">
      <text>
        <r>
          <rPr>
            <sz val="11"/>
            <color rgb="FF000000"/>
            <rFont val="Arial"/>
          </rPr>
          <t>(Não editar as células em cinza). Relação de todos os símbolos das funções gratificadas de supervisão e apoio, conforme Lei Estadual nº 16.520/2018.</t>
        </r>
      </text>
    </comment>
    <comment ref="C63" authorId="0" shapeId="0" xr:uid="{00000000-0006-0000-0000-000030000000}">
      <text>
        <r>
          <rPr>
            <sz val="11"/>
            <color rgb="FF000000"/>
            <rFont val="Arial"/>
          </rPr>
          <t>(Células de preenchimento automático). Quantitativo das funções gratificadas de supervisão e apoio preenchidos.</t>
        </r>
      </text>
    </comment>
    <comment ref="D63" authorId="0" shapeId="0" xr:uid="{00000000-0006-0000-0000-000031000000}">
      <text>
        <r>
          <rPr>
            <sz val="11"/>
            <color rgb="FF000000"/>
            <rFont val="Arial"/>
          </rPr>
          <t>(Células de preenchimento automático). Quantitativo das funções gratificadas de supervisão e apoio vagos.</t>
        </r>
      </text>
    </comment>
    <comment ref="E63" authorId="0" shapeId="0" xr:uid="{00000000-0006-0000-0000-000032000000}">
      <text>
        <r>
          <rPr>
            <sz val="11"/>
            <color rgb="FF000000"/>
            <rFont val="Arial"/>
          </rPr>
          <t>(Células de preenchimento automático). Quantitativo das funções gratificadas de supervisão e apoio existentes (preenchidos + vagos).</t>
        </r>
      </text>
    </comment>
    <comment ref="G63" authorId="0" shapeId="0" xr:uid="{00000000-0006-0000-0000-000033000000}">
      <text>
        <r>
          <rPr>
            <sz val="11"/>
            <color rgb="FF000000"/>
            <rFont val="Arial"/>
          </rPr>
          <t>(Células de preenchimento automático). Valor total dos vencimentos dos servidores, em Reais (R$).</t>
        </r>
      </text>
    </comment>
    <comment ref="H63" authorId="0" shapeId="0" xr:uid="{00000000-0006-0000-0000-000034000000}">
      <text>
        <r>
          <rPr>
            <sz val="11"/>
            <color rgb="FF000000"/>
            <rFont val="Arial"/>
          </rPr>
          <t>(Células de preenchimento automático). Valor total das representações pagas em razão da função gratificada de supervisão e apoio, em Reais (R$).</t>
        </r>
      </text>
    </comment>
    <comment ref="I63" authorId="0" shapeId="0" xr:uid="{00000000-0006-0000-0000-000035000000}">
      <text>
        <r>
          <rPr>
            <sz val="11"/>
            <color rgb="FF000000"/>
            <rFont val="Arial"/>
          </rPr>
          <t>(Células de preenchimento automático). Valor total dos montantes resultantes da soma entre os vencimentos + representações, em Reais (R$).</t>
        </r>
      </text>
    </comment>
    <comment ref="C72" authorId="0" shapeId="0" xr:uid="{00000000-0006-0000-0000-000036000000}">
      <text>
        <r>
          <rPr>
            <sz val="11"/>
            <color rgb="FF000000"/>
            <rFont val="Arial"/>
          </rPr>
          <t>(Células de preenchimento automático). Quantitativo dos cargos em comissão + funções gratificadas preenchidos.</t>
        </r>
      </text>
    </comment>
    <comment ref="D72" authorId="0" shapeId="0" xr:uid="{00000000-0006-0000-0000-000037000000}">
      <text>
        <r>
          <rPr>
            <sz val="11"/>
            <color rgb="FF000000"/>
            <rFont val="Arial"/>
          </rPr>
          <t>(Células de preenchimento automático). Quantitativo dos cargos em comissão + funções gratificadas vagos.</t>
        </r>
      </text>
    </comment>
    <comment ref="E72" authorId="0" shapeId="0" xr:uid="{00000000-0006-0000-0000-000038000000}">
      <text>
        <r>
          <rPr>
            <sz val="11"/>
            <color rgb="FF000000"/>
            <rFont val="Arial"/>
          </rPr>
          <t>(Células de preenchimento automático). Quantitativo dos cargos em comissão + funções gratificadas existentes (preenchidos + vagos).</t>
        </r>
      </text>
    </comment>
    <comment ref="G72" authorId="0" shapeId="0" xr:uid="{00000000-0006-0000-0000-000039000000}">
      <text>
        <r>
          <rPr>
            <sz val="11"/>
            <color rgb="FF000000"/>
            <rFont val="Arial"/>
          </rPr>
          <t>(Células de preenchimento automático). Valor total dos vencimentos dos cargos comissionados + funções gratificadas, em Reais (R$).</t>
        </r>
      </text>
    </comment>
    <comment ref="H72" authorId="0" shapeId="0" xr:uid="{00000000-0006-0000-0000-00003A000000}">
      <text>
        <r>
          <rPr>
            <sz val="11"/>
            <color rgb="FF000000"/>
            <rFont val="Arial"/>
          </rPr>
          <t>(Células de preenchimento automático). Valor total das representações pagas em razão dos cargos comissionados + funções gratificadas, em Reais (R$).</t>
        </r>
      </text>
    </comment>
    <comment ref="I72" authorId="0" shapeId="0" xr:uid="{00000000-0006-0000-0000-00003B000000}">
      <text>
        <r>
          <rPr>
            <sz val="11"/>
            <color rgb="FF000000"/>
            <rFont val="Arial"/>
          </rPr>
          <t>(Células de preenchimento automático). Valor total dos montantes resultantes da soma entre os vencimentos + representações pagas em razão dos cargos comissionados + funções gratificadas, em Reais (R$).</t>
        </r>
      </text>
    </comment>
    <comment ref="A73" authorId="0" shapeId="0" xr:uid="{00000000-0006-0000-0000-00003C000000}">
      <text>
        <r>
          <rPr>
            <sz val="11"/>
            <color rgb="FF000000"/>
            <rFont val="Arial"/>
          </rPr>
          <t>Verificar se não seria mais adequado substituir representações por remuneração, uma vez que, no caso de Cargo em Comissão, inclui tb. o vencimento para os não efetivos
	-Bianca Rosa
Item ajustado!
	-ricardo Alves Paiva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6" authorId="0" shapeId="0" xr:uid="{1CD264D0-8438-4794-8466-B7D3DA28BA3D}">
      <text>
        <r>
          <rPr>
            <sz val="11"/>
            <color rgb="FF000000"/>
            <rFont val="Arial"/>
          </rPr>
          <t>Descrever o nome do cargo comissionado como consta no Decreto de Alocação do Cargo e/ou Regulamento do órgão ou entidade. Exemplos da SCGE: Secretário Executivo da Controladoria-Geral do Estado, Chefe de Gabinete, Assessor de Comunicação, etc.</t>
        </r>
      </text>
    </comment>
    <comment ref="B6" authorId="0" shapeId="0" xr:uid="{5AAB9B84-D4E2-4901-A3D4-4015C206FDF0}">
      <text>
        <r>
          <rPr>
            <sz val="11"/>
            <color rgb="FF000000"/>
            <rFont val="Arial"/>
          </rPr>
          <t>(célula de preenchimento obrigatório, pois serve de base para a contabilização dos quantitativos totais de cargos, funções e gratificações preenchidos e vagos). Lista suspensa. Simbolo do cargo comissionado, conforme Lei Estadual No 16.520/2018. Opções: DAS, DAS-1, DAS-2, DAS-3, DAS-4, DAS-5, CAA-1, CAA-2, CAA-3, CAA-4 e CAA-5.</t>
        </r>
      </text>
    </comment>
    <comment ref="C6" authorId="0" shapeId="0" xr:uid="{9634C71A-4DD4-46FF-AAD2-0B65FEA47713}">
      <text>
        <r>
          <rPr>
            <sz val="11"/>
            <color rgb="FF000000"/>
            <rFont val="Arial"/>
          </rPr>
          <t>Descrever a sigla da lotação referente ao cargo comissionado. Exemplos de siglas da SCGE: GAB/SECGE, GAB/CGAB, CGAB/ASC, etc.</t>
        </r>
      </text>
    </comment>
    <comment ref="D6" authorId="0" shapeId="0" xr:uid="{4F25349A-E0C2-4D21-B6BA-E52DB5F2B024}">
      <text>
        <r>
          <rPr>
            <sz val="11"/>
            <color rgb="FF000000"/>
            <rFont val="Arial"/>
          </rPr>
          <t>(célula de preenchimento obrigatório, pois serve de base para a contabilização dos quantitativos totais de cargos, funções e gratificações preenchidos e vagos). 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E6" authorId="0" shapeId="0" xr:uid="{138B1000-354F-480F-90D6-6D9866DEAA4E}">
      <text>
        <r>
          <rPr>
            <sz val="11"/>
            <color rgb="FF000000"/>
            <rFont val="Arial"/>
          </rPr>
          <t>(Não editar as células em cinza). Quantitativo dos cargos comissionados existentes, por servidor. Como essa contagem é por servidor, esse número sempre será "1". Essa coluna servirá como base para contabilizar o quantitativo total de servidores com cargos comissionados.</t>
        </r>
      </text>
    </comment>
    <comment ref="F6" authorId="0" shapeId="0" xr:uid="{13DD6286-0228-46A8-9EA9-74B7B87CDC8D}">
      <text>
        <r>
          <rPr>
            <sz val="11"/>
            <color rgb="FF000000"/>
            <rFont val="Arial"/>
          </rPr>
          <t>Nome completo do servidor ocupante do cargo comissionado. Caso o cargo esteja vago, a palavra "VAGO" deverá ser inserida na célula correspondente.</t>
        </r>
      </text>
    </comment>
    <comment ref="G6" authorId="0" shapeId="0" xr:uid="{D3FC6715-4971-4C57-8843-5D47D4095C0F}">
      <text>
        <r>
          <rPr>
            <sz val="11"/>
            <color rgb="FF000000"/>
            <rFont val="Arial"/>
          </rPr>
          <t>Valor do subsídio do agente político, em Reais (R$).</t>
        </r>
      </text>
    </comment>
    <comment ref="H6" authorId="0" shapeId="0" xr:uid="{1A3E3E66-21C8-4A6C-BC17-1C1258C63333}">
      <text>
        <r>
          <rPr>
            <sz val="11"/>
            <color rgb="FF000000"/>
            <rFont val="Arial"/>
          </rPr>
          <t>Valor do vencimento do servidor, em Reais (R$).</t>
        </r>
      </text>
    </comment>
    <comment ref="I6" authorId="0" shapeId="0" xr:uid="{41D27B07-8F51-4101-98A7-9961B4A94123}">
      <text>
        <r>
          <rPr>
            <sz val="11"/>
            <color rgb="FF000000"/>
            <rFont val="Arial"/>
          </rPr>
          <t>Valor da representação paga em razão do cargo em comissão, em Reais (R$).</t>
        </r>
      </text>
    </comment>
    <comment ref="J6" authorId="0" shapeId="0" xr:uid="{69E04BBF-DADB-4C6D-86DC-D4235FD72A56}">
      <text>
        <r>
          <rPr>
            <sz val="11"/>
            <color rgb="FF000000"/>
            <rFont val="Arial"/>
          </rPr>
          <t>(Células de preenchimento automático). Montante resultante da soma entre o subsídio do agente político + vencimento + representação, em Reais (R$).</t>
        </r>
      </text>
    </comment>
    <comment ref="A17" authorId="0" shapeId="0" xr:uid="{36F2B2BF-1604-4119-9A1D-5528AB71A565}">
      <text>
        <r>
          <rPr>
            <sz val="11"/>
            <color rgb="FF000000"/>
            <rFont val="Arial"/>
          </rPr>
          <t>(Não editar as células em cinza). Relação de todos os cargos comissionados, conforme Lei Estadual nº 16.520/2018.</t>
        </r>
      </text>
    </comment>
    <comment ref="B17" authorId="0" shapeId="0" xr:uid="{CE18BCC0-A4D1-4429-854F-130A3E0956DB}">
      <text>
        <r>
          <rPr>
            <sz val="11"/>
            <color rgb="FF000000"/>
            <rFont val="Arial"/>
          </rPr>
          <t>(Não editar as células em cinza). Relação de todos os símbolos dos cargos comissionados, conforme Lei Estadual nº 16.520/2018.</t>
        </r>
      </text>
    </comment>
    <comment ref="C17" authorId="0" shapeId="0" xr:uid="{817E7E57-1DFE-43D2-AB3C-EF69E506C252}">
      <text>
        <r>
          <rPr>
            <sz val="11"/>
            <color rgb="FF000000"/>
            <rFont val="Arial"/>
          </rPr>
          <t>(Células de preenchimento automático). Quantitativo dos cargos comissionados preenchidos.</t>
        </r>
      </text>
    </comment>
    <comment ref="D17" authorId="0" shapeId="0" xr:uid="{6FAC3237-4AD9-4D13-8903-4083F8975609}">
      <text>
        <r>
          <rPr>
            <sz val="11"/>
            <color rgb="FF000000"/>
            <rFont val="Arial"/>
          </rPr>
          <t>(Células de preenchimento automático). Quantitativo dos cargos comissionados vagos.</t>
        </r>
      </text>
    </comment>
    <comment ref="E17" authorId="0" shapeId="0" xr:uid="{E077A55C-37EE-4636-A445-1904E482A223}">
      <text>
        <r>
          <rPr>
            <sz val="11"/>
            <color rgb="FF000000"/>
            <rFont val="Arial"/>
          </rPr>
          <t>(Células de preenchimento automático). Quantitativo dos cargos comissionados existentes (preenchidos + vagos).</t>
        </r>
      </text>
    </comment>
    <comment ref="G17" authorId="0" shapeId="0" xr:uid="{6DC536E2-EF34-468F-9BA4-14BB6DDF8389}">
      <text>
        <r>
          <rPr>
            <sz val="11"/>
            <color rgb="FF000000"/>
            <rFont val="Arial"/>
          </rPr>
          <t>(Células de preenchimento automático). Valor total dos subsídios dos agentes políticos, em Reais (R$).</t>
        </r>
      </text>
    </comment>
    <comment ref="H17" authorId="0" shapeId="0" xr:uid="{14AEA236-38C7-45E3-8FE2-BFB87475C204}">
      <text>
        <r>
          <rPr>
            <sz val="11"/>
            <color rgb="FF000000"/>
            <rFont val="Arial"/>
          </rPr>
          <t>(Células de preenchimento automático). Valor total dos vencimentos dos servidores, em Reais (R$).</t>
        </r>
      </text>
    </comment>
    <comment ref="I17" authorId="0" shapeId="0" xr:uid="{0AEC01A3-F462-41F7-9100-6E38751AC3BD}">
      <text>
        <r>
          <rPr>
            <sz val="11"/>
            <color rgb="FF000000"/>
            <rFont val="Arial"/>
          </rPr>
          <t>(Células de preenchimento automático). Valor total das representações pagas em razão do cargo em comissão, em Reais (R$).</t>
        </r>
      </text>
    </comment>
    <comment ref="J17" authorId="0" shapeId="0" xr:uid="{5DD1EF13-A10D-46F2-A682-82367492F37E}">
      <text>
        <r>
          <rPr>
            <sz val="11"/>
            <color rgb="FF000000"/>
            <rFont val="Arial"/>
          </rPr>
          <t>(Células de preenchimento automático). Valor total dos montantes resultantes da soma entre os subsídios dos agentes políticos + vencimentos + representações, em Reais (R$).</t>
        </r>
      </text>
    </comment>
    <comment ref="A32" authorId="0" shapeId="0" xr:uid="{34FD01B6-9826-40C8-883E-8DFB6498BF18}">
      <text>
        <r>
          <rPr>
            <sz val="11"/>
            <color rgb="FF000000"/>
            <rFont val="Arial"/>
          </rPr>
          <t>Descrever o nome da função gratificada de direção e assessoramento, conforme DOE. Exemplos da SCGE: Diretora da Ouvidoria-Geral do Estado, Gestora da Setorial Contábil, Coordenador de Auditoria de Obras Públicas, etc.</t>
        </r>
      </text>
    </comment>
    <comment ref="B32" authorId="0" shapeId="0" xr:uid="{78720B9D-EBE3-4FE5-8B9C-A9436910A595}">
      <text>
        <r>
          <rPr>
            <sz val="11"/>
            <color rgb="FF000000"/>
            <rFont val="Arial"/>
          </rPr>
          <t>(célula de preenchimento obrigatório, pois serve de base para a contabilização dos quantitativos totais de cargos, funções e gratificações preenchidos e vagos). Lista suspensa. Simbolo da função gratificada de direção e assessoramento, conforme Lei Estadual No 16.520/2018. Opções: FDA, FDA-1, FDA-2, FDA-3, FDA-4.</t>
        </r>
      </text>
    </comment>
    <comment ref="C32" authorId="0" shapeId="0" xr:uid="{5292455D-EC19-4F8D-A336-CA51732762AC}">
      <text>
        <r>
          <rPr>
            <sz val="11"/>
            <color rgb="FF000000"/>
            <rFont val="Arial"/>
          </rPr>
          <t>Descrever a sigla da lotação referente à função gratificada de direção e assessoramento. Exemplos de siglas da SCGE: GAB/DOGE, DPGE/GAF/GSC, DAUD/COP, etc.</t>
        </r>
      </text>
    </comment>
    <comment ref="D32" authorId="0" shapeId="0" xr:uid="{8147D664-D758-4155-AE94-0D26291A5ACF}">
      <text>
        <r>
          <rPr>
            <sz val="11"/>
            <color rgb="FF000000"/>
            <rFont val="Arial"/>
          </rPr>
          <t>(célula de preenchimento obrigatório, pois serve de base para a contabilização dos quantitativos totais de cargos, funções e gratificações preenchidos e vagos). 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E32" authorId="0" shapeId="0" xr:uid="{054B38F5-F956-412C-927D-08161A5D9BBE}">
      <text>
        <r>
          <rPr>
            <sz val="11"/>
            <color rgb="FF000000"/>
            <rFont val="Arial"/>
          </rPr>
          <t>(Não editar as células em cinza). Quantitativo das funções gratificadas de direção e assessoramento existentes, por servidor. Como essa contagem é por servidor, esse número sempre será "1". Essa coluna servirá como base para contabilizar o quantitativo total de servidores com função gratificada de direção e assessoramento.</t>
        </r>
      </text>
    </comment>
    <comment ref="F32" authorId="0" shapeId="0" xr:uid="{4F572674-D366-427D-99E2-7625D297093D}">
      <text>
        <r>
          <rPr>
            <sz val="11"/>
            <color rgb="FF000000"/>
            <rFont val="Arial"/>
          </rPr>
          <t>Nome completo do servidor ocupante da função gratificada de direção e assessoramento. Caso a função gratificada de direção e assessoramento esteja vago, a palavra "VAGO" deverá ser inserida na célula correspondente.</t>
        </r>
      </text>
    </comment>
    <comment ref="G32" authorId="0" shapeId="0" xr:uid="{B3796267-A62F-43F9-874E-ACD63E9CF7DC}">
      <text>
        <r>
          <rPr>
            <sz val="11"/>
            <color rgb="FF000000"/>
            <rFont val="Arial"/>
          </rPr>
          <t>Valor do vencimento do servidor, em Reais (R$).</t>
        </r>
      </text>
    </comment>
    <comment ref="H32" authorId="0" shapeId="0" xr:uid="{F00C95CF-B7F8-4A74-80B4-A4FEAAE1B66D}">
      <text>
        <r>
          <rPr>
            <sz val="11"/>
            <color rgb="FF000000"/>
            <rFont val="Arial"/>
          </rPr>
          <t>Valor da representação paga em razão da função gratificada de direção e assessoramento, em Reais (R$).</t>
        </r>
      </text>
    </comment>
    <comment ref="I32" authorId="0" shapeId="0" xr:uid="{604D11A9-83F3-413D-97BE-E077054CD4AB}">
      <text>
        <r>
          <rPr>
            <sz val="11"/>
            <color rgb="FF000000"/>
            <rFont val="Arial"/>
          </rPr>
          <t>(Células de preenchimento automático). Montante resultante da soma entre o vencimento + representação, em Reais (R$).</t>
        </r>
      </text>
    </comment>
    <comment ref="A43" authorId="0" shapeId="0" xr:uid="{5B494F9C-A14E-4985-A12D-09D458B78082}">
      <text>
        <r>
          <rPr>
            <sz val="11"/>
            <color rgb="FF000000"/>
            <rFont val="Arial"/>
          </rPr>
          <t>(Não editar as células em cinza). Relação de todas as funções gratificadas de direção e assessoramento, conforme Lei Estadual nº 16.520/2018.</t>
        </r>
      </text>
    </comment>
    <comment ref="B43" authorId="0" shapeId="0" xr:uid="{556EE01A-BCB4-47DF-806B-3B6B7F3B7D1F}">
      <text>
        <r>
          <rPr>
            <sz val="11"/>
            <color rgb="FF000000"/>
            <rFont val="Arial"/>
          </rPr>
          <t>(Não editar as células em cinza). Relação de todos os símbolos das funções gratificadas de direção e assessoramento, conforme Lei Estadual nº 16.520/2018.</t>
        </r>
      </text>
    </comment>
    <comment ref="C43" authorId="0" shapeId="0" xr:uid="{11A34E0F-7FB7-46E3-8182-14DE447260F6}">
      <text>
        <r>
          <rPr>
            <sz val="11"/>
            <color rgb="FF000000"/>
            <rFont val="Arial"/>
          </rPr>
          <t>(Células de preenchimento automático). Quantitativo das funções gratificadas de direção e assessoramento preenchidos.</t>
        </r>
      </text>
    </comment>
    <comment ref="D43" authorId="0" shapeId="0" xr:uid="{2B94B8B6-B068-4AEA-A1FB-9A04C45C17C7}">
      <text>
        <r>
          <rPr>
            <sz val="11"/>
            <color rgb="FF000000"/>
            <rFont val="Arial"/>
          </rPr>
          <t>(Células de preenchimento automático). Quantitativo das funções gratificadas de direção e assessoramento vagas.</t>
        </r>
      </text>
    </comment>
    <comment ref="E43" authorId="0" shapeId="0" xr:uid="{0DA77B83-E59D-4D41-96EF-CA115F7169FA}">
      <text>
        <r>
          <rPr>
            <sz val="11"/>
            <color rgb="FF000000"/>
            <rFont val="Arial"/>
          </rPr>
          <t>(Células de preenchimento automático). Quantitativo das funções gratificadas de direção e assessoramento existentes (preenchidos + vagos).</t>
        </r>
      </text>
    </comment>
    <comment ref="G43" authorId="0" shapeId="0" xr:uid="{2A4ED707-6EBE-4DAF-9B8D-EB78A8AA17D8}">
      <text>
        <r>
          <rPr>
            <sz val="11"/>
            <color rgb="FF000000"/>
            <rFont val="Arial"/>
          </rPr>
          <t>(Células de preenchimento automático). Valor total dos vencimentos dos servidores, em Reais (R$).</t>
        </r>
      </text>
    </comment>
    <comment ref="H43" authorId="0" shapeId="0" xr:uid="{3991D418-C223-4421-AF37-71D9BAECE318}">
      <text>
        <r>
          <rPr>
            <sz val="11"/>
            <color rgb="FF000000"/>
            <rFont val="Arial"/>
          </rPr>
          <t>(Células de preenchimento automático). Valor total das representações pagas em razão da função gratificada de direção e assessoramento, em Reais (R$).</t>
        </r>
      </text>
    </comment>
    <comment ref="I43" authorId="0" shapeId="0" xr:uid="{AC4C97B2-F344-43A8-A4EC-7BFB60BB6753}">
      <text>
        <r>
          <rPr>
            <sz val="11"/>
            <color rgb="FF000000"/>
            <rFont val="Arial"/>
          </rPr>
          <t>(Células de preenchimento automático). Valor total dos montantes resultantes da soma entre os vencimentos + representações, em Reais (R$).</t>
        </r>
      </text>
    </comment>
    <comment ref="A52" authorId="0" shapeId="0" xr:uid="{5F1F11AD-D7AD-45FF-8DD6-520FB427B44B}">
      <text>
        <r>
          <rPr>
            <sz val="11"/>
            <color rgb="FF000000"/>
            <rFont val="Arial"/>
          </rPr>
          <t xml:space="preserve">Descrever o nome da função gratificada de supervisão e apoio como consta no DOE. Exemplos da SCGE: Chefia da Unidade de Apoio e Projetos, Chefia da Unidade de Obras e Serviços de Engenharia, Chefia da Unidade de Licitações e Contratos, etc. </t>
        </r>
      </text>
    </comment>
    <comment ref="B52" authorId="0" shapeId="0" xr:uid="{5894459C-CEF4-4A2D-A243-E6114D4FAC28}">
      <text>
        <r>
          <rPr>
            <sz val="11"/>
            <color rgb="FF000000"/>
            <rFont val="Arial"/>
          </rPr>
          <t>(célula de preenchimento obrigatório, pois serve de base para a contabilização dos quantitativos totais de cargos, funções e gratificações preenchidos e vagos). Lista suspensa. Simbolo da função gratificada de supervisão e apoio, conforme Lei Estadual No 16.520/2018. Opções: FGS-1, FGS-2, FGS-3, FGA-1, FGA-2 e FGA-3.</t>
        </r>
      </text>
    </comment>
    <comment ref="C52" authorId="0" shapeId="0" xr:uid="{32B75738-70A0-45D7-82C8-1566A88208B2}">
      <text>
        <r>
          <rPr>
            <sz val="11"/>
            <color rgb="FF000000"/>
            <rFont val="Arial"/>
          </rPr>
          <t>Descrever a sigla da lotação referente à função gratificada de supervisão e apoio. Exemplos de siglas da SCGE: DAUD/UAPP, DAUD/COP/UAOP, DAUD/CLC/UALC, etc.</t>
        </r>
      </text>
    </comment>
    <comment ref="D52" authorId="0" shapeId="0" xr:uid="{027BFFF3-3E27-4842-80B3-2B307A661593}">
      <text>
        <r>
          <rPr>
            <sz val="11"/>
            <color rgb="FF000000"/>
            <rFont val="Arial"/>
          </rPr>
          <t>(célula de preenchimento obrigatório, pois serve de base para a contabilização dos quantitativos totais de cargos, funções e gratificações preenchidos e vagos). 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E52" authorId="0" shapeId="0" xr:uid="{82517E49-6899-4735-A07E-C9E685694824}">
      <text>
        <r>
          <rPr>
            <sz val="11"/>
            <color rgb="FF000000"/>
            <rFont val="Arial"/>
          </rPr>
          <t>(Não editar as células em cinza). Quantitativo das funções gratificadas de supervisão e apoio existentes, por servidor. Como essa contagem é por servidor, esse número sempre será "1". Essa coluna servirá como base para contabilizar o quantitativo total de servidores com função gratificada de supervisão e apoio.</t>
        </r>
      </text>
    </comment>
    <comment ref="F52" authorId="0" shapeId="0" xr:uid="{4BCA00CC-58DF-4CA5-9644-1B3CEEC3062B}">
      <text>
        <r>
          <rPr>
            <sz val="11"/>
            <color rgb="FF000000"/>
            <rFont val="Arial"/>
          </rPr>
          <t>Nome completo do servidor ocupante da função gratificada de supervisão e apoio. Caso a função gratificada de supervisão e apoio esteja vago, a palavra "VAGO" deverá ser inserida na célula correspondente.</t>
        </r>
      </text>
    </comment>
    <comment ref="G52" authorId="0" shapeId="0" xr:uid="{16BB9000-8B18-48D4-92B9-DDAB3CC5C2E4}">
      <text>
        <r>
          <rPr>
            <sz val="11"/>
            <color rgb="FF000000"/>
            <rFont val="Arial"/>
          </rPr>
          <t>Valor do vencimento do servidor, em Reais (R$).</t>
        </r>
      </text>
    </comment>
    <comment ref="H52" authorId="0" shapeId="0" xr:uid="{1424CD0B-6F96-430E-8FAA-A9C5FAB24714}">
      <text>
        <r>
          <rPr>
            <sz val="11"/>
            <color rgb="FF000000"/>
            <rFont val="Arial"/>
          </rPr>
          <t>Valor da representação paga em razão da função gratificada de supervisão e apoio, em Reais (R$).</t>
        </r>
      </text>
    </comment>
    <comment ref="I52" authorId="0" shapeId="0" xr:uid="{1502A164-3379-46DE-830F-D1BFE88C3496}">
      <text>
        <r>
          <rPr>
            <sz val="11"/>
            <color rgb="FF000000"/>
            <rFont val="Arial"/>
          </rPr>
          <t>(Células de preenchimento automático). Montante resultante da soma entre o vencimento + representação, em Reais (R$).</t>
        </r>
      </text>
    </comment>
    <comment ref="A63" authorId="0" shapeId="0" xr:uid="{9AA6DCEF-CE2F-4B58-9585-F25F416B3536}">
      <text>
        <r>
          <rPr>
            <sz val="11"/>
            <color rgb="FF000000"/>
            <rFont val="Arial"/>
          </rPr>
          <t>(Não editar as células em cinza). Relação de todas as funções gratificadas de supervisão e apoio, conforme Lei Estadual nº 16.520/2018.</t>
        </r>
      </text>
    </comment>
    <comment ref="B63" authorId="0" shapeId="0" xr:uid="{347591DF-609F-4019-9AF2-BE67D9838733}">
      <text>
        <r>
          <rPr>
            <sz val="11"/>
            <color rgb="FF000000"/>
            <rFont val="Arial"/>
          </rPr>
          <t>(Não editar as células em cinza). Relação de todos os símbolos das funções gratificadas de supervisão e apoio, conforme Lei Estadual nº 16.520/2018.</t>
        </r>
      </text>
    </comment>
    <comment ref="C63" authorId="0" shapeId="0" xr:uid="{D11E127A-A68F-49BB-9445-043FAE6D5E9F}">
      <text>
        <r>
          <rPr>
            <sz val="11"/>
            <color rgb="FF000000"/>
            <rFont val="Arial"/>
          </rPr>
          <t>(Células de preenchimento automático). Quantitativo das funções gratificadas de supervisão e apoio preenchidos.</t>
        </r>
      </text>
    </comment>
    <comment ref="D63" authorId="0" shapeId="0" xr:uid="{336B9ADD-4F37-4C2E-99AE-03FE256B257F}">
      <text>
        <r>
          <rPr>
            <sz val="11"/>
            <color rgb="FF000000"/>
            <rFont val="Arial"/>
          </rPr>
          <t>(Células de preenchimento automático). Quantitativo das funções gratificadas de supervisão e apoio vagos.</t>
        </r>
      </text>
    </comment>
    <comment ref="E63" authorId="0" shapeId="0" xr:uid="{B15F736C-4B93-46CD-8BE8-14D5EF143FF9}">
      <text>
        <r>
          <rPr>
            <sz val="11"/>
            <color rgb="FF000000"/>
            <rFont val="Arial"/>
          </rPr>
          <t>(Células de preenchimento automático). Quantitativo das funções gratificadas de supervisão e apoio existentes (preenchidos + vagos).</t>
        </r>
      </text>
    </comment>
    <comment ref="G63" authorId="0" shapeId="0" xr:uid="{37EB1E91-5AFD-4F88-9257-33EE21D47D5B}">
      <text>
        <r>
          <rPr>
            <sz val="11"/>
            <color rgb="FF000000"/>
            <rFont val="Arial"/>
          </rPr>
          <t>(Células de preenchimento automático). Valor total dos vencimentos dos servidores, em Reais (R$).</t>
        </r>
      </text>
    </comment>
    <comment ref="H63" authorId="0" shapeId="0" xr:uid="{89FC7CF3-8554-4A5B-A001-5A9E68913330}">
      <text>
        <r>
          <rPr>
            <sz val="11"/>
            <color rgb="FF000000"/>
            <rFont val="Arial"/>
          </rPr>
          <t>(Células de preenchimento automático). Valor total das representações pagas em razão da função gratificada de supervisão e apoio, em Reais (R$).</t>
        </r>
      </text>
    </comment>
    <comment ref="I63" authorId="0" shapeId="0" xr:uid="{C11D2B66-81E3-45EE-8357-9906F8A9C768}">
      <text>
        <r>
          <rPr>
            <sz val="11"/>
            <color rgb="FF000000"/>
            <rFont val="Arial"/>
          </rPr>
          <t>(Células de preenchimento automático). Valor total dos montantes resultantes da soma entre os vencimentos + representações, em Reais (R$).</t>
        </r>
      </text>
    </comment>
    <comment ref="C72" authorId="0" shapeId="0" xr:uid="{413089A8-94E6-43C3-BC21-A5CA3BF0CC78}">
      <text>
        <r>
          <rPr>
            <sz val="11"/>
            <color rgb="FF000000"/>
            <rFont val="Arial"/>
          </rPr>
          <t>(Células de preenchimento automático). Quantitativo dos cargos em comissão + funções gratificadas preenchidos.</t>
        </r>
      </text>
    </comment>
    <comment ref="D72" authorId="0" shapeId="0" xr:uid="{49825B58-903A-4BD4-9D06-1F29030FF0D1}">
      <text>
        <r>
          <rPr>
            <sz val="11"/>
            <color rgb="FF000000"/>
            <rFont val="Arial"/>
          </rPr>
          <t>(Células de preenchimento automático). Quantitativo dos cargos em comissão + funções gratificadas vagos.</t>
        </r>
      </text>
    </comment>
    <comment ref="E72" authorId="0" shapeId="0" xr:uid="{1EE2398D-2335-40E6-B7AE-99E2EB87694C}">
      <text>
        <r>
          <rPr>
            <sz val="11"/>
            <color rgb="FF000000"/>
            <rFont val="Arial"/>
          </rPr>
          <t>(Células de preenchimento automático). Quantitativo dos cargos em comissão + funções gratificadas existentes (preenchidos + vagos).</t>
        </r>
      </text>
    </comment>
    <comment ref="G72" authorId="0" shapeId="0" xr:uid="{658EDCA1-B19C-4621-9E5A-1AFE3F946984}">
      <text>
        <r>
          <rPr>
            <sz val="11"/>
            <color rgb="FF000000"/>
            <rFont val="Arial"/>
          </rPr>
          <t>(Células de preenchimento automático). Valor total dos vencimentos dos cargos comissionados + funções gratificadas, em Reais (R$).</t>
        </r>
      </text>
    </comment>
    <comment ref="H72" authorId="0" shapeId="0" xr:uid="{678FDB7B-B522-404A-9869-C2C651554EE2}">
      <text>
        <r>
          <rPr>
            <sz val="11"/>
            <color rgb="FF000000"/>
            <rFont val="Arial"/>
          </rPr>
          <t>(Células de preenchimento automático). Valor total das representações pagas em razão dos cargos comissionados + funções gratificadas, em Reais (R$).</t>
        </r>
      </text>
    </comment>
    <comment ref="I72" authorId="0" shapeId="0" xr:uid="{5E5711D7-7BE9-4528-8352-8410054164C8}">
      <text>
        <r>
          <rPr>
            <sz val="11"/>
            <color rgb="FF000000"/>
            <rFont val="Arial"/>
          </rPr>
          <t>(Células de preenchimento automático). Valor total dos montantes resultantes da soma entre os vencimentos + representações pagas em razão dos cargos comissionados + funções gratificadas, em Reais (R$).</t>
        </r>
      </text>
    </comment>
    <comment ref="A73" authorId="0" shapeId="0" xr:uid="{94A3270E-3544-4658-9D5A-3EC123643017}">
      <text>
        <r>
          <rPr>
            <sz val="11"/>
            <color rgb="FF000000"/>
            <rFont val="Arial"/>
          </rPr>
          <t>Verificar se não seria mais adequado substituir representações por remuneração, uma vez que, no caso de Cargo em Comissão, inclui tb. o vencimento para os não efetivos
	-Bianca Rosa
Item ajustado!
	-ricardo Alves Paiva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6" authorId="0" shapeId="0" xr:uid="{206D7846-DCFF-4F25-B7B0-EF8215A3A639}">
      <text>
        <r>
          <rPr>
            <sz val="11"/>
            <color rgb="FF000000"/>
            <rFont val="Arial"/>
          </rPr>
          <t>Descrever o nome do cargo comissionado como consta no Decreto de Alocação do Cargo e/ou Regulamento do órgão ou entidade. Exemplos da SCGE: Secretário Executivo da Controladoria-Geral do Estado, Chefe de Gabinete, Assessor de Comunicação, etc.</t>
        </r>
      </text>
    </comment>
    <comment ref="B6" authorId="0" shapeId="0" xr:uid="{58D314AB-99B6-4ADB-BB5B-94249693BF8C}">
      <text>
        <r>
          <rPr>
            <sz val="11"/>
            <color rgb="FF000000"/>
            <rFont val="Arial"/>
          </rPr>
          <t>(célula de preenchimento obrigatório, pois serve de base para a contabilização dos quantitativos totais de cargos, funções e gratificações preenchidos e vagos). Lista suspensa. Simbolo do cargo comissionado, conforme Lei Estadual No 16.520/2018. Opções: DAS, DAS-1, DAS-2, DAS-3, DAS-4, DAS-5, CAA-1, CAA-2, CAA-3, CAA-4 e CAA-5.</t>
        </r>
      </text>
    </comment>
    <comment ref="C6" authorId="0" shapeId="0" xr:uid="{EF4D649C-8CB3-450E-83C0-404B54691352}">
      <text>
        <r>
          <rPr>
            <sz val="11"/>
            <color rgb="FF000000"/>
            <rFont val="Arial"/>
          </rPr>
          <t>Descrever a sigla da lotação referente ao cargo comissionado. Exemplos de siglas da SCGE: GAB/SECGE, GAB/CGAB, CGAB/ASC, etc.</t>
        </r>
      </text>
    </comment>
    <comment ref="D6" authorId="0" shapeId="0" xr:uid="{615E9F95-F734-45D3-BF7E-3384D0562B22}">
      <text>
        <r>
          <rPr>
            <sz val="11"/>
            <color rgb="FF000000"/>
            <rFont val="Arial"/>
          </rPr>
          <t>(célula de preenchimento obrigatório, pois serve de base para a contabilização dos quantitativos totais de cargos, funções e gratificações preenchidos e vagos). 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E6" authorId="0" shapeId="0" xr:uid="{634783E4-5BD7-493C-9D8B-8AD3899BF511}">
      <text>
        <r>
          <rPr>
            <sz val="11"/>
            <color rgb="FF000000"/>
            <rFont val="Arial"/>
          </rPr>
          <t>(Não editar as células em cinza). Quantitativo dos cargos comissionados existentes, por servidor. Como essa contagem é por servidor, esse número sempre será "1". Essa coluna servirá como base para contabilizar o quantitativo total de servidores com cargos comissionados.</t>
        </r>
      </text>
    </comment>
    <comment ref="F6" authorId="0" shapeId="0" xr:uid="{6EC19DD2-391F-4B06-8B58-59201AE9810C}">
      <text>
        <r>
          <rPr>
            <sz val="11"/>
            <color rgb="FF000000"/>
            <rFont val="Arial"/>
          </rPr>
          <t>Nome completo do servidor ocupante do cargo comissionado. Caso o cargo esteja vago, a palavra "VAGO" deverá ser inserida na célula correspondente.</t>
        </r>
      </text>
    </comment>
    <comment ref="G6" authorId="0" shapeId="0" xr:uid="{9B6FBFE3-772F-463D-B083-F877A06DB426}">
      <text>
        <r>
          <rPr>
            <sz val="11"/>
            <color rgb="FF000000"/>
            <rFont val="Arial"/>
          </rPr>
          <t>Valor do subsídio do agente político, em Reais (R$).</t>
        </r>
      </text>
    </comment>
    <comment ref="H6" authorId="0" shapeId="0" xr:uid="{CC428846-01DE-41CA-A19F-D6D4DF13AABA}">
      <text>
        <r>
          <rPr>
            <sz val="11"/>
            <color rgb="FF000000"/>
            <rFont val="Arial"/>
          </rPr>
          <t>Valor do vencimento do servidor, em Reais (R$).</t>
        </r>
      </text>
    </comment>
    <comment ref="I6" authorId="0" shapeId="0" xr:uid="{3010D391-305B-4020-A147-8B30AE6F6BDE}">
      <text>
        <r>
          <rPr>
            <sz val="11"/>
            <color rgb="FF000000"/>
            <rFont val="Arial"/>
          </rPr>
          <t>Valor da representação paga em razão do cargo em comissão, em Reais (R$).</t>
        </r>
      </text>
    </comment>
    <comment ref="J6" authorId="0" shapeId="0" xr:uid="{CD85C7B9-ACCB-4515-A449-3AC62CB318AE}">
      <text>
        <r>
          <rPr>
            <sz val="11"/>
            <color rgb="FF000000"/>
            <rFont val="Arial"/>
          </rPr>
          <t>(Células de preenchimento automático). Montante resultante da soma entre o subsídio do agente político + vencimento + representação, em Reais (R$).</t>
        </r>
      </text>
    </comment>
    <comment ref="A17" authorId="0" shapeId="0" xr:uid="{E76BD6B3-B9F2-4DAD-9B9F-73896F708F00}">
      <text>
        <r>
          <rPr>
            <sz val="11"/>
            <color rgb="FF000000"/>
            <rFont val="Arial"/>
          </rPr>
          <t>(Não editar as células em cinza). Relação de todos os cargos comissionados, conforme Lei Estadual nº 16.520/2018.</t>
        </r>
      </text>
    </comment>
    <comment ref="B17" authorId="0" shapeId="0" xr:uid="{6763D451-729F-41BE-AA65-ED10AE15CF8E}">
      <text>
        <r>
          <rPr>
            <sz val="11"/>
            <color rgb="FF000000"/>
            <rFont val="Arial"/>
          </rPr>
          <t>(Não editar as células em cinza). Relação de todos os símbolos dos cargos comissionados, conforme Lei Estadual nº 16.520/2018.</t>
        </r>
      </text>
    </comment>
    <comment ref="C17" authorId="0" shapeId="0" xr:uid="{D1AFF57C-AD30-439A-B900-0F28C23EC082}">
      <text>
        <r>
          <rPr>
            <sz val="11"/>
            <color rgb="FF000000"/>
            <rFont val="Arial"/>
          </rPr>
          <t>(Células de preenchimento automático). Quantitativo dos cargos comissionados preenchidos.</t>
        </r>
      </text>
    </comment>
    <comment ref="D17" authorId="0" shapeId="0" xr:uid="{C0542A97-F9A2-4C4B-AAD0-5B7AA1F3E74D}">
      <text>
        <r>
          <rPr>
            <sz val="11"/>
            <color rgb="FF000000"/>
            <rFont val="Arial"/>
          </rPr>
          <t>(Células de preenchimento automático). Quantitativo dos cargos comissionados vagos.</t>
        </r>
      </text>
    </comment>
    <comment ref="E17" authorId="0" shapeId="0" xr:uid="{0D6DF938-4AC7-4E16-9D76-7BF34F40BAB9}">
      <text>
        <r>
          <rPr>
            <sz val="11"/>
            <color rgb="FF000000"/>
            <rFont val="Arial"/>
          </rPr>
          <t>(Células de preenchimento automático). Quantitativo dos cargos comissionados existentes (preenchidos + vagos).</t>
        </r>
      </text>
    </comment>
    <comment ref="G17" authorId="0" shapeId="0" xr:uid="{95B2D57D-1730-4FCE-BD35-E07AA4649369}">
      <text>
        <r>
          <rPr>
            <sz val="11"/>
            <color rgb="FF000000"/>
            <rFont val="Arial"/>
          </rPr>
          <t>(Células de preenchimento automático). Valor total dos subsídios dos agentes políticos, em Reais (R$).</t>
        </r>
      </text>
    </comment>
    <comment ref="H17" authorId="0" shapeId="0" xr:uid="{54281796-C5BE-4A3D-835F-4B587577FB1A}">
      <text>
        <r>
          <rPr>
            <sz val="11"/>
            <color rgb="FF000000"/>
            <rFont val="Arial"/>
          </rPr>
          <t>(Células de preenchimento automático). Valor total dos vencimentos dos servidores, em Reais (R$).</t>
        </r>
      </text>
    </comment>
    <comment ref="I17" authorId="0" shapeId="0" xr:uid="{1195700D-631B-4220-9D6E-E5AA846714A7}">
      <text>
        <r>
          <rPr>
            <sz val="11"/>
            <color rgb="FF000000"/>
            <rFont val="Arial"/>
          </rPr>
          <t>(Células de preenchimento automático). Valor total das representações pagas em razão do cargo em comissão, em Reais (R$).</t>
        </r>
      </text>
    </comment>
    <comment ref="J17" authorId="0" shapeId="0" xr:uid="{4902C023-BCE6-4EC8-8CD1-D90500CC84B2}">
      <text>
        <r>
          <rPr>
            <sz val="11"/>
            <color rgb="FF000000"/>
            <rFont val="Arial"/>
          </rPr>
          <t>(Células de preenchimento automático). Valor total dos montantes resultantes da soma entre os subsídios dos agentes políticos + vencimentos + representações, em Reais (R$).</t>
        </r>
      </text>
    </comment>
    <comment ref="A32" authorId="0" shapeId="0" xr:uid="{E9784B62-0308-4850-A87C-92C59E037373}">
      <text>
        <r>
          <rPr>
            <sz val="11"/>
            <color rgb="FF000000"/>
            <rFont val="Arial"/>
          </rPr>
          <t>Descrever o nome da função gratificada de direção e assessoramento, conforme DOE. Exemplos da SCGE: Diretora da Ouvidoria-Geral do Estado, Gestora da Setorial Contábil, Coordenador de Auditoria de Obras Públicas, etc.</t>
        </r>
      </text>
    </comment>
    <comment ref="B32" authorId="0" shapeId="0" xr:uid="{6B0FC343-246F-44BD-AF05-B2AA818D30B8}">
      <text>
        <r>
          <rPr>
            <sz val="11"/>
            <color rgb="FF000000"/>
            <rFont val="Arial"/>
          </rPr>
          <t>(célula de preenchimento obrigatório, pois serve de base para a contabilização dos quantitativos totais de cargos, funções e gratificações preenchidos e vagos). Lista suspensa. Simbolo da função gratificada de direção e assessoramento, conforme Lei Estadual No 16.520/2018. Opções: FDA, FDA-1, FDA-2, FDA-3, FDA-4.</t>
        </r>
      </text>
    </comment>
    <comment ref="C32" authorId="0" shapeId="0" xr:uid="{E96C23AE-87DA-4FEF-A9BF-71BD0D55E835}">
      <text>
        <r>
          <rPr>
            <sz val="11"/>
            <color rgb="FF000000"/>
            <rFont val="Arial"/>
          </rPr>
          <t>Descrever a sigla da lotação referente à função gratificada de direção e assessoramento. Exemplos de siglas da SCGE: GAB/DOGE, DPGE/GAF/GSC, DAUD/COP, etc.</t>
        </r>
      </text>
    </comment>
    <comment ref="D32" authorId="0" shapeId="0" xr:uid="{AAAB4BA2-9121-4C4F-A47F-A7B85D44F957}">
      <text>
        <r>
          <rPr>
            <sz val="11"/>
            <color rgb="FF000000"/>
            <rFont val="Arial"/>
          </rPr>
          <t>(célula de preenchimento obrigatório, pois serve de base para a contabilização dos quantitativos totais de cargos, funções e gratificações preenchidos e vagos). 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E32" authorId="0" shapeId="0" xr:uid="{2B79AB24-8DC7-4CBE-9CAA-BE630CA653D6}">
      <text>
        <r>
          <rPr>
            <sz val="11"/>
            <color rgb="FF000000"/>
            <rFont val="Arial"/>
          </rPr>
          <t>(Não editar as células em cinza). Quantitativo das funções gratificadas de direção e assessoramento existentes, por servidor. Como essa contagem é por servidor, esse número sempre será "1". Essa coluna servirá como base para contabilizar o quantitativo total de servidores com função gratificada de direção e assessoramento.</t>
        </r>
      </text>
    </comment>
    <comment ref="F32" authorId="0" shapeId="0" xr:uid="{527B40EF-F365-4F8F-8990-08D4D6B1DF3A}">
      <text>
        <r>
          <rPr>
            <sz val="11"/>
            <color rgb="FF000000"/>
            <rFont val="Arial"/>
          </rPr>
          <t>Nome completo do servidor ocupante da função gratificada de direção e assessoramento. Caso a função gratificada de direção e assessoramento esteja vago, a palavra "VAGO" deverá ser inserida na célula correspondente.</t>
        </r>
      </text>
    </comment>
    <comment ref="G32" authorId="0" shapeId="0" xr:uid="{70792E27-4B7B-43F5-A04A-48487AEC1068}">
      <text>
        <r>
          <rPr>
            <sz val="11"/>
            <color rgb="FF000000"/>
            <rFont val="Arial"/>
          </rPr>
          <t>Valor do vencimento do servidor, em Reais (R$).</t>
        </r>
      </text>
    </comment>
    <comment ref="H32" authorId="0" shapeId="0" xr:uid="{F92C54C3-F407-4050-841C-88B8EEB80950}">
      <text>
        <r>
          <rPr>
            <sz val="11"/>
            <color rgb="FF000000"/>
            <rFont val="Arial"/>
          </rPr>
          <t>Valor da representação paga em razão da função gratificada de direção e assessoramento, em Reais (R$).</t>
        </r>
      </text>
    </comment>
    <comment ref="I32" authorId="0" shapeId="0" xr:uid="{626C3B0C-CD8C-46F8-8D0D-4148DF3F6C96}">
      <text>
        <r>
          <rPr>
            <sz val="11"/>
            <color rgb="FF000000"/>
            <rFont val="Arial"/>
          </rPr>
          <t>(Células de preenchimento automático). Montante resultante da soma entre o vencimento + representação, em Reais (R$).</t>
        </r>
      </text>
    </comment>
    <comment ref="A43" authorId="0" shapeId="0" xr:uid="{7BF1B8DD-85BA-43C7-95E0-C249612A99C5}">
      <text>
        <r>
          <rPr>
            <sz val="11"/>
            <color rgb="FF000000"/>
            <rFont val="Arial"/>
          </rPr>
          <t>(Não editar as células em cinza). Relação de todas as funções gratificadas de direção e assessoramento, conforme Lei Estadual nº 16.520/2018.</t>
        </r>
      </text>
    </comment>
    <comment ref="B43" authorId="0" shapeId="0" xr:uid="{6E371D41-5708-4B15-9742-9F1C6F0FAF7E}">
      <text>
        <r>
          <rPr>
            <sz val="11"/>
            <color rgb="FF000000"/>
            <rFont val="Arial"/>
          </rPr>
          <t>(Não editar as células em cinza). Relação de todos os símbolos das funções gratificadas de direção e assessoramento, conforme Lei Estadual nº 16.520/2018.</t>
        </r>
      </text>
    </comment>
    <comment ref="C43" authorId="0" shapeId="0" xr:uid="{EC258279-04A2-454A-B67C-427FB499A97A}">
      <text>
        <r>
          <rPr>
            <sz val="11"/>
            <color rgb="FF000000"/>
            <rFont val="Arial"/>
          </rPr>
          <t>(Células de preenchimento automático). Quantitativo das funções gratificadas de direção e assessoramento preenchidos.</t>
        </r>
      </text>
    </comment>
    <comment ref="D43" authorId="0" shapeId="0" xr:uid="{CE5A60B8-A192-4247-ADAF-5695497A48D2}">
      <text>
        <r>
          <rPr>
            <sz val="11"/>
            <color rgb="FF000000"/>
            <rFont val="Arial"/>
          </rPr>
          <t>(Células de preenchimento automático). Quantitativo das funções gratificadas de direção e assessoramento vagas.</t>
        </r>
      </text>
    </comment>
    <comment ref="E43" authorId="0" shapeId="0" xr:uid="{AAAD0BBF-7DD2-47E1-BED8-488549EA6C5A}">
      <text>
        <r>
          <rPr>
            <sz val="11"/>
            <color rgb="FF000000"/>
            <rFont val="Arial"/>
          </rPr>
          <t>(Células de preenchimento automático). Quantitativo das funções gratificadas de direção e assessoramento existentes (preenchidos + vagos).</t>
        </r>
      </text>
    </comment>
    <comment ref="G43" authorId="0" shapeId="0" xr:uid="{EB3B6557-84AD-4232-8686-A93CBFFB65EA}">
      <text>
        <r>
          <rPr>
            <sz val="11"/>
            <color rgb="FF000000"/>
            <rFont val="Arial"/>
          </rPr>
          <t>(Células de preenchimento automático). Valor total dos vencimentos dos servidores, em Reais (R$).</t>
        </r>
      </text>
    </comment>
    <comment ref="H43" authorId="0" shapeId="0" xr:uid="{02193B79-5B06-4237-B733-DA9F673BE026}">
      <text>
        <r>
          <rPr>
            <sz val="11"/>
            <color rgb="FF000000"/>
            <rFont val="Arial"/>
          </rPr>
          <t>(Células de preenchimento automático). Valor total das representações pagas em razão da função gratificada de direção e assessoramento, em Reais (R$).</t>
        </r>
      </text>
    </comment>
    <comment ref="I43" authorId="0" shapeId="0" xr:uid="{8DDFD782-A326-4A80-8FD5-25CE18358BA8}">
      <text>
        <r>
          <rPr>
            <sz val="11"/>
            <color rgb="FF000000"/>
            <rFont val="Arial"/>
          </rPr>
          <t>(Células de preenchimento automático). Valor total dos montantes resultantes da soma entre os vencimentos + representações, em Reais (R$).</t>
        </r>
      </text>
    </comment>
    <comment ref="A52" authorId="0" shapeId="0" xr:uid="{4AEF70A6-9CD1-4CDF-848F-8243F880C1D1}">
      <text>
        <r>
          <rPr>
            <sz val="11"/>
            <color rgb="FF000000"/>
            <rFont val="Arial"/>
          </rPr>
          <t xml:space="preserve">Descrever o nome da função gratificada de supervisão e apoio como consta no DOE. Exemplos da SCGE: Chefia da Unidade de Apoio e Projetos, Chefia da Unidade de Obras e Serviços de Engenharia, Chefia da Unidade de Licitações e Contratos, etc. </t>
        </r>
      </text>
    </comment>
    <comment ref="B52" authorId="0" shapeId="0" xr:uid="{EC09AA68-0E1A-4A3B-91AC-7F117D82679C}">
      <text>
        <r>
          <rPr>
            <sz val="11"/>
            <color rgb="FF000000"/>
            <rFont val="Arial"/>
          </rPr>
          <t>(célula de preenchimento obrigatório, pois serve de base para a contabilização dos quantitativos totais de cargos, funções e gratificações preenchidos e vagos). Lista suspensa. Simbolo da função gratificada de supervisão e apoio, conforme Lei Estadual No 16.520/2018. Opções: FGS-1, FGS-2, FGS-3, FGA-1, FGA-2 e FGA-3.</t>
        </r>
      </text>
    </comment>
    <comment ref="C52" authorId="0" shapeId="0" xr:uid="{153C9F2E-819D-4225-9F28-830B2A1C6BFB}">
      <text>
        <r>
          <rPr>
            <sz val="11"/>
            <color rgb="FF000000"/>
            <rFont val="Arial"/>
          </rPr>
          <t>Descrever a sigla da lotação referente à função gratificada de supervisão e apoio. Exemplos de siglas da SCGE: DAUD/UAPP, DAUD/COP/UAOP, DAUD/CLC/UALC, etc.</t>
        </r>
      </text>
    </comment>
    <comment ref="D52" authorId="0" shapeId="0" xr:uid="{99CAE23D-2668-487C-8238-E0EDEA41F21B}">
      <text>
        <r>
          <rPr>
            <sz val="11"/>
            <color rgb="FF000000"/>
            <rFont val="Arial"/>
          </rPr>
          <t>(célula de preenchimento obrigatório, pois serve de base para a contabilização dos quantitativos totais de cargos, funções e gratificações preenchidos e vagos). 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E52" authorId="0" shapeId="0" xr:uid="{D6146FC8-E103-4165-9E16-CF4E5F2343A6}">
      <text>
        <r>
          <rPr>
            <sz val="11"/>
            <color rgb="FF000000"/>
            <rFont val="Arial"/>
          </rPr>
          <t>(Não editar as células em cinza). Quantitativo das funções gratificadas de supervisão e apoio existentes, por servidor. Como essa contagem é por servidor, esse número sempre será "1". Essa coluna servirá como base para contabilizar o quantitativo total de servidores com função gratificada de supervisão e apoio.</t>
        </r>
      </text>
    </comment>
    <comment ref="F52" authorId="0" shapeId="0" xr:uid="{339C3780-9A00-4B5B-ADCF-2F56F41C8038}">
      <text>
        <r>
          <rPr>
            <sz val="11"/>
            <color rgb="FF000000"/>
            <rFont val="Arial"/>
          </rPr>
          <t>Nome completo do servidor ocupante da função gratificada de supervisão e apoio. Caso a função gratificada de supervisão e apoio esteja vago, a palavra "VAGO" deverá ser inserida na célula correspondente.</t>
        </r>
      </text>
    </comment>
    <comment ref="G52" authorId="0" shapeId="0" xr:uid="{5216BEB2-CF73-4CD3-A307-08F82F28CDB0}">
      <text>
        <r>
          <rPr>
            <sz val="11"/>
            <color rgb="FF000000"/>
            <rFont val="Arial"/>
          </rPr>
          <t>Valor do vencimento do servidor, em Reais (R$).</t>
        </r>
      </text>
    </comment>
    <comment ref="H52" authorId="0" shapeId="0" xr:uid="{25811B02-8B47-49AB-9FE8-5B8458A71AC8}">
      <text>
        <r>
          <rPr>
            <sz val="11"/>
            <color rgb="FF000000"/>
            <rFont val="Arial"/>
          </rPr>
          <t>Valor da representação paga em razão da função gratificada de supervisão e apoio, em Reais (R$).</t>
        </r>
      </text>
    </comment>
    <comment ref="I52" authorId="0" shapeId="0" xr:uid="{8CF52CA8-F4E3-4BAF-B388-472C0DBF4A18}">
      <text>
        <r>
          <rPr>
            <sz val="11"/>
            <color rgb="FF000000"/>
            <rFont val="Arial"/>
          </rPr>
          <t>(Células de preenchimento automático). Montante resultante da soma entre o vencimento + representação, em Reais (R$).</t>
        </r>
      </text>
    </comment>
    <comment ref="A63" authorId="0" shapeId="0" xr:uid="{B71E2AD8-D810-4081-9A01-82A17364B200}">
      <text>
        <r>
          <rPr>
            <sz val="11"/>
            <color rgb="FF000000"/>
            <rFont val="Arial"/>
          </rPr>
          <t>(Não editar as células em cinza). Relação de todas as funções gratificadas de supervisão e apoio, conforme Lei Estadual nº 16.520/2018.</t>
        </r>
      </text>
    </comment>
    <comment ref="B63" authorId="0" shapeId="0" xr:uid="{3EE5CCC6-10B4-4032-85F7-CA2CFBEC78FC}">
      <text>
        <r>
          <rPr>
            <sz val="11"/>
            <color rgb="FF000000"/>
            <rFont val="Arial"/>
          </rPr>
          <t>(Não editar as células em cinza). Relação de todos os símbolos das funções gratificadas de supervisão e apoio, conforme Lei Estadual nº 16.520/2018.</t>
        </r>
      </text>
    </comment>
    <comment ref="C63" authorId="0" shapeId="0" xr:uid="{5F9AC8A4-F2C0-432D-90DB-8F32A2621969}">
      <text>
        <r>
          <rPr>
            <sz val="11"/>
            <color rgb="FF000000"/>
            <rFont val="Arial"/>
          </rPr>
          <t>(Células de preenchimento automático). Quantitativo das funções gratificadas de supervisão e apoio preenchidos.</t>
        </r>
      </text>
    </comment>
    <comment ref="D63" authorId="0" shapeId="0" xr:uid="{612C97AA-6054-428B-815E-075DC7BD8109}">
      <text>
        <r>
          <rPr>
            <sz val="11"/>
            <color rgb="FF000000"/>
            <rFont val="Arial"/>
          </rPr>
          <t>(Células de preenchimento automático). Quantitativo das funções gratificadas de supervisão e apoio vagos.</t>
        </r>
      </text>
    </comment>
    <comment ref="E63" authorId="0" shapeId="0" xr:uid="{556011D9-6CE2-437F-AB3D-A29B13C54F6C}">
      <text>
        <r>
          <rPr>
            <sz val="11"/>
            <color rgb="FF000000"/>
            <rFont val="Arial"/>
          </rPr>
          <t>(Células de preenchimento automático). Quantitativo das funções gratificadas de supervisão e apoio existentes (preenchidos + vagos).</t>
        </r>
      </text>
    </comment>
    <comment ref="G63" authorId="0" shapeId="0" xr:uid="{D218850F-A26D-4162-8649-43273E0380E0}">
      <text>
        <r>
          <rPr>
            <sz val="11"/>
            <color rgb="FF000000"/>
            <rFont val="Arial"/>
          </rPr>
          <t>(Células de preenchimento automático). Valor total dos vencimentos dos servidores, em Reais (R$).</t>
        </r>
      </text>
    </comment>
    <comment ref="H63" authorId="0" shapeId="0" xr:uid="{EABBFBDF-FD76-425E-AF17-A4072E2D3CDE}">
      <text>
        <r>
          <rPr>
            <sz val="11"/>
            <color rgb="FF000000"/>
            <rFont val="Arial"/>
          </rPr>
          <t>(Células de preenchimento automático). Valor total das representações pagas em razão da função gratificada de supervisão e apoio, em Reais (R$).</t>
        </r>
      </text>
    </comment>
    <comment ref="I63" authorId="0" shapeId="0" xr:uid="{523BA3BD-6485-49EB-999A-672AC2E2B337}">
      <text>
        <r>
          <rPr>
            <sz val="11"/>
            <color rgb="FF000000"/>
            <rFont val="Arial"/>
          </rPr>
          <t>(Células de preenchimento automático). Valor total dos montantes resultantes da soma entre os vencimentos + representações, em Reais (R$).</t>
        </r>
      </text>
    </comment>
    <comment ref="C72" authorId="0" shapeId="0" xr:uid="{513B6028-4D94-43C4-A046-BDA1DC20F13E}">
      <text>
        <r>
          <rPr>
            <sz val="11"/>
            <color rgb="FF000000"/>
            <rFont val="Arial"/>
          </rPr>
          <t>(Células de preenchimento automático). Quantitativo dos cargos em comissão + funções gratificadas preenchidos.</t>
        </r>
      </text>
    </comment>
    <comment ref="D72" authorId="0" shapeId="0" xr:uid="{E557EDF3-2D26-4DBD-977E-657DDFA3F939}">
      <text>
        <r>
          <rPr>
            <sz val="11"/>
            <color rgb="FF000000"/>
            <rFont val="Arial"/>
          </rPr>
          <t>(Células de preenchimento automático). Quantitativo dos cargos em comissão + funções gratificadas vagos.</t>
        </r>
      </text>
    </comment>
    <comment ref="E72" authorId="0" shapeId="0" xr:uid="{45639623-3A27-4A3C-84FB-385E59DD3B8F}">
      <text>
        <r>
          <rPr>
            <sz val="11"/>
            <color rgb="FF000000"/>
            <rFont val="Arial"/>
          </rPr>
          <t>(Células de preenchimento automático). Quantitativo dos cargos em comissão + funções gratificadas existentes (preenchidos + vagos).</t>
        </r>
      </text>
    </comment>
    <comment ref="G72" authorId="0" shapeId="0" xr:uid="{C27DCF2B-FDCC-4AE5-B9C7-E16CA09DC629}">
      <text>
        <r>
          <rPr>
            <sz val="11"/>
            <color rgb="FF000000"/>
            <rFont val="Arial"/>
          </rPr>
          <t>(Células de preenchimento automático). Valor total dos vencimentos dos cargos comissionados + funções gratificadas, em Reais (R$).</t>
        </r>
      </text>
    </comment>
    <comment ref="H72" authorId="0" shapeId="0" xr:uid="{5CB81A5F-5B3F-434F-B1B2-DDDEBAA86418}">
      <text>
        <r>
          <rPr>
            <sz val="11"/>
            <color rgb="FF000000"/>
            <rFont val="Arial"/>
          </rPr>
          <t>(Células de preenchimento automático). Valor total das representações pagas em razão dos cargos comissionados + funções gratificadas, em Reais (R$).</t>
        </r>
      </text>
    </comment>
    <comment ref="I72" authorId="0" shapeId="0" xr:uid="{10DB5C94-17CF-4970-8B1A-B57678A18E1C}">
      <text>
        <r>
          <rPr>
            <sz val="11"/>
            <color rgb="FF000000"/>
            <rFont val="Arial"/>
          </rPr>
          <t>(Células de preenchimento automático). Valor total dos montantes resultantes da soma entre os vencimentos + representações pagas em razão dos cargos comissionados + funções gratificadas, em Reais (R$).</t>
        </r>
      </text>
    </comment>
    <comment ref="A73" authorId="0" shapeId="0" xr:uid="{CDDBD250-E80D-4598-805B-5406478BCEF1}">
      <text>
        <r>
          <rPr>
            <sz val="11"/>
            <color rgb="FF000000"/>
            <rFont val="Arial"/>
          </rPr>
          <t>Verificar se não seria mais adequado substituir representações por remuneração, uma vez que, no caso de Cargo em Comissão, inclui tb. o vencimento para os não efetivos
	-Bianca Rosa
Item ajustado!
	-ricardo Alves Paiva</t>
        </r>
      </text>
    </comment>
  </commentList>
</comments>
</file>

<file path=xl/sharedStrings.xml><?xml version="1.0" encoding="utf-8"?>
<sst xmlns="http://schemas.openxmlformats.org/spreadsheetml/2006/main" count="549" uniqueCount="183">
  <si>
    <t xml:space="preserve">                              GOVERNO DO ESTADO DE PERNAMBUCO </t>
  </si>
  <si>
    <t xml:space="preserve">                              NOME DA ENTIDADE/ÓRGÃO - SIGLA [1]</t>
  </si>
  <si>
    <t>ATUALIZADO EM DD/MM/AAAA [2]</t>
  </si>
  <si>
    <t>Notas: 1. As células em cinza e azul são de preenchimento automático, portanto é importante não editá-las; 2. Nunca mesclar células; 3. Atentar para as notas explicativas nas celulas do cabeçalho e na legenda ao final desta planilha.</t>
  </si>
  <si>
    <t>CARGOS COMISSIONADOS</t>
  </si>
  <si>
    <t>DESCRITIVO [3]</t>
  </si>
  <si>
    <t>SÍMBOLO [4]</t>
  </si>
  <si>
    <t>LOTAÇÃO [5]</t>
  </si>
  <si>
    <t>CATEGORIA [6]</t>
  </si>
  <si>
    <t>QTD. [7]</t>
  </si>
  <si>
    <t>SERVIDOR [8]</t>
  </si>
  <si>
    <t>AGP [9]</t>
  </si>
  <si>
    <t>VENCIMENTO [10]</t>
  </si>
  <si>
    <t>REPRESENTAÇÃO [11]</t>
  </si>
  <si>
    <t>MONTANTE [12]</t>
  </si>
  <si>
    <t>DESCRIÇÃO DOS CARGOS COMISSIONADOS [13]</t>
  </si>
  <si>
    <t>SIMBOLO [14]</t>
  </si>
  <si>
    <t>QTD. PREENCHIDOS [15]</t>
  </si>
  <si>
    <t>QTD. VAGO [16]</t>
  </si>
  <si>
    <t>TOTAL QTD. [17]</t>
  </si>
  <si>
    <t>TOTAL AGP [18]</t>
  </si>
  <si>
    <t>TOTAL VENCIMENTO [19]</t>
  </si>
  <si>
    <t>TOTAL REPRESENTAÇÃO [20]</t>
  </si>
  <si>
    <t>TOTAL MONTANTE [21]</t>
  </si>
  <si>
    <t>Cargo Comissionado de Direção e Assessoramento</t>
  </si>
  <si>
    <t>DAS</t>
  </si>
  <si>
    <t>Cargo Comissionado de Direção e Assessoramento - 1</t>
  </si>
  <si>
    <t>DAS-1</t>
  </si>
  <si>
    <t>Cargo Comissionado de Direção e Assessoramento - 2</t>
  </si>
  <si>
    <t>DAS-2</t>
  </si>
  <si>
    <t>Cargo Comissionado de Direção e Assessoramento - 3</t>
  </si>
  <si>
    <t>DAS-3</t>
  </si>
  <si>
    <t>Cargo Comissionado de Direção e Assessoramento - 4</t>
  </si>
  <si>
    <t>DAS-4</t>
  </si>
  <si>
    <t>Cargo Comissionado de Direção e Assessoramento - 5</t>
  </si>
  <si>
    <t>DAS-5</t>
  </si>
  <si>
    <t>Cargo de Assessoramento - 1</t>
  </si>
  <si>
    <t>CAA-1</t>
  </si>
  <si>
    <t>Cargo de Assessoramento - 2</t>
  </si>
  <si>
    <t>CAA-2</t>
  </si>
  <si>
    <t>Cargo de Assessoramento - 3</t>
  </si>
  <si>
    <t>CAA-3</t>
  </si>
  <si>
    <t>Cargo de Assessoramento - 4</t>
  </si>
  <si>
    <t>CAA-4</t>
  </si>
  <si>
    <t>Cargo de Assessoramento - 5</t>
  </si>
  <si>
    <t>CAA-5</t>
  </si>
  <si>
    <t>TOTAL DOS CARGOS COMISSIONADOS E DAS SUAS REMUNERAÇÕES</t>
  </si>
  <si>
    <t>FUNÇÃO GRATIFICADA DE DIREÇÃO E ASSESSORAMENTO</t>
  </si>
  <si>
    <t>DESCRITIVO [22]</t>
  </si>
  <si>
    <t>SÍMBOLO [23]</t>
  </si>
  <si>
    <t>LOTAÇÃO [24]</t>
  </si>
  <si>
    <t>CATEGORIA [25]</t>
  </si>
  <si>
    <t>QTD. [26]</t>
  </si>
  <si>
    <t>SERVIDOR [27]</t>
  </si>
  <si>
    <t>VENCIMENTO [28]</t>
  </si>
  <si>
    <t>REPRESENTAÇÃO [29]</t>
  </si>
  <si>
    <t>MONTANTE [30]</t>
  </si>
  <si>
    <t>RELAÇÃO DAS FUNÇÕES GRATIFICADAS DE DIREÇÃO E ASSESSORAMENTO [31]</t>
  </si>
  <si>
    <t>SIMBOLO [32]</t>
  </si>
  <si>
    <t>QTD. PREENCHIDOS [33]</t>
  </si>
  <si>
    <t>QTD. VAGO [34]</t>
  </si>
  <si>
    <t>TOTAL QTD. [35]</t>
  </si>
  <si>
    <t>TOTAL VENCIMENTO [36]</t>
  </si>
  <si>
    <t>TOTAL REPRESENTAÇÃO [37]</t>
  </si>
  <si>
    <t>TOTAL MONTANTE [38]</t>
  </si>
  <si>
    <t>Função Gratificada de Direção e Assessoramento</t>
  </si>
  <si>
    <t>FDA</t>
  </si>
  <si>
    <t>Função Gratificada de Direção e Assessoramento - 1</t>
  </si>
  <si>
    <t>FDA-1</t>
  </si>
  <si>
    <t>Função Gratificada de Direção e Assessoramento - 2</t>
  </si>
  <si>
    <t>FDA-2</t>
  </si>
  <si>
    <t>Função Gratificada de Direção e Assessoramento - 3</t>
  </si>
  <si>
    <t>FDA-3</t>
  </si>
  <si>
    <t>Função Gratificada de Direção e Assessoramento - 4</t>
  </si>
  <si>
    <t>FDA-4</t>
  </si>
  <si>
    <t>TOTAL DAS FUNÇÕES GRATIFICADAS DE DIREÇÃO E ASSESSORAMENTO E DAS SUAS REMUNERAÇÕES</t>
  </si>
  <si>
    <t>FUNÇÃO GRATIFICADA DE SUPERVISÃO E APOIO</t>
  </si>
  <si>
    <t>DESCRITIVO [39]</t>
  </si>
  <si>
    <t>SÍMBOLO [40]</t>
  </si>
  <si>
    <t>LOTAÇÃO [41]</t>
  </si>
  <si>
    <t>CATEGORIA [42]</t>
  </si>
  <si>
    <t>QTD. [43]</t>
  </si>
  <si>
    <t>SERVIDOR [44]</t>
  </si>
  <si>
    <t>VENCIMENTO [45]</t>
  </si>
  <si>
    <t>REPRESENTAÇÃO [46]</t>
  </si>
  <si>
    <t>MONTANTE [47]</t>
  </si>
  <si>
    <t>RELAÇÃO DAS FUNÇÕES GRATIFICADAS DE SUPERVISÃO E APOIO [48]</t>
  </si>
  <si>
    <t>SIMBOLO [49]</t>
  </si>
  <si>
    <t>QTD. PREENCHIDOS [50]</t>
  </si>
  <si>
    <t>QTD. VAGO [51]</t>
  </si>
  <si>
    <t>TOTAL QTD. [52]</t>
  </si>
  <si>
    <t>TOTAL VENCIMENTO [53]</t>
  </si>
  <si>
    <t>TOTAL REPRESENTAÇÃO [54]</t>
  </si>
  <si>
    <t>TOTAL MONTANTE [55]</t>
  </si>
  <si>
    <t>Função Gratificada de Supervisão -1</t>
  </si>
  <si>
    <t>FGS-1</t>
  </si>
  <si>
    <t>Função Gratificada de Supervisão -2</t>
  </si>
  <si>
    <t xml:space="preserve">FGS-2 </t>
  </si>
  <si>
    <t>Função Gratificada de Supervisão -3</t>
  </si>
  <si>
    <t>FGS-3</t>
  </si>
  <si>
    <t xml:space="preserve">Função Gratificada de Apoio -1 </t>
  </si>
  <si>
    <t xml:space="preserve">FGA-1 </t>
  </si>
  <si>
    <t>Função Gratificada de Apoio -2</t>
  </si>
  <si>
    <t>FGA-2</t>
  </si>
  <si>
    <t xml:space="preserve">Função Gratificada de Apoio -3 </t>
  </si>
  <si>
    <t>FGA-3</t>
  </si>
  <si>
    <t>TOTAL DAS FUNÇÕES GRATIFICADAS DE SUPERVISÃO E APOIO E DAS SUAS REMUNERAÇÕES</t>
  </si>
  <si>
    <t>TOTAL QTD. PREENCHIDOS [56]</t>
  </si>
  <si>
    <t>TOTAL QTD. VAGO [57]</t>
  </si>
  <si>
    <t>TOTAL QTD. [58]</t>
  </si>
  <si>
    <t>VALOR TOTAL VENCIMENTO [59]</t>
  </si>
  <si>
    <t>VALOR TOTAL REPRESENTAÇÃO [60]</t>
  </si>
  <si>
    <t>VALOR TOTAL MONTANTE [61]</t>
  </si>
  <si>
    <t>QUANTITATIVO TOTAL DOS CARGOS EM COMISSÃO + FUNÇÕES GRATIFICADAS E VALOR TOTAL DAS SUAS REMUNERAÇÕES</t>
  </si>
  <si>
    <t>EMBASAMENTO LEGAL:</t>
  </si>
  <si>
    <t>Lei nº 6.123, de 20 de julho de 1968 (institui o regime jurídico dos funcionários públicos civis do Estado de Pernambuco).</t>
  </si>
  <si>
    <t>Lei nº 16.520, de 27 de dezembro de 2018 (Lei que dispõe sobre a estrutura e o funcionamento do Poder Executivo vigente à epoca da divulgação)</t>
  </si>
  <si>
    <t>Enumerar Decreto(s) de Alocação de Cargos Comissionados e Funções Gratificadas do órgão ou entidade ou normativo equivalente vigentes à epoca da divulgação</t>
  </si>
  <si>
    <t>Decreto que aprova o Regulamento do órgão ou entidade ou normativo equivalente vigente à epoca da divulgação</t>
  </si>
  <si>
    <t>Decreto que aprova o Manual de Serviços do órgão ou entidade ou normativo equivalente vigente à epoca da divulgação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</si>
  <si>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</si>
  <si>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</si>
  <si>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subsequente.</t>
  </si>
  <si>
    <t>[3] Descrever o nome do cargo comissionado como consta no Decreto de Alocação do Cargo e/ou Regulamento do órgão ou entidade. Exemplos da SCGE: Secretário Executivo da Controladoria-Geral do Estado, Chefe de Gabinete, Assessor de Comunicação, etc.</t>
  </si>
  <si>
    <t>[4] (célula de preenchimento obrigatório, pois serve de base para a contabilização dos quantitativos totais de cargos, funções e gratificações preenchidos e vagos). Lista suspensa. Simbolo do cargo comissionado, conforme Lei Estadual nº 16.520/2018. Opções: DAS, DAS-1, DAS-2, DAS-3, DAS-4, DAS-5, CAA-1, CAA-2, CAA-3, CAA-4 e CAA-5.</t>
  </si>
  <si>
    <t>[5] Descrever a sigla da lotação referente ao cargo comissionado. Exemplos de siglas da SCGE: GAB/SECGE, GAB/CGAB, CGAB/ASC, etc.</t>
  </si>
  <si>
    <t>[6] (célula de preenchimento obrigatório, pois serve de base para a contabilização dos quantitativos totais de cargos, funções e gratificações preenchidos e vagos). 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</si>
  <si>
    <t>[7] (Não editar as células em cinza). Quantitativo dos cargos comissionados existentes, por servidor. Como essa contagem é por servidor, esse número sempre será "1". Essa coluna servirá como base para contabilizar o quantitativo total de servidores com cargos comissionados.</t>
  </si>
  <si>
    <t>[8] Nome completo do servidor ocupante do cargo comissionado. Caso o cargo esteja vago, a palavra "VAGO" deverá ser inserida na célula correspondente.</t>
  </si>
  <si>
    <t>[9] Valor do subsídio do agente político, em Reais (R$).</t>
  </si>
  <si>
    <t>[10] Valor do vencimento do servidor, em Reais (R$).</t>
  </si>
  <si>
    <t>[11] Valor da representação paga em razão do cargo em comissão, em Reais (R$).</t>
  </si>
  <si>
    <t>[12] (Células de preenchimento automático). Montante resultante da soma entre o subsídio do agente político + vencimento + representação, em Reais (R$).</t>
  </si>
  <si>
    <t>[13] (Não editar as células em cinza). Relação de todos os cargos comissionados, conforme Lei Estadual nº 16.520/2018.</t>
  </si>
  <si>
    <t>[14] (Não editar as células em cinza). Relação de todos os símbolos dos cargos comissionados, conforme Lei Estadual nº 16.520/2018.</t>
  </si>
  <si>
    <t>[15] (Células de preenchimento automático). Quantitativo dos cargos comissionados preenchidos.</t>
  </si>
  <si>
    <t>[16] (Células de preenchimento automático). Quantitativo dos cargos comissionados vagos.</t>
  </si>
  <si>
    <t>[17] (Células de preenchimento automático). Quantitativo dos cargos comissionados existentes (preenchidos + vagos).</t>
  </si>
  <si>
    <t>[18] (Células de preenchimento automático). Valor total do subsídio do agente político, em Reais (R$).</t>
  </si>
  <si>
    <t>[19] (Células de preenchimento automático). Valor total dos vencimentos dos servidores em razão do cargo em comissão, em Reais (R$).</t>
  </si>
  <si>
    <t>[20] (Células de preenchimento automático). Valor total das representações pagas em razão do cargo em comissão, em Reais (R$).</t>
  </si>
  <si>
    <t>[21] (Células de preenchimento automático). Valor total dos montantes resultantes da soma entre os subsídios dos agentes políticos + vencimentos + representações, em Reais (R$).</t>
  </si>
  <si>
    <t>[22] Descrever o nome da função gratificada de direção e assessoramento, conforme Decreto de Alocação da Função Gratificada e/ou Regulamento do órgão ou entidade. Exemplos da SCGE: Diretora da Ouvidoria-Geral do Estado, Gestora da Setorial Contábil, Coordenador de Auditoria de Obras Públicas, etc.</t>
  </si>
  <si>
    <t>[23] (célula de preenchimento obrigatório, pois serve de base para a contabilização dos quantitativos totais de cargos, funções e gratificações preenchidos e vagos). Lista suspensa. Simbolo da função gratificada de direção e assessoramento, conforme Lei Estadual No 16.520/2018. Opções: FDA, FDA-1, FDA-2, FDA-3, FDA-4.</t>
  </si>
  <si>
    <t>[24] Descrever a sigla da lotação referente à função gratificada de direção e assessoramento. Exemplos de siglas da SCGE: GAB/DOGE, DPGE/GAF/GSC, DAUD/COP, etc.</t>
  </si>
  <si>
    <t>[25] (célula de preenchimento obrigatório, pois serve de base para a contabilização dos quantitativos totais de cargos, funções e gratificações preenchidos e vagos). 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</si>
  <si>
    <t>[26] (Não editar as células em cinza). Quantitativo das funções gratificadas de direção e assessoramento existentes, por servidor. Como essa contagem é por servidor, esse número sempre será "1". Essa coluna servirá como base para contabilizar o quantitativo total de servidores com função gratificada de direção e assessoramento.</t>
  </si>
  <si>
    <t>[27] Nome completo do servidor ocupante da função gratificada de direção e assessoramento. Caso a função gratificada de direção e assessoramento esteja vaga, a palavra "VAGA" deverá ser inserida na célula correspondente.</t>
  </si>
  <si>
    <t>[28] Valor do vencimento do servidor, em Reais (R$).</t>
  </si>
  <si>
    <t>[29] Valor da representação paga em razão da função gratificada de direção e assessoramento, em Reais (R$).</t>
  </si>
  <si>
    <t>[30] (Células de preenchimento automático). Montante resultante da soma entre o vencimento + representação, em Reais (R$).</t>
  </si>
  <si>
    <t>[31] (Não editar as células em cinza). Relação de todas as funções gratificadas de direção e assessoramento, conforme Lei Estadual nº 16.520/2018.</t>
  </si>
  <si>
    <t>[32] (Não editar as células em cinza). Relação de todos os símbolos das funções gratificadas de direção e assessoramento, conforme Lei Estadual nº 16.520/2018.</t>
  </si>
  <si>
    <t>[33] (Células de preenchimento automático). Quantitativo das funções gratificadas de direção e assessoramento preenchidos.</t>
  </si>
  <si>
    <t>[34] (Células de preenchimento automático). Quantitativo das funções gratificadas de direção e assessoramento vagas.</t>
  </si>
  <si>
    <t>[35] (Células de preenchimento automático). Quantitativo das funções gratificadas de direção e assessoramento existentes (preenchidos + vagos).</t>
  </si>
  <si>
    <t>[36] (Células de preenchimento automático). Valor total dos vencimentos dos servidores, em Reais (R$).</t>
  </si>
  <si>
    <t>[37] (Células de preenchimento automático). Valor total das representações pagas em razão da função gratificada de direção e assessoramento, em Reais (R$).</t>
  </si>
  <si>
    <t>[38] (Células de preenchimento automático). Valor total dos montantes resultantes da soma entre os vencimentos + representações, em Reais (R$).</t>
  </si>
  <si>
    <t xml:space="preserve">[39] Descrever o nome da função gratificada de supervisão e apoio como consta no Decreto de Alocação da Função Gratificada e/ou Manual de Serviços do órgão ou entidade. Exemplos da SCGE: Chefia da Unidade de Apoio e Projetos, Chefia da Unidade de Obras e Serviços de Engenharia, Chefia da Unidade de Licitações e Contratos, Função Gratificada de Supervisão 3, Função Gratificada de Apoio 2 etc. </t>
  </si>
  <si>
    <t>[40] (célula de preenchimento obrigatório, pois serve de base para a contabilização dos quantitativos totais de cargos, funções e gratificações preenchidos e vagos). Lista suspensa. Simbolo da função gratificada de supervisão e apoio, conforme Lei Estadual No 16.520/2018. Opções: FGS-1, FGS-2, FGS-3, FGA-1, FGA-2 e FGA-3.</t>
  </si>
  <si>
    <t>[41] Descrever a sigla da lotação referente à função gratificada de supervisão e apoio. Exemplos de siglas da SCGE: DAUD/UAPP, DAUD/COP/UAOP, DAUD/CLC/UALC, etc.</t>
  </si>
  <si>
    <t>[42] (célula de preenchimento obrigatório, pois serve de base para a contabilização dos quantitativos totais de cargos, funções e gratificações preenchidos e vagos). 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</si>
  <si>
    <t>[43] (Não editar as células em cinza). Quantitativo das funções gratificadas de supervisão e apoio existentes, por servidor. Como essa contagem é por servidor, esse número sempre será "1". Essa coluna servirá como base para contabilizar o quantitativo total de servidores com função gratificada de supervisão e apoio.</t>
  </si>
  <si>
    <t>[44] Nome completo do servidor ocupante da função gratificada de supervisão e apoio. Caso a função gratificada de supervisão e apoio esteja vaga, a palavra "VAGA" deverá ser inserida na célula correspondente.</t>
  </si>
  <si>
    <t>[45] Valor do vencimento do servidor, em Reais (R$).</t>
  </si>
  <si>
    <t>[46] Valor da representação paga em razão da função gratificada de supervisão e apoio, em Reais (R$).</t>
  </si>
  <si>
    <t>[47] (Células de preenchimento automático). Montante resultante da soma entre o vencimento + representação, em Reais (R$).</t>
  </si>
  <si>
    <t>[48] (Não editar as células em cinza). Relação de todas as funções gratificadas de supervisão e apoio, conforme Lei Estadual nº 16.520/2018.</t>
  </si>
  <si>
    <t>[49] (Não editar as células em cinza). Relação de todos os símbolos das funções gratificadas de supervisão e apoio, conforme Lei Estadual nº 16.520/2018.</t>
  </si>
  <si>
    <t>[50] (Células de preenchimento automático). Quantitativo das funções gratificadas de supervisão e apoio preenchidos.</t>
  </si>
  <si>
    <t>[51] (Células de preenchimento automático). Quantitativo das funções gratificadas de supervisão e apoio vagos.</t>
  </si>
  <si>
    <t>[52] (Células de preenchimento automático). Quantitativo das funções gratificadas de supervisão e apoio existentes (preenchidos + vagos).</t>
  </si>
  <si>
    <t>[53] (Células de preenchimento automático). Valor total dos vencimentos dos servidores, em Reais (R$).</t>
  </si>
  <si>
    <t>[54] (Células de preenchimento automático). Valor total das representações pagas em razão da função gratificada de supervisão e apoio, em Reais (R$).</t>
  </si>
  <si>
    <t>[55] (Células de preenchimento automático). Valor total dos montantes resultantes da soma entre os vencimentos + representações, em Reais (R$).</t>
  </si>
  <si>
    <t>[56] (Células de preenchimento automático). Quantitativo dos cargos em comissão + funções gratificadas preenchidos.</t>
  </si>
  <si>
    <t>[57] (Células de preenchimento automático). Quantitativo dos cargos em comissão + funções gratificadas vagos.</t>
  </si>
  <si>
    <t>[58] (Células de preenchimento automático). Quantitativo dos cargos em comissão + funções gratificadas existentes (preenchidos + vagos).</t>
  </si>
  <si>
    <t>[59] (Células de preenchimento automático). Valor total dos vencimentos dos cargos comissionados + funções gratificadas, em Reais (R$).</t>
  </si>
  <si>
    <t>[60] (Células de preenchimento automático). Valor total das representações pagas em razão dos cargos comissionados + funções gratificadas, em Reais (R$).</t>
  </si>
  <si>
    <t>[61] (Células de preenchimento automático). Valor total dos montantes resultantes da soma entre os vencimentos + representações pagas em razão dos cargos comissionados + funções gratificadas, em Reais (R$).</t>
  </si>
  <si>
    <t xml:space="preserve">                              ANEXO II - CARGOS EM COMISSÃO E FUNÇÕES GRATIFICADAS [DESCRITIVO DOS OCUPANTES, QUANTITATIVOS E VAGAS NÃO PREENCHIDAS] (ITENS 4.3 E 4.4 DO ANEXO I, DA PORTARIA SCGE Nº 27/2022)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</si>
</sst>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 -416]#,##0.00"/>
  </numFmts>
  <fonts count="13" x14ac:knownFonts="1">
    <font>
      <sz val="11"/>
      <color rgb="FF000000"/>
      <name val="Arial"/>
    </font>
    <font>
      <b/>
      <sz val="16"/>
      <color rgb="FFFFFFFF"/>
      <name val="Calibri"/>
    </font>
    <font>
      <sz val="11"/>
      <name val="Arial"/>
    </font>
    <font>
      <b/>
      <sz val="14"/>
      <color rgb="FFFFFFFF"/>
      <name val="Calibri"/>
    </font>
    <font>
      <sz val="11"/>
      <color theme="1"/>
      <name val="Calibri"/>
    </font>
    <font>
      <b/>
      <sz val="11"/>
      <color rgb="FFFF0000"/>
      <name val="Arial"/>
    </font>
    <font>
      <sz val="11"/>
      <color theme="1"/>
      <name val="Arial"/>
    </font>
    <font>
      <b/>
      <sz val="11"/>
      <color rgb="FFFFFFFF"/>
      <name val="Arial"/>
    </font>
    <font>
      <sz val="11"/>
      <color theme="1"/>
      <name val="Calibri"/>
    </font>
    <font>
      <sz val="11"/>
      <color theme="1"/>
      <name val="Arial"/>
    </font>
    <font>
      <sz val="11"/>
      <color rgb="FF000000"/>
      <name val="Arial"/>
    </font>
    <font>
      <strike/>
      <sz val="11"/>
      <color theme="1"/>
      <name val="Arial"/>
    </font>
    <font>
      <sz val="8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5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center" wrapText="1"/>
    </xf>
    <xf numFmtId="0" fontId="4" fillId="0" borderId="0" xfId="0" applyFont="1"/>
    <xf numFmtId="0" fontId="5" fillId="3" borderId="3" xfId="0" applyFont="1" applyFill="1" applyBorder="1" applyAlignment="1">
      <alignment vertical="center" wrapText="1"/>
    </xf>
    <xf numFmtId="4" fontId="0" fillId="0" borderId="0" xfId="0" applyNumberFormat="1" applyFont="1" applyAlignment="1"/>
    <xf numFmtId="4" fontId="8" fillId="4" borderId="0" xfId="0" applyNumberFormat="1" applyFont="1" applyFill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 wrapText="1"/>
    </xf>
    <xf numFmtId="4" fontId="8" fillId="4" borderId="7" xfId="0" applyNumberFormat="1" applyFont="1" applyFill="1" applyBorder="1" applyAlignment="1">
      <alignment vertical="center" wrapText="1"/>
    </xf>
    <xf numFmtId="0" fontId="8" fillId="4" borderId="6" xfId="0" applyFont="1" applyFill="1" applyBorder="1" applyAlignment="1">
      <alignment vertical="center" wrapText="1"/>
    </xf>
    <xf numFmtId="0" fontId="0" fillId="4" borderId="8" xfId="0" applyFont="1" applyFill="1" applyBorder="1" applyAlignment="1"/>
    <xf numFmtId="0" fontId="9" fillId="0" borderId="3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164" fontId="9" fillId="0" borderId="3" xfId="0" applyNumberFormat="1" applyFont="1" applyBorder="1" applyAlignment="1">
      <alignment horizontal="right" vertical="center" wrapText="1"/>
    </xf>
    <xf numFmtId="164" fontId="9" fillId="0" borderId="3" xfId="0" applyNumberFormat="1" applyFont="1" applyBorder="1" applyAlignment="1">
      <alignment horizontal="right" vertical="center" wrapText="1"/>
    </xf>
    <xf numFmtId="164" fontId="9" fillId="5" borderId="3" xfId="0" applyNumberFormat="1" applyFont="1" applyFill="1" applyBorder="1" applyAlignment="1">
      <alignment horizontal="right" vertical="center" wrapText="1"/>
    </xf>
    <xf numFmtId="4" fontId="8" fillId="0" borderId="0" xfId="0" applyNumberFormat="1" applyFont="1" applyAlignment="1">
      <alignment vertical="center" wrapText="1"/>
    </xf>
    <xf numFmtId="4" fontId="0" fillId="4" borderId="8" xfId="0" applyNumberFormat="1" applyFont="1" applyFill="1" applyBorder="1" applyAlignment="1"/>
    <xf numFmtId="4" fontId="7" fillId="2" borderId="3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164" fontId="9" fillId="5" borderId="3" xfId="0" applyNumberFormat="1" applyFont="1" applyFill="1" applyBorder="1" applyAlignment="1">
      <alignment vertical="center" wrapText="1"/>
    </xf>
    <xf numFmtId="0" fontId="9" fillId="5" borderId="3" xfId="0" applyFont="1" applyFill="1" applyBorder="1" applyAlignment="1">
      <alignment horizontal="center" vertical="center" wrapText="1"/>
    </xf>
    <xf numFmtId="3" fontId="9" fillId="5" borderId="3" xfId="0" applyNumberFormat="1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vertical="center" wrapText="1"/>
    </xf>
    <xf numFmtId="164" fontId="10" fillId="5" borderId="3" xfId="0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164" fontId="8" fillId="5" borderId="3" xfId="0" applyNumberFormat="1" applyFont="1" applyFill="1" applyBorder="1" applyAlignment="1">
      <alignment vertical="center" wrapText="1"/>
    </xf>
    <xf numFmtId="4" fontId="9" fillId="5" borderId="3" xfId="0" applyNumberFormat="1" applyFont="1" applyFill="1" applyBorder="1" applyAlignment="1">
      <alignment vertical="center" wrapText="1"/>
    </xf>
    <xf numFmtId="4" fontId="8" fillId="5" borderId="3" xfId="0" applyNumberFormat="1" applyFont="1" applyFill="1" applyBorder="1" applyAlignment="1">
      <alignment vertical="center" wrapText="1"/>
    </xf>
    <xf numFmtId="3" fontId="7" fillId="2" borderId="3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164" fontId="8" fillId="0" borderId="0" xfId="0" applyNumberFormat="1" applyFont="1" applyAlignment="1">
      <alignment vertical="center" wrapText="1"/>
    </xf>
    <xf numFmtId="0" fontId="8" fillId="4" borderId="0" xfId="0" applyFont="1" applyFill="1" applyAlignment="1">
      <alignment vertical="center" wrapText="1"/>
    </xf>
    <xf numFmtId="0" fontId="0" fillId="4" borderId="9" xfId="0" applyFont="1" applyFill="1" applyBorder="1" applyAlignment="1"/>
    <xf numFmtId="0" fontId="9" fillId="0" borderId="3" xfId="0" applyFont="1" applyBorder="1" applyAlignment="1">
      <alignment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vertical="center" wrapText="1"/>
    </xf>
    <xf numFmtId="164" fontId="9" fillId="0" borderId="3" xfId="0" applyNumberFormat="1" applyFont="1" applyBorder="1" applyAlignment="1">
      <alignment horizontal="right" vertical="center" wrapText="1"/>
    </xf>
    <xf numFmtId="164" fontId="9" fillId="5" borderId="3" xfId="0" applyNumberFormat="1" applyFont="1" applyFill="1" applyBorder="1" applyAlignment="1">
      <alignment horizontal="right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4" fontId="0" fillId="4" borderId="9" xfId="0" applyNumberFormat="1" applyFont="1" applyFill="1" applyBorder="1" applyAlignment="1"/>
    <xf numFmtId="164" fontId="9" fillId="5" borderId="3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right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9" fillId="0" borderId="3" xfId="0" applyNumberFormat="1" applyFont="1" applyBorder="1" applyAlignment="1">
      <alignment vertical="center" wrapText="1"/>
    </xf>
    <xf numFmtId="164" fontId="9" fillId="0" borderId="3" xfId="0" applyNumberFormat="1" applyFont="1" applyBorder="1" applyAlignment="1">
      <alignment horizontal="center" vertical="center" wrapText="1"/>
    </xf>
    <xf numFmtId="164" fontId="9" fillId="0" borderId="3" xfId="0" applyNumberFormat="1" applyFont="1" applyBorder="1" applyAlignment="1">
      <alignment horizontal="center" vertical="center" wrapText="1"/>
    </xf>
    <xf numFmtId="164" fontId="9" fillId="0" borderId="3" xfId="0" applyNumberFormat="1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164" fontId="9" fillId="5" borderId="3" xfId="0" applyNumberFormat="1" applyFont="1" applyFill="1" applyBorder="1" applyAlignment="1">
      <alignment vertical="center" wrapText="1"/>
    </xf>
    <xf numFmtId="164" fontId="9" fillId="5" borderId="3" xfId="0" applyNumberFormat="1" applyFont="1" applyFill="1" applyBorder="1" applyAlignment="1">
      <alignment horizontal="center" vertical="center" wrapText="1"/>
    </xf>
    <xf numFmtId="4" fontId="9" fillId="5" borderId="3" xfId="0" applyNumberFormat="1" applyFont="1" applyFill="1" applyBorder="1" applyAlignment="1">
      <alignment vertical="center" wrapText="1"/>
    </xf>
    <xf numFmtId="4" fontId="9" fillId="5" borderId="3" xfId="0" applyNumberFormat="1" applyFont="1" applyFill="1" applyBorder="1" applyAlignment="1">
      <alignment horizontal="center" vertical="center" wrapText="1"/>
    </xf>
    <xf numFmtId="0" fontId="8" fillId="4" borderId="0" xfId="0" applyFont="1" applyFill="1" applyAlignment="1">
      <alignment vertical="center" wrapText="1"/>
    </xf>
    <xf numFmtId="4" fontId="7" fillId="2" borderId="3" xfId="0" applyNumberFormat="1" applyFont="1" applyFill="1" applyBorder="1" applyAlignment="1">
      <alignment horizontal="center" vertical="center" wrapText="1"/>
    </xf>
    <xf numFmtId="0" fontId="12" fillId="4" borderId="9" xfId="0" applyFont="1" applyFill="1" applyBorder="1" applyAlignment="1"/>
    <xf numFmtId="0" fontId="12" fillId="4" borderId="8" xfId="0" applyFont="1" applyFill="1" applyBorder="1" applyAlignment="1"/>
    <xf numFmtId="0" fontId="12" fillId="4" borderId="10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2" fillId="4" borderId="9" xfId="0" applyFont="1" applyFill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/>
    <xf numFmtId="0" fontId="10" fillId="0" borderId="1" xfId="0" applyFont="1" applyBorder="1" applyAlignment="1">
      <alignment vertical="center" wrapText="1"/>
    </xf>
    <xf numFmtId="0" fontId="2" fillId="0" borderId="2" xfId="0" applyFont="1" applyBorder="1"/>
    <xf numFmtId="0" fontId="2" fillId="0" borderId="4" xfId="0" applyFont="1" applyBorder="1"/>
    <xf numFmtId="0" fontId="11" fillId="0" borderId="0" xfId="0" applyFont="1" applyAlignment="1">
      <alignment vertical="center" wrapText="1"/>
    </xf>
    <xf numFmtId="0" fontId="0" fillId="0" borderId="0" xfId="0" applyFont="1" applyAlignment="1"/>
    <xf numFmtId="4" fontId="7" fillId="2" borderId="1" xfId="0" applyNumberFormat="1" applyFont="1" applyFill="1" applyBorder="1" applyAlignment="1">
      <alignment horizontal="left" vertical="center" wrapText="1"/>
    </xf>
    <xf numFmtId="0" fontId="0" fillId="4" borderId="1" xfId="0" applyFont="1" applyFill="1" applyBorder="1" applyAlignment="1">
      <alignment horizontal="left" wrapText="1"/>
    </xf>
    <xf numFmtId="0" fontId="11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wrapText="1"/>
    </xf>
    <xf numFmtId="0" fontId="1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52550" cy="7429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rcRect b="12025"/>
        <a:stretch>
          <a:fillRect/>
        </a:stretch>
      </xdr:blipFill>
      <xdr:spPr>
        <a:xfrm>
          <a:off x="0" y="0"/>
          <a:ext cx="1352550" cy="7429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52550" cy="742950"/>
    <xdr:pic>
      <xdr:nvPicPr>
        <xdr:cNvPr id="2" name="image1.png">
          <a:extLst>
            <a:ext uri="{FF2B5EF4-FFF2-40B4-BE49-F238E27FC236}">
              <a16:creationId xmlns:a16="http://schemas.microsoft.com/office/drawing/2014/main" id="{7BA0A0B7-CFF3-4436-9795-B441C69814E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rcRect b="12025"/>
        <a:stretch>
          <a:fillRect/>
        </a:stretch>
      </xdr:blipFill>
      <xdr:spPr>
        <a:xfrm>
          <a:off x="0" y="0"/>
          <a:ext cx="1352550" cy="74295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52550" cy="742950"/>
    <xdr:pic>
      <xdr:nvPicPr>
        <xdr:cNvPr id="2" name="image1.png">
          <a:extLst>
            <a:ext uri="{FF2B5EF4-FFF2-40B4-BE49-F238E27FC236}">
              <a16:creationId xmlns:a16="http://schemas.microsoft.com/office/drawing/2014/main" id="{CEEFCB73-9630-4EB1-84C8-A1B4C489B4E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rcRect b="12025"/>
        <a:stretch>
          <a:fillRect/>
        </a:stretch>
      </xdr:blipFill>
      <xdr:spPr>
        <a:xfrm>
          <a:off x="0" y="0"/>
          <a:ext cx="1352550" cy="7429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70"/>
  <sheetViews>
    <sheetView tabSelected="1" zoomScale="102" zoomScaleNormal="102" workbookViewId="0">
      <selection activeCell="A9" sqref="A9"/>
    </sheetView>
  </sheetViews>
  <sheetFormatPr defaultColWidth="12.59765625" defaultRowHeight="15" customHeight="1" x14ac:dyDescent="0.25"/>
  <cols>
    <col min="1" max="1" width="71" customWidth="1"/>
    <col min="2" max="2" width="12" customWidth="1"/>
    <col min="3" max="3" width="17.3984375" customWidth="1"/>
    <col min="4" max="4" width="14.5" customWidth="1"/>
    <col min="5" max="5" width="9.8984375" customWidth="1"/>
    <col min="6" max="6" width="52.8984375" customWidth="1"/>
    <col min="7" max="7" width="19.8984375" customWidth="1"/>
    <col min="8" max="8" width="18.19921875" customWidth="1"/>
    <col min="9" max="9" width="17.8984375" customWidth="1"/>
    <col min="10" max="10" width="15" customWidth="1"/>
    <col min="11" max="16" width="8" customWidth="1"/>
    <col min="17" max="17" width="43.8984375" customWidth="1"/>
    <col min="18" max="30" width="8" customWidth="1"/>
  </cols>
  <sheetData>
    <row r="1" spans="1:30" ht="21" x14ac:dyDescent="0.4">
      <c r="A1" s="82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2"/>
      <c r="AC1" s="2"/>
      <c r="AD1" s="2"/>
    </row>
    <row r="2" spans="1:30" ht="21" x14ac:dyDescent="0.4">
      <c r="A2" s="83" t="s">
        <v>1</v>
      </c>
      <c r="B2" s="72"/>
      <c r="C2" s="72"/>
      <c r="D2" s="72"/>
      <c r="E2" s="72"/>
      <c r="F2" s="72"/>
      <c r="G2" s="72"/>
      <c r="H2" s="72"/>
      <c r="I2" s="72"/>
      <c r="J2" s="72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2"/>
      <c r="AC2" s="2"/>
      <c r="AD2" s="2"/>
    </row>
    <row r="3" spans="1:30" ht="21" x14ac:dyDescent="0.35">
      <c r="A3" s="83" t="s">
        <v>182</v>
      </c>
      <c r="B3" s="72"/>
      <c r="C3" s="72"/>
      <c r="D3" s="72"/>
      <c r="E3" s="72"/>
      <c r="F3" s="72"/>
      <c r="G3" s="72"/>
      <c r="H3" s="72"/>
      <c r="I3" s="72"/>
      <c r="J3" s="72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4"/>
      <c r="AA3" s="4"/>
      <c r="AB3" s="2"/>
      <c r="AC3" s="2"/>
      <c r="AD3" s="2"/>
    </row>
    <row r="4" spans="1:30" ht="13.8" x14ac:dyDescent="0.25">
      <c r="A4" s="5" t="s">
        <v>2</v>
      </c>
      <c r="B4" s="84" t="s">
        <v>3</v>
      </c>
      <c r="C4" s="72"/>
      <c r="D4" s="72"/>
      <c r="E4" s="72"/>
      <c r="F4" s="72"/>
      <c r="G4" s="72"/>
      <c r="H4" s="72"/>
      <c r="I4" s="72"/>
      <c r="J4" s="73"/>
      <c r="K4" s="6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spans="1:30" ht="14.4" x14ac:dyDescent="0.25">
      <c r="A5" s="80" t="s">
        <v>4</v>
      </c>
      <c r="B5" s="72"/>
      <c r="C5" s="72"/>
      <c r="D5" s="72"/>
      <c r="E5" s="72"/>
      <c r="F5" s="72"/>
      <c r="G5" s="72"/>
      <c r="H5" s="72"/>
      <c r="I5" s="72"/>
      <c r="J5" s="73"/>
      <c r="K5" s="7"/>
      <c r="L5" s="8"/>
      <c r="M5" s="9"/>
      <c r="N5" s="9"/>
      <c r="O5" s="9"/>
      <c r="P5" s="9"/>
      <c r="Q5" s="9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0" ht="27.6" x14ac:dyDescent="0.25">
      <c r="A6" s="10" t="s">
        <v>5</v>
      </c>
      <c r="B6" s="10" t="s">
        <v>6</v>
      </c>
      <c r="C6" s="10" t="s">
        <v>7</v>
      </c>
      <c r="D6" s="10" t="s">
        <v>8</v>
      </c>
      <c r="E6" s="10" t="s">
        <v>9</v>
      </c>
      <c r="F6" s="10" t="s">
        <v>10</v>
      </c>
      <c r="G6" s="10" t="s">
        <v>11</v>
      </c>
      <c r="H6" s="10" t="s">
        <v>12</v>
      </c>
      <c r="I6" s="10" t="s">
        <v>13</v>
      </c>
      <c r="J6" s="10" t="s">
        <v>14</v>
      </c>
      <c r="K6" s="11"/>
      <c r="L6" s="12"/>
      <c r="M6" s="12"/>
      <c r="N6" s="12"/>
      <c r="O6" s="12"/>
      <c r="P6" s="12"/>
      <c r="Q6" s="12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14.4" x14ac:dyDescent="0.25">
      <c r="A7" s="14"/>
      <c r="B7" s="15"/>
      <c r="C7" s="16"/>
      <c r="D7" s="16"/>
      <c r="E7" s="17">
        <v>1</v>
      </c>
      <c r="F7" s="14"/>
      <c r="G7" s="18">
        <v>0</v>
      </c>
      <c r="H7" s="19">
        <v>0</v>
      </c>
      <c r="I7" s="19">
        <v>0</v>
      </c>
      <c r="J7" s="20">
        <f t="shared" ref="J7:J16" si="0">SUM(G7:I7)</f>
        <v>0</v>
      </c>
      <c r="K7" s="21"/>
      <c r="L7" s="21"/>
      <c r="M7" s="21"/>
      <c r="N7" s="21"/>
      <c r="O7" s="21"/>
      <c r="P7" s="21"/>
      <c r="Q7" s="21"/>
      <c r="R7" s="22"/>
      <c r="S7" s="22"/>
      <c r="T7" s="22"/>
      <c r="U7" s="22"/>
      <c r="V7" s="22"/>
      <c r="W7" s="22"/>
      <c r="X7" s="22"/>
      <c r="Y7" s="22"/>
      <c r="Z7" s="22"/>
      <c r="AA7" s="6"/>
      <c r="AB7" s="6"/>
      <c r="AC7" s="6"/>
      <c r="AD7" s="6"/>
    </row>
    <row r="8" spans="1:30" ht="14.4" x14ac:dyDescent="0.25">
      <c r="A8" s="14"/>
      <c r="B8" s="15"/>
      <c r="C8" s="16"/>
      <c r="D8" s="16"/>
      <c r="E8" s="17">
        <v>1</v>
      </c>
      <c r="F8" s="14"/>
      <c r="G8" s="18">
        <v>0</v>
      </c>
      <c r="H8" s="19">
        <v>0</v>
      </c>
      <c r="I8" s="19">
        <v>0</v>
      </c>
      <c r="J8" s="20">
        <f t="shared" si="0"/>
        <v>0</v>
      </c>
      <c r="K8" s="21"/>
      <c r="L8" s="21"/>
      <c r="M8" s="21"/>
      <c r="N8" s="21"/>
      <c r="O8" s="21"/>
      <c r="P8" s="21"/>
      <c r="Q8" s="21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</row>
    <row r="9" spans="1:30" ht="14.4" x14ac:dyDescent="0.25">
      <c r="A9" s="14"/>
      <c r="B9" s="15"/>
      <c r="C9" s="16"/>
      <c r="D9" s="16"/>
      <c r="E9" s="17">
        <v>1</v>
      </c>
      <c r="F9" s="14"/>
      <c r="G9" s="18">
        <v>0</v>
      </c>
      <c r="H9" s="19">
        <v>0</v>
      </c>
      <c r="I9" s="19">
        <v>0</v>
      </c>
      <c r="J9" s="20">
        <f t="shared" si="0"/>
        <v>0</v>
      </c>
      <c r="K9" s="21"/>
      <c r="L9" s="21"/>
      <c r="M9" s="21"/>
      <c r="N9" s="21"/>
      <c r="O9" s="21"/>
      <c r="P9" s="21"/>
      <c r="Q9" s="21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</row>
    <row r="10" spans="1:30" ht="14.4" x14ac:dyDescent="0.25">
      <c r="A10" s="14"/>
      <c r="B10" s="15"/>
      <c r="C10" s="16"/>
      <c r="D10" s="16"/>
      <c r="E10" s="17">
        <v>1</v>
      </c>
      <c r="F10" s="14"/>
      <c r="G10" s="18">
        <v>0</v>
      </c>
      <c r="H10" s="19">
        <v>0</v>
      </c>
      <c r="I10" s="19">
        <v>0</v>
      </c>
      <c r="J10" s="20">
        <f t="shared" si="0"/>
        <v>0</v>
      </c>
      <c r="K10" s="21"/>
      <c r="L10" s="21"/>
      <c r="M10" s="21"/>
      <c r="N10" s="21"/>
      <c r="O10" s="21"/>
      <c r="P10" s="21"/>
      <c r="Q10" s="21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</row>
    <row r="11" spans="1:30" ht="14.4" x14ac:dyDescent="0.25">
      <c r="A11" s="14"/>
      <c r="B11" s="15"/>
      <c r="C11" s="16"/>
      <c r="D11" s="16"/>
      <c r="E11" s="17">
        <v>1</v>
      </c>
      <c r="F11" s="14"/>
      <c r="G11" s="18">
        <v>0</v>
      </c>
      <c r="H11" s="19">
        <v>0</v>
      </c>
      <c r="I11" s="19">
        <v>0</v>
      </c>
      <c r="J11" s="20">
        <f t="shared" si="0"/>
        <v>0</v>
      </c>
      <c r="K11" s="21"/>
      <c r="L11" s="21"/>
      <c r="M11" s="21"/>
      <c r="N11" s="21"/>
      <c r="O11" s="21"/>
      <c r="P11" s="21"/>
      <c r="Q11" s="21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</row>
    <row r="12" spans="1:30" ht="14.4" x14ac:dyDescent="0.25">
      <c r="A12" s="14"/>
      <c r="B12" s="15"/>
      <c r="C12" s="16"/>
      <c r="D12" s="16"/>
      <c r="E12" s="17">
        <v>1</v>
      </c>
      <c r="F12" s="14"/>
      <c r="G12" s="18">
        <v>0</v>
      </c>
      <c r="H12" s="19">
        <v>0</v>
      </c>
      <c r="I12" s="19">
        <v>0</v>
      </c>
      <c r="J12" s="20">
        <f t="shared" si="0"/>
        <v>0</v>
      </c>
      <c r="K12" s="21"/>
      <c r="L12" s="21"/>
      <c r="M12" s="21"/>
      <c r="N12" s="21"/>
      <c r="O12" s="21"/>
      <c r="P12" s="21"/>
      <c r="Q12" s="21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</row>
    <row r="13" spans="1:30" ht="14.4" x14ac:dyDescent="0.25">
      <c r="A13" s="14"/>
      <c r="B13" s="15"/>
      <c r="C13" s="16"/>
      <c r="D13" s="16"/>
      <c r="E13" s="17">
        <v>1</v>
      </c>
      <c r="F13" s="14"/>
      <c r="G13" s="18">
        <v>0</v>
      </c>
      <c r="H13" s="19">
        <v>0</v>
      </c>
      <c r="I13" s="19">
        <v>0</v>
      </c>
      <c r="J13" s="20">
        <f t="shared" si="0"/>
        <v>0</v>
      </c>
      <c r="K13" s="21"/>
      <c r="L13" s="21"/>
      <c r="M13" s="21"/>
      <c r="N13" s="21"/>
      <c r="O13" s="21"/>
      <c r="P13" s="21"/>
      <c r="Q13" s="21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</row>
    <row r="14" spans="1:30" ht="14.4" x14ac:dyDescent="0.25">
      <c r="A14" s="14"/>
      <c r="B14" s="15"/>
      <c r="C14" s="16"/>
      <c r="D14" s="16"/>
      <c r="E14" s="17">
        <v>1</v>
      </c>
      <c r="F14" s="14"/>
      <c r="G14" s="18">
        <v>0</v>
      </c>
      <c r="H14" s="19">
        <v>0</v>
      </c>
      <c r="I14" s="19">
        <v>0</v>
      </c>
      <c r="J14" s="20">
        <f t="shared" si="0"/>
        <v>0</v>
      </c>
      <c r="K14" s="21"/>
      <c r="L14" s="21"/>
      <c r="M14" s="21"/>
      <c r="N14" s="21"/>
      <c r="O14" s="21"/>
      <c r="P14" s="21"/>
      <c r="Q14" s="21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</row>
    <row r="15" spans="1:30" ht="14.4" x14ac:dyDescent="0.25">
      <c r="A15" s="14"/>
      <c r="B15" s="15"/>
      <c r="C15" s="16"/>
      <c r="D15" s="16"/>
      <c r="E15" s="17">
        <v>1</v>
      </c>
      <c r="F15" s="14"/>
      <c r="G15" s="18">
        <v>0</v>
      </c>
      <c r="H15" s="19">
        <v>0</v>
      </c>
      <c r="I15" s="19">
        <v>0</v>
      </c>
      <c r="J15" s="20">
        <f t="shared" si="0"/>
        <v>0</v>
      </c>
      <c r="K15" s="21"/>
      <c r="L15" s="21"/>
      <c r="M15" s="21"/>
      <c r="N15" s="21"/>
      <c r="O15" s="21"/>
      <c r="P15" s="21"/>
      <c r="Q15" s="21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</row>
    <row r="16" spans="1:30" ht="14.4" x14ac:dyDescent="0.25">
      <c r="A16" s="14"/>
      <c r="B16" s="15"/>
      <c r="C16" s="16"/>
      <c r="D16" s="16"/>
      <c r="E16" s="17">
        <v>1</v>
      </c>
      <c r="F16" s="14"/>
      <c r="G16" s="18">
        <v>0</v>
      </c>
      <c r="H16" s="19">
        <v>0</v>
      </c>
      <c r="I16" s="19">
        <v>0</v>
      </c>
      <c r="J16" s="20">
        <f t="shared" si="0"/>
        <v>0</v>
      </c>
      <c r="K16" s="21"/>
      <c r="L16" s="21"/>
      <c r="M16" s="21"/>
      <c r="N16" s="21"/>
      <c r="O16" s="21"/>
      <c r="P16" s="21"/>
      <c r="Q16" s="21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</row>
    <row r="17" spans="1:30" ht="41.4" x14ac:dyDescent="0.25">
      <c r="A17" s="23" t="s">
        <v>15</v>
      </c>
      <c r="B17" s="23" t="s">
        <v>16</v>
      </c>
      <c r="C17" s="24" t="s">
        <v>17</v>
      </c>
      <c r="D17" s="24" t="s">
        <v>18</v>
      </c>
      <c r="E17" s="24" t="s">
        <v>19</v>
      </c>
      <c r="F17" s="25"/>
      <c r="G17" s="24" t="s">
        <v>20</v>
      </c>
      <c r="H17" s="24" t="s">
        <v>21</v>
      </c>
      <c r="I17" s="24" t="s">
        <v>22</v>
      </c>
      <c r="J17" s="24" t="s">
        <v>23</v>
      </c>
      <c r="K17" s="21"/>
      <c r="L17" s="21"/>
      <c r="M17" s="21"/>
      <c r="N17" s="21"/>
      <c r="O17" s="21"/>
      <c r="P17" s="21"/>
      <c r="Q17" s="21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</row>
    <row r="18" spans="1:30" ht="14.4" x14ac:dyDescent="0.25">
      <c r="A18" s="26" t="s">
        <v>24</v>
      </c>
      <c r="B18" s="27" t="s">
        <v>25</v>
      </c>
      <c r="C18" s="28">
        <f>SUMIFS($E$7:$E$16,$B$7:$B$16,"DAS",$D$7:$D$16,"&lt;&gt;VAGO")</f>
        <v>0</v>
      </c>
      <c r="D18" s="28">
        <f>SUMIFS($E$7:$E$16,$B$7:$B$16,"DAS",$D$7:$D$16,"VAGO")</f>
        <v>0</v>
      </c>
      <c r="E18" s="28">
        <f t="shared" ref="E18:E28" si="1">C18+D18</f>
        <v>0</v>
      </c>
      <c r="F18" s="29"/>
      <c r="G18" s="30">
        <f>SUMIF($B$7:$B$16,"DAS",$G$7:$G$16)</f>
        <v>0</v>
      </c>
      <c r="H18" s="30">
        <f>SUMIF($B$7:$B$16,"DAS",$H$7:$H$16)</f>
        <v>0</v>
      </c>
      <c r="I18" s="30">
        <f>SUMIF($B$7:$B$16,"DAS",$I$7:$I$16)</f>
        <v>0</v>
      </c>
      <c r="J18" s="30">
        <f>SUMIF($B$7:$B$16,"DAS",$J$7:$J$16)</f>
        <v>0</v>
      </c>
      <c r="K18" s="31"/>
      <c r="L18" s="31"/>
      <c r="M18" s="31"/>
      <c r="N18" s="31"/>
      <c r="O18" s="31"/>
      <c r="P18" s="31"/>
      <c r="Q18" s="31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</row>
    <row r="19" spans="1:30" ht="14.4" x14ac:dyDescent="0.25">
      <c r="A19" s="26" t="s">
        <v>26</v>
      </c>
      <c r="B19" s="27" t="s">
        <v>27</v>
      </c>
      <c r="C19" s="28">
        <f>SUMIFS($E$7:$E$16,$B$7:$B$16,"DAS-1",$D$7:$D$16,"&lt;&gt;VAGO")</f>
        <v>0</v>
      </c>
      <c r="D19" s="28">
        <f>SUMIFS($E$7:$E$16,$B$7:$B$16,"DAS-1",$D$7:$D$16,"VAGO")</f>
        <v>0</v>
      </c>
      <c r="E19" s="28">
        <f t="shared" si="1"/>
        <v>0</v>
      </c>
      <c r="F19" s="32"/>
      <c r="G19" s="30">
        <f>SUMIF($B$7:$B$16,"DAS-1",$G$7:$G$16)</f>
        <v>0</v>
      </c>
      <c r="H19" s="30">
        <f>SUMIF($B$7:$B$16,"DAS-1",$H$7:$H$16)</f>
        <v>0</v>
      </c>
      <c r="I19" s="30">
        <f>SUMIF($B$7:$B$16,"DAS-1",$I$7:$I$16)</f>
        <v>0</v>
      </c>
      <c r="J19" s="30">
        <f>SUMIF($B$7:$B$16,"DAS-1",$J$7:$J$16)</f>
        <v>0</v>
      </c>
      <c r="K19" s="31"/>
      <c r="L19" s="31"/>
      <c r="M19" s="31"/>
      <c r="N19" s="31"/>
      <c r="O19" s="31"/>
      <c r="P19" s="31"/>
      <c r="Q19" s="31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</row>
    <row r="20" spans="1:30" ht="14.4" x14ac:dyDescent="0.25">
      <c r="A20" s="26" t="s">
        <v>28</v>
      </c>
      <c r="B20" s="17" t="s">
        <v>29</v>
      </c>
      <c r="C20" s="28">
        <f>SUMIFS($E$7:$E$16,$B$7:$B$16,"DAS-2",$D$7:$D$16,"&lt;&gt;VAGO")</f>
        <v>0</v>
      </c>
      <c r="D20" s="28">
        <f>SUMIFS($E$7:$E$16,$B$7:$B$16,"DAS-2",$D$7:$D$16,"VAGO")</f>
        <v>0</v>
      </c>
      <c r="E20" s="28">
        <f t="shared" si="1"/>
        <v>0</v>
      </c>
      <c r="F20" s="32"/>
      <c r="G20" s="30">
        <f>SUMIF($B$7:$B$16,"DAS-2",$G$7:$G$16)</f>
        <v>0</v>
      </c>
      <c r="H20" s="30">
        <f>SUMIF($B$7:$B$16,"DAS-2",$H$7:$H$16)</f>
        <v>0</v>
      </c>
      <c r="I20" s="30">
        <f>SUMIF($B$7:$B$16,"DAS-2",$I$7:$I$16)</f>
        <v>0</v>
      </c>
      <c r="J20" s="30">
        <f>SUMIF($B$7:$B$16,"DAS-2",$J$7:$J$16)</f>
        <v>0</v>
      </c>
      <c r="K20" s="31"/>
      <c r="L20" s="31"/>
      <c r="M20" s="31"/>
      <c r="N20" s="31"/>
      <c r="O20" s="31"/>
      <c r="P20" s="31"/>
      <c r="Q20" s="31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</row>
    <row r="21" spans="1:30" ht="14.4" x14ac:dyDescent="0.25">
      <c r="A21" s="26" t="s">
        <v>30</v>
      </c>
      <c r="B21" s="17" t="s">
        <v>31</v>
      </c>
      <c r="C21" s="28">
        <f>SUMIFS($E$7:$E$16,$B$7:$B$16,"DAS-3",$D$7:$D$16,"&lt;&gt;VAGO")</f>
        <v>0</v>
      </c>
      <c r="D21" s="28">
        <f>SUMIFS($E$7:$E$16,$B$7:$B$16,"DAS-3",$D$7:$D$16,"VAGO")</f>
        <v>0</v>
      </c>
      <c r="E21" s="28">
        <f t="shared" si="1"/>
        <v>0</v>
      </c>
      <c r="F21" s="32"/>
      <c r="G21" s="30">
        <f>SUMIF($B$7:$B$16,"DAS-3",$G$7:$G$16)</f>
        <v>0</v>
      </c>
      <c r="H21" s="30">
        <f>SUMIF($B$7:$B$16,"DAS-3",$H$7:$H$16)</f>
        <v>0</v>
      </c>
      <c r="I21" s="30">
        <f>SUMIF($B$7:$B$16,"DAS-3",$I$7:$I$16)</f>
        <v>0</v>
      </c>
      <c r="J21" s="30">
        <f>SUMIF($B$7:$B$16,"DAS-3",$J$7:$J$16)</f>
        <v>0</v>
      </c>
      <c r="K21" s="31"/>
      <c r="L21" s="31"/>
      <c r="M21" s="31"/>
      <c r="N21" s="31"/>
      <c r="O21" s="31"/>
      <c r="P21" s="31"/>
      <c r="Q21" s="31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</row>
    <row r="22" spans="1:30" ht="14.4" x14ac:dyDescent="0.25">
      <c r="A22" s="33" t="s">
        <v>32</v>
      </c>
      <c r="B22" s="27" t="s">
        <v>33</v>
      </c>
      <c r="C22" s="28">
        <f>SUMIFS($E$7:$E$16,$B$7:$B$16,"DAS-4",$D$7:$D$16,"&lt;&gt;VAGO")</f>
        <v>0</v>
      </c>
      <c r="D22" s="28">
        <f>SUMIFS($E$7:$E$16,$B$7:$B$16,"DAS-4",$D$7:$D$16,"VAGO")</f>
        <v>0</v>
      </c>
      <c r="E22" s="28">
        <f t="shared" si="1"/>
        <v>0</v>
      </c>
      <c r="F22" s="34"/>
      <c r="G22" s="30">
        <f>SUMIF($B$7:$B$16,"DAS-4",$G$7:$G$16)</f>
        <v>0</v>
      </c>
      <c r="H22" s="30">
        <f>SUMIF($B$7:$B$16,"DAS-4",$H$7:$H$16)</f>
        <v>0</v>
      </c>
      <c r="I22" s="30">
        <f>SUMIF($B$7:$B$16,"DAS-4",$I$7:$I$16)</f>
        <v>0</v>
      </c>
      <c r="J22" s="30">
        <f>SUMIF($B$7:$B$16,"DAS-4",$J$7:$J$16)</f>
        <v>0</v>
      </c>
      <c r="K22" s="31"/>
      <c r="L22" s="31"/>
      <c r="M22" s="31"/>
      <c r="N22" s="31"/>
      <c r="O22" s="31"/>
      <c r="P22" s="31"/>
      <c r="Q22" s="31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</row>
    <row r="23" spans="1:30" ht="14.4" x14ac:dyDescent="0.25">
      <c r="A23" s="33" t="s">
        <v>34</v>
      </c>
      <c r="B23" s="17" t="s">
        <v>35</v>
      </c>
      <c r="C23" s="28">
        <f>SUMIFS($E$7:$E$16,$B$7:$B$16,"DAS-5",$D$7:$D$16,"&lt;&gt;VAGO")</f>
        <v>0</v>
      </c>
      <c r="D23" s="28">
        <f>SUMIFS($E$7:$E$16,$B$7:$B$16,"DAS-5",$D$7:$D$16,"VAGO")</f>
        <v>0</v>
      </c>
      <c r="E23" s="28">
        <f t="shared" si="1"/>
        <v>0</v>
      </c>
      <c r="F23" s="34"/>
      <c r="G23" s="30">
        <f>SUMIF($B$7:$B$16,"DAS-5",$G$7:$G$16)</f>
        <v>0</v>
      </c>
      <c r="H23" s="30">
        <f>SUMIF($B$7:$B$16,"DAS-5",$H$7:$H$16)</f>
        <v>0</v>
      </c>
      <c r="I23" s="30">
        <f>SUMIF($B$7:$B$16,"DAS-5",$I$7:$I$16)</f>
        <v>0</v>
      </c>
      <c r="J23" s="30">
        <f>SUMIF($B$7:$B$16,"DAS-5",$J$7:$J$16)</f>
        <v>0</v>
      </c>
      <c r="K23" s="31"/>
      <c r="L23" s="31"/>
      <c r="M23" s="31"/>
      <c r="N23" s="31"/>
      <c r="O23" s="31"/>
      <c r="P23" s="31"/>
      <c r="Q23" s="31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</row>
    <row r="24" spans="1:30" ht="14.4" x14ac:dyDescent="0.25">
      <c r="A24" s="33" t="s">
        <v>36</v>
      </c>
      <c r="B24" s="27" t="s">
        <v>37</v>
      </c>
      <c r="C24" s="28">
        <f>SUMIFS($E$7:$E$16,$B$7:$B$16,"CAA-1",$D$7:$D$16,"&lt;&gt;VAGO")</f>
        <v>0</v>
      </c>
      <c r="D24" s="28">
        <f>SUMIFS($E$7:$E$16,$B$7:$B$16,"CAA-1",$D$7:$D$16,"VAGO")</f>
        <v>0</v>
      </c>
      <c r="E24" s="28">
        <f t="shared" si="1"/>
        <v>0</v>
      </c>
      <c r="F24" s="34"/>
      <c r="G24" s="30">
        <f>SUMIF($B$7:$B$16,"CAA-1",$G$7:$G$16)</f>
        <v>0</v>
      </c>
      <c r="H24" s="30">
        <f>SUMIF($B$7:$B$16,"CAA-1",$H$7:$H$16)</f>
        <v>0</v>
      </c>
      <c r="I24" s="30">
        <f>SUMIF($B$7:$B$16,"CAA-1",$I$7:$I$16)</f>
        <v>0</v>
      </c>
      <c r="J24" s="30">
        <f>SUMIF($B$7:$B$16,"CAA-1",$J$7:$J$16)</f>
        <v>0</v>
      </c>
      <c r="K24" s="31"/>
      <c r="L24" s="31"/>
      <c r="M24" s="31"/>
      <c r="N24" s="31"/>
      <c r="O24" s="31"/>
      <c r="P24" s="31"/>
      <c r="Q24" s="31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</row>
    <row r="25" spans="1:30" ht="14.4" x14ac:dyDescent="0.25">
      <c r="A25" s="33" t="s">
        <v>38</v>
      </c>
      <c r="B25" s="27" t="s">
        <v>39</v>
      </c>
      <c r="C25" s="28">
        <f>SUMIFS($E$7:$E$16,$B$7:$B$16,"CAA-2",$D$7:$D$16,"&lt;&gt;VAGO")</f>
        <v>0</v>
      </c>
      <c r="D25" s="28">
        <f>SUMIFS($E$7:$E$16,$B$7:$B$16,"CAA-2",$D$7:$D$16,"VAGO")</f>
        <v>0</v>
      </c>
      <c r="E25" s="28">
        <f t="shared" si="1"/>
        <v>0</v>
      </c>
      <c r="F25" s="34"/>
      <c r="G25" s="30">
        <f>SUMIF($B$7:$B$16,"CAA-2",$G$7:$G$16)</f>
        <v>0</v>
      </c>
      <c r="H25" s="30">
        <f>SUMIF($B$7:$B$16,"CAA-2",$H$7:$H$16)</f>
        <v>0</v>
      </c>
      <c r="I25" s="30">
        <f>SUMIF($B$7:$B$16,"CAA-2",$I$7:$I$16)</f>
        <v>0</v>
      </c>
      <c r="J25" s="30">
        <f>SUMIF($B$7:$B$16,"CAA-2",$J$7:$J$16)</f>
        <v>0</v>
      </c>
      <c r="K25" s="31"/>
      <c r="L25" s="31"/>
      <c r="M25" s="31"/>
      <c r="N25" s="31"/>
      <c r="O25" s="31"/>
      <c r="P25" s="31"/>
      <c r="Q25" s="31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</row>
    <row r="26" spans="1:30" ht="14.4" x14ac:dyDescent="0.25">
      <c r="A26" s="33" t="s">
        <v>40</v>
      </c>
      <c r="B26" s="17" t="s">
        <v>41</v>
      </c>
      <c r="C26" s="28">
        <f>SUMIFS($E$7:$E$16,$B$7:$B$16,"CAA-3",$D$7:$D$16,"&lt;&gt;VAGO")</f>
        <v>0</v>
      </c>
      <c r="D26" s="28">
        <f>SUMIFS($E$7:$E$16,$B$7:$B$16,"CAA-3",$D$7:$D$16,"VAGO")</f>
        <v>0</v>
      </c>
      <c r="E26" s="28">
        <f t="shared" si="1"/>
        <v>0</v>
      </c>
      <c r="F26" s="32"/>
      <c r="G26" s="30">
        <f>SUMIF($B$7:$B$16,"CAA-3",$G$7:$G$16)</f>
        <v>0</v>
      </c>
      <c r="H26" s="30">
        <f>SUMIF($B$7:$B$16,"CAA-3",$H$7:$H$16)</f>
        <v>0</v>
      </c>
      <c r="I26" s="30">
        <f>SUMIF($B$7:$B$16,"CAA-3",$I$7:$I$16)</f>
        <v>0</v>
      </c>
      <c r="J26" s="30">
        <f>SUMIF($B$7:$B$16,"CAA-3",$J$7:$J$16)</f>
        <v>0</v>
      </c>
      <c r="K26" s="31"/>
      <c r="L26" s="31"/>
      <c r="M26" s="31"/>
      <c r="N26" s="31"/>
      <c r="O26" s="31"/>
      <c r="P26" s="31"/>
      <c r="Q26" s="31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</row>
    <row r="27" spans="1:30" ht="14.4" x14ac:dyDescent="0.25">
      <c r="A27" s="33" t="s">
        <v>42</v>
      </c>
      <c r="B27" s="17" t="s">
        <v>43</v>
      </c>
      <c r="C27" s="28">
        <f>SUMIFS($E$7:$E$16,$B$7:$B$16,"CAA-4",$D$7:$D$16,"&lt;&gt;VAGO")</f>
        <v>0</v>
      </c>
      <c r="D27" s="28">
        <f>SUMIFS($E$7:$E$16,$B$7:$B$16,"CAA-4",$D$7:$D$16,"VAGO")</f>
        <v>0</v>
      </c>
      <c r="E27" s="28">
        <f t="shared" si="1"/>
        <v>0</v>
      </c>
      <c r="F27" s="32"/>
      <c r="G27" s="30">
        <f>SUMIF($B$7:$B$16,"CAA-4",$G$7:$G$16)</f>
        <v>0</v>
      </c>
      <c r="H27" s="30">
        <f>SUMIF($B$7:$B$16,"CAA-4",$H$7:$H$16)</f>
        <v>0</v>
      </c>
      <c r="I27" s="30">
        <f>SUMIF($B$7:$B$16,"CAA-4",$I$7:$I$16)</f>
        <v>0</v>
      </c>
      <c r="J27" s="30">
        <f>SUMIF($B$7:$B$16,"CAA-4",$J$7:$J$16)</f>
        <v>0</v>
      </c>
      <c r="K27" s="31"/>
      <c r="L27" s="31"/>
      <c r="M27" s="31"/>
      <c r="N27" s="31"/>
      <c r="O27" s="31"/>
      <c r="P27" s="31"/>
      <c r="Q27" s="31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</row>
    <row r="28" spans="1:30" ht="14.4" x14ac:dyDescent="0.25">
      <c r="A28" s="33" t="s">
        <v>44</v>
      </c>
      <c r="B28" s="17" t="s">
        <v>45</v>
      </c>
      <c r="C28" s="28">
        <f>SUMIFS($E$7:$E$16,$B$7:$B$16,"CAA-5",$D$7:$D$16,"&lt;&gt;VAGO")</f>
        <v>0</v>
      </c>
      <c r="D28" s="28">
        <f>SUMIFS($E$7:$E$16,$B$7:$B$16,"CAA-5",$D$7:$D$16,"VAGO")</f>
        <v>0</v>
      </c>
      <c r="E28" s="28">
        <f t="shared" si="1"/>
        <v>0</v>
      </c>
      <c r="F28" s="32"/>
      <c r="G28" s="30">
        <f>SUMIF($B$7:$B$16,"CAA-5",$G$7:$G$16)</f>
        <v>0</v>
      </c>
      <c r="H28" s="30">
        <f>SUMIF($B$7:$B$16,"CAA-5",$H$7:$H$16)</f>
        <v>0</v>
      </c>
      <c r="I28" s="30">
        <f>SUMIF($B$7:$B$16,"CAA-5",$I$7:$I$16)</f>
        <v>0</v>
      </c>
      <c r="J28" s="30">
        <f>SUMIF($B$7:$B$16,"CAA-5",$J$7:$J$16)</f>
        <v>0</v>
      </c>
      <c r="K28" s="31"/>
      <c r="L28" s="31"/>
      <c r="M28" s="31"/>
      <c r="N28" s="31"/>
      <c r="O28" s="31"/>
      <c r="P28" s="31"/>
      <c r="Q28" s="31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</row>
    <row r="29" spans="1:30" ht="14.4" x14ac:dyDescent="0.25">
      <c r="A29" s="23" t="s">
        <v>46</v>
      </c>
      <c r="B29" s="25"/>
      <c r="C29" s="35">
        <f t="shared" ref="C29:E29" si="2">SUM(C18:C26)</f>
        <v>0</v>
      </c>
      <c r="D29" s="35">
        <f t="shared" si="2"/>
        <v>0</v>
      </c>
      <c r="E29" s="35">
        <f t="shared" si="2"/>
        <v>0</v>
      </c>
      <c r="F29" s="25"/>
      <c r="G29" s="36">
        <f t="shared" ref="G29:J29" si="3">SUM(G18:G28)</f>
        <v>0</v>
      </c>
      <c r="H29" s="36">
        <f t="shared" si="3"/>
        <v>0</v>
      </c>
      <c r="I29" s="36">
        <f t="shared" si="3"/>
        <v>0</v>
      </c>
      <c r="J29" s="36">
        <f t="shared" si="3"/>
        <v>0</v>
      </c>
      <c r="K29" s="31"/>
      <c r="L29" s="31"/>
      <c r="M29" s="31"/>
      <c r="N29" s="31"/>
      <c r="O29" s="31"/>
      <c r="P29" s="31"/>
      <c r="Q29" s="31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</row>
    <row r="30" spans="1:30" ht="45.75" customHeight="1" x14ac:dyDescent="0.25">
      <c r="A30" s="37"/>
      <c r="B30" s="31"/>
      <c r="C30" s="31"/>
      <c r="D30" s="31"/>
      <c r="E30" s="31"/>
      <c r="F30" s="31"/>
      <c r="G30" s="31"/>
      <c r="H30" s="21"/>
      <c r="I30" s="21"/>
      <c r="J30" s="38"/>
      <c r="K30" s="31"/>
      <c r="L30" s="31"/>
      <c r="M30" s="31"/>
      <c r="N30" s="31"/>
      <c r="O30" s="31"/>
      <c r="P30" s="31"/>
      <c r="Q30" s="31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</row>
    <row r="31" spans="1:30" ht="14.4" x14ac:dyDescent="0.25">
      <c r="A31" s="80" t="s">
        <v>47</v>
      </c>
      <c r="B31" s="72"/>
      <c r="C31" s="72"/>
      <c r="D31" s="72"/>
      <c r="E31" s="72"/>
      <c r="F31" s="72"/>
      <c r="G31" s="72"/>
      <c r="H31" s="72"/>
      <c r="I31" s="73"/>
      <c r="J31" s="31"/>
      <c r="K31" s="7"/>
      <c r="L31" s="31"/>
      <c r="M31" s="31"/>
      <c r="N31" s="31"/>
      <c r="O31" s="31"/>
      <c r="P31" s="31"/>
      <c r="Q31" s="31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30" ht="27.6" x14ac:dyDescent="0.25">
      <c r="A32" s="10" t="s">
        <v>48</v>
      </c>
      <c r="B32" s="10" t="s">
        <v>49</v>
      </c>
      <c r="C32" s="10" t="s">
        <v>50</v>
      </c>
      <c r="D32" s="10" t="s">
        <v>51</v>
      </c>
      <c r="E32" s="10" t="s">
        <v>52</v>
      </c>
      <c r="F32" s="10" t="s">
        <v>53</v>
      </c>
      <c r="G32" s="10" t="s">
        <v>54</v>
      </c>
      <c r="H32" s="10" t="s">
        <v>55</v>
      </c>
      <c r="I32" s="10" t="s">
        <v>56</v>
      </c>
      <c r="J32" s="39"/>
      <c r="K32" s="7"/>
      <c r="L32" s="39"/>
      <c r="M32" s="39"/>
      <c r="N32" s="39"/>
      <c r="O32" s="39"/>
      <c r="P32" s="39"/>
      <c r="Q32" s="39"/>
      <c r="R32" s="40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</row>
    <row r="33" spans="1:30" ht="14.4" x14ac:dyDescent="0.25">
      <c r="A33" s="41"/>
      <c r="B33" s="42"/>
      <c r="C33" s="16"/>
      <c r="D33" s="15"/>
      <c r="E33" s="27">
        <v>1</v>
      </c>
      <c r="F33" s="43"/>
      <c r="G33" s="44">
        <v>0</v>
      </c>
      <c r="H33" s="44">
        <v>0</v>
      </c>
      <c r="I33" s="45">
        <f t="shared" ref="I33:I42" si="4">SUM(G33:H33)</f>
        <v>0</v>
      </c>
      <c r="J33" s="31"/>
      <c r="K33" s="21"/>
      <c r="L33" s="21"/>
      <c r="M33" s="21"/>
      <c r="N33" s="21"/>
      <c r="O33" s="21"/>
      <c r="P33" s="21"/>
      <c r="Q33" s="21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</row>
    <row r="34" spans="1:30" ht="14.4" x14ac:dyDescent="0.25">
      <c r="A34" s="41"/>
      <c r="B34" s="42"/>
      <c r="C34" s="16"/>
      <c r="D34" s="15"/>
      <c r="E34" s="27">
        <v>1</v>
      </c>
      <c r="F34" s="43"/>
      <c r="G34" s="44">
        <v>0</v>
      </c>
      <c r="H34" s="44">
        <v>0</v>
      </c>
      <c r="I34" s="45">
        <f t="shared" si="4"/>
        <v>0</v>
      </c>
      <c r="J34" s="31"/>
      <c r="K34" s="21"/>
      <c r="L34" s="21"/>
      <c r="M34" s="21"/>
      <c r="N34" s="21"/>
      <c r="O34" s="21"/>
      <c r="P34" s="21"/>
      <c r="Q34" s="21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</row>
    <row r="35" spans="1:30" ht="14.4" x14ac:dyDescent="0.25">
      <c r="A35" s="41"/>
      <c r="B35" s="42"/>
      <c r="C35" s="16"/>
      <c r="D35" s="15"/>
      <c r="E35" s="46">
        <v>1</v>
      </c>
      <c r="F35" s="14"/>
      <c r="G35" s="44">
        <v>0</v>
      </c>
      <c r="H35" s="44">
        <v>0</v>
      </c>
      <c r="I35" s="45">
        <f t="shared" si="4"/>
        <v>0</v>
      </c>
      <c r="J35" s="31"/>
      <c r="K35" s="21"/>
      <c r="L35" s="21"/>
      <c r="M35" s="21"/>
      <c r="N35" s="21"/>
      <c r="O35" s="21"/>
      <c r="P35" s="21"/>
      <c r="Q35" s="21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</row>
    <row r="36" spans="1:30" ht="14.4" x14ac:dyDescent="0.25">
      <c r="A36" s="47"/>
      <c r="B36" s="42"/>
      <c r="C36" s="15"/>
      <c r="D36" s="15"/>
      <c r="E36" s="27">
        <v>1</v>
      </c>
      <c r="F36" s="14"/>
      <c r="G36" s="44">
        <v>0</v>
      </c>
      <c r="H36" s="44">
        <v>0</v>
      </c>
      <c r="I36" s="45">
        <f t="shared" si="4"/>
        <v>0</v>
      </c>
      <c r="J36" s="31"/>
      <c r="K36" s="21"/>
      <c r="L36" s="21"/>
      <c r="M36" s="21"/>
      <c r="N36" s="21"/>
      <c r="O36" s="21"/>
      <c r="P36" s="21"/>
      <c r="Q36" s="21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</row>
    <row r="37" spans="1:30" ht="14.4" x14ac:dyDescent="0.25">
      <c r="A37" s="47"/>
      <c r="B37" s="42"/>
      <c r="C37" s="15"/>
      <c r="D37" s="15"/>
      <c r="E37" s="27">
        <v>1</v>
      </c>
      <c r="F37" s="14"/>
      <c r="G37" s="44">
        <v>0</v>
      </c>
      <c r="H37" s="44">
        <v>0</v>
      </c>
      <c r="I37" s="45">
        <f t="shared" si="4"/>
        <v>0</v>
      </c>
      <c r="J37" s="31"/>
      <c r="K37" s="21"/>
      <c r="L37" s="21"/>
      <c r="M37" s="21"/>
      <c r="N37" s="21"/>
      <c r="O37" s="21"/>
      <c r="P37" s="21"/>
      <c r="Q37" s="21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</row>
    <row r="38" spans="1:30" ht="14.4" x14ac:dyDescent="0.25">
      <c r="A38" s="47"/>
      <c r="B38" s="42"/>
      <c r="C38" s="15"/>
      <c r="D38" s="15"/>
      <c r="E38" s="27">
        <v>1</v>
      </c>
      <c r="F38" s="14"/>
      <c r="G38" s="44">
        <v>0</v>
      </c>
      <c r="H38" s="44">
        <v>0</v>
      </c>
      <c r="I38" s="45">
        <f t="shared" si="4"/>
        <v>0</v>
      </c>
      <c r="J38" s="31"/>
      <c r="K38" s="21"/>
      <c r="L38" s="21"/>
      <c r="M38" s="21"/>
      <c r="N38" s="21"/>
      <c r="O38" s="21"/>
      <c r="P38" s="21"/>
      <c r="Q38" s="21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</row>
    <row r="39" spans="1:30" ht="14.4" x14ac:dyDescent="0.25">
      <c r="A39" s="47"/>
      <c r="B39" s="42"/>
      <c r="C39" s="15"/>
      <c r="D39" s="15"/>
      <c r="E39" s="27">
        <v>1</v>
      </c>
      <c r="F39" s="14"/>
      <c r="G39" s="44">
        <v>0</v>
      </c>
      <c r="H39" s="44">
        <v>0</v>
      </c>
      <c r="I39" s="45">
        <f t="shared" si="4"/>
        <v>0</v>
      </c>
      <c r="J39" s="31"/>
      <c r="K39" s="21"/>
      <c r="L39" s="21"/>
      <c r="M39" s="21"/>
      <c r="N39" s="21"/>
      <c r="O39" s="21"/>
      <c r="P39" s="21"/>
      <c r="Q39" s="21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</row>
    <row r="40" spans="1:30" ht="14.4" x14ac:dyDescent="0.25">
      <c r="A40" s="47"/>
      <c r="B40" s="42"/>
      <c r="C40" s="15"/>
      <c r="D40" s="15"/>
      <c r="E40" s="27">
        <v>1</v>
      </c>
      <c r="F40" s="14"/>
      <c r="G40" s="44">
        <v>0</v>
      </c>
      <c r="H40" s="44">
        <v>0</v>
      </c>
      <c r="I40" s="45">
        <f t="shared" si="4"/>
        <v>0</v>
      </c>
      <c r="J40" s="31"/>
      <c r="K40" s="21"/>
      <c r="L40" s="21"/>
      <c r="M40" s="21"/>
      <c r="N40" s="21"/>
      <c r="O40" s="21"/>
      <c r="P40" s="21"/>
      <c r="Q40" s="21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</row>
    <row r="41" spans="1:30" ht="14.4" x14ac:dyDescent="0.25">
      <c r="A41" s="47"/>
      <c r="B41" s="42"/>
      <c r="C41" s="15"/>
      <c r="D41" s="15"/>
      <c r="E41" s="27">
        <v>1</v>
      </c>
      <c r="F41" s="14"/>
      <c r="G41" s="44">
        <v>0</v>
      </c>
      <c r="H41" s="44">
        <v>0</v>
      </c>
      <c r="I41" s="45">
        <f t="shared" si="4"/>
        <v>0</v>
      </c>
      <c r="J41" s="31"/>
      <c r="K41" s="21"/>
      <c r="L41" s="21"/>
      <c r="M41" s="21"/>
      <c r="N41" s="21"/>
      <c r="O41" s="21"/>
      <c r="P41" s="21"/>
      <c r="Q41" s="21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</row>
    <row r="42" spans="1:30" ht="14.4" x14ac:dyDescent="0.25">
      <c r="A42" s="47"/>
      <c r="B42" s="42"/>
      <c r="C42" s="15"/>
      <c r="D42" s="15"/>
      <c r="E42" s="27">
        <v>1</v>
      </c>
      <c r="F42" s="14"/>
      <c r="G42" s="44">
        <v>0</v>
      </c>
      <c r="H42" s="44">
        <v>0</v>
      </c>
      <c r="I42" s="45">
        <f t="shared" si="4"/>
        <v>0</v>
      </c>
      <c r="J42" s="31"/>
      <c r="K42" s="21"/>
      <c r="L42" s="21"/>
      <c r="M42" s="21"/>
      <c r="N42" s="21"/>
      <c r="O42" s="21"/>
      <c r="P42" s="21"/>
      <c r="Q42" s="21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</row>
    <row r="43" spans="1:30" ht="41.4" x14ac:dyDescent="0.25">
      <c r="A43" s="23" t="s">
        <v>57</v>
      </c>
      <c r="B43" s="23" t="s">
        <v>58</v>
      </c>
      <c r="C43" s="24" t="s">
        <v>59</v>
      </c>
      <c r="D43" s="24" t="s">
        <v>60</v>
      </c>
      <c r="E43" s="24" t="s">
        <v>61</v>
      </c>
      <c r="F43" s="48"/>
      <c r="G43" s="24" t="s">
        <v>62</v>
      </c>
      <c r="H43" s="24" t="s">
        <v>63</v>
      </c>
      <c r="I43" s="24" t="s">
        <v>64</v>
      </c>
      <c r="J43" s="31"/>
      <c r="K43" s="7"/>
      <c r="L43" s="7"/>
      <c r="M43" s="7"/>
      <c r="N43" s="7"/>
      <c r="O43" s="7"/>
      <c r="P43" s="7"/>
      <c r="Q43" s="7"/>
      <c r="R43" s="49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</row>
    <row r="44" spans="1:30" ht="14.4" x14ac:dyDescent="0.25">
      <c r="A44" s="26" t="s">
        <v>65</v>
      </c>
      <c r="B44" s="50" t="s">
        <v>66</v>
      </c>
      <c r="C44" s="28">
        <f>SUMIFS($E$33:$E$42,$B$33:$B$42,"FDA",$D$33:$D$42,"&lt;&gt;VAGO")</f>
        <v>0</v>
      </c>
      <c r="D44" s="28">
        <f>SUMIFS($E$33:$E$42,$B$33:$B$42,"FDA",$D$33:$D$42,"VAGO")</f>
        <v>0</v>
      </c>
      <c r="E44" s="28">
        <f t="shared" ref="E44:E48" si="5">C44+D44</f>
        <v>0</v>
      </c>
      <c r="F44" s="29"/>
      <c r="G44" s="20">
        <f>SUMIF($B$33:$B$42,"FDA",$G$33:$G$42)</f>
        <v>0</v>
      </c>
      <c r="H44" s="20">
        <f>SUMIF($B$33:$B$42,"FDA",$H$33:$H$42)</f>
        <v>0</v>
      </c>
      <c r="I44" s="20">
        <f>SUMIF($B$33:$B$42,"FDA",$I$33:$I$42)</f>
        <v>0</v>
      </c>
      <c r="J44" s="21"/>
      <c r="K44" s="7"/>
      <c r="L44" s="21"/>
      <c r="M44" s="21"/>
      <c r="N44" s="21"/>
      <c r="O44" s="21"/>
      <c r="P44" s="21"/>
      <c r="Q44" s="21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</row>
    <row r="45" spans="1:30" ht="14.4" x14ac:dyDescent="0.25">
      <c r="A45" s="26" t="s">
        <v>67</v>
      </c>
      <c r="B45" s="50" t="s">
        <v>68</v>
      </c>
      <c r="C45" s="28">
        <f>SUMIFS($E$33:$E$42,$B$33:$B$42,"FDA-1",$D$33:$D$42,"&lt;&gt;VAGO")</f>
        <v>0</v>
      </c>
      <c r="D45" s="28">
        <f>SUMIFS($E$33:$E$42,$B$33:$B$42,"FDA-1",$D$33:$D$42,"VAGO")</f>
        <v>0</v>
      </c>
      <c r="E45" s="28">
        <f t="shared" si="5"/>
        <v>0</v>
      </c>
      <c r="F45" s="29"/>
      <c r="G45" s="20">
        <f>SUMIF($B$33:$B$42,"FDA-1",$G$33:$G$42)</f>
        <v>0</v>
      </c>
      <c r="H45" s="20">
        <f>SUMIF($B$33:$B$42,"FDA-1",$H$33:$H$42)</f>
        <v>0</v>
      </c>
      <c r="I45" s="20">
        <f>SUMIF($B$33:$B$42,"FDA-1",$I$33:$I$42)</f>
        <v>0</v>
      </c>
      <c r="J45" s="21"/>
      <c r="K45" s="7"/>
      <c r="L45" s="21"/>
      <c r="M45" s="21"/>
      <c r="N45" s="21"/>
      <c r="O45" s="21"/>
      <c r="P45" s="21"/>
      <c r="Q45" s="21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</row>
    <row r="46" spans="1:30" ht="14.4" x14ac:dyDescent="0.25">
      <c r="A46" s="26" t="s">
        <v>69</v>
      </c>
      <c r="B46" s="50" t="s">
        <v>70</v>
      </c>
      <c r="C46" s="28">
        <f>SUMIFS($E$33:$E$42,$B$33:$B$42,"FDA-2",$D$33:$D$42,"&lt;&gt;VAGO")</f>
        <v>0</v>
      </c>
      <c r="D46" s="28">
        <f>SUMIFS($E$33:$E$42,$B$33:$B$42,"FDA-2",$D$33:$D$42,"VAGO")</f>
        <v>0</v>
      </c>
      <c r="E46" s="28">
        <f t="shared" si="5"/>
        <v>0</v>
      </c>
      <c r="F46" s="32"/>
      <c r="G46" s="20">
        <f>SUMIF($B$33:$B$42,"FDA-2",$G$33:$G$42)</f>
        <v>0</v>
      </c>
      <c r="H46" s="20">
        <f>SUMIF($B$33:$B$42,"FDA-2",$H$33:$H$42)</f>
        <v>0</v>
      </c>
      <c r="I46" s="20">
        <f>SUMIF($B$33:$B$42,"FDA-2",$I$33:$I$42)</f>
        <v>0</v>
      </c>
      <c r="J46" s="21"/>
      <c r="K46" s="7"/>
      <c r="L46" s="21"/>
      <c r="M46" s="21"/>
      <c r="N46" s="21"/>
      <c r="O46" s="21"/>
      <c r="P46" s="21"/>
      <c r="Q46" s="21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</row>
    <row r="47" spans="1:30" ht="14.4" x14ac:dyDescent="0.25">
      <c r="A47" s="26" t="s">
        <v>71</v>
      </c>
      <c r="B47" s="50" t="s">
        <v>72</v>
      </c>
      <c r="C47" s="28">
        <f>SUMIFS($E$33:$E$42,$B$33:$B$42,"FDA-3",$D$33:$D$42,"&lt;&gt;VAGO")</f>
        <v>0</v>
      </c>
      <c r="D47" s="28">
        <f>SUMIFS($E$33:$E$42,$B$33:$B$42,"FDA-3",$D$33:$D$42,"VAGO")</f>
        <v>0</v>
      </c>
      <c r="E47" s="28">
        <f t="shared" si="5"/>
        <v>0</v>
      </c>
      <c r="F47" s="34"/>
      <c r="G47" s="20">
        <f>SUMIF($B$33:$B$42,"FDA-3",$G$33:$G$42)</f>
        <v>0</v>
      </c>
      <c r="H47" s="20">
        <f>SUMIF($B$33:$B$42,"FDA-3",$H$33:$H$42)</f>
        <v>0</v>
      </c>
      <c r="I47" s="20">
        <f>SUMIF($B$33:$B$42,"FDA-3",$I$33:$I$42)</f>
        <v>0</v>
      </c>
      <c r="J47" s="21"/>
      <c r="K47" s="7"/>
      <c r="L47" s="21"/>
      <c r="M47" s="21"/>
      <c r="N47" s="21"/>
      <c r="O47" s="21"/>
      <c r="P47" s="21"/>
      <c r="Q47" s="21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</row>
    <row r="48" spans="1:30" ht="14.4" x14ac:dyDescent="0.25">
      <c r="A48" s="26" t="s">
        <v>73</v>
      </c>
      <c r="B48" s="50" t="s">
        <v>74</v>
      </c>
      <c r="C48" s="28">
        <f>SUMIFS($E$33:$E$42,$B$33:$B$42,"FDA-4",$D$33:$D$42,"&lt;&gt;VAGO")</f>
        <v>0</v>
      </c>
      <c r="D48" s="28">
        <f>SUMIFS($E$33:$E$42,$B$33:$B$42,"FDA-4",$D$33:$D$42,"VAGO")</f>
        <v>0</v>
      </c>
      <c r="E48" s="28">
        <f t="shared" si="5"/>
        <v>0</v>
      </c>
      <c r="F48" s="32"/>
      <c r="G48" s="20">
        <f>SUMIF($B$33:$B$42,"FDA-4",$G$33:$G$42)</f>
        <v>0</v>
      </c>
      <c r="H48" s="20">
        <f>SUMIF($B$33:$B$42,"FDA-4",$H$33:$H$42)</f>
        <v>0</v>
      </c>
      <c r="I48" s="20">
        <f>SUMIF($B$33:$B$42,"FDA-4",$I$33:$I$42)</f>
        <v>0</v>
      </c>
      <c r="J48" s="21"/>
      <c r="K48" s="7"/>
      <c r="L48" s="21"/>
      <c r="M48" s="21"/>
      <c r="N48" s="21"/>
      <c r="O48" s="21"/>
      <c r="P48" s="21"/>
      <c r="Q48" s="21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</row>
    <row r="49" spans="1:30" ht="27.6" x14ac:dyDescent="0.25">
      <c r="A49" s="23" t="s">
        <v>75</v>
      </c>
      <c r="B49" s="48"/>
      <c r="C49" s="35">
        <f t="shared" ref="C49:E49" si="6">SUM(C45:C48)</f>
        <v>0</v>
      </c>
      <c r="D49" s="35">
        <f t="shared" si="6"/>
        <v>0</v>
      </c>
      <c r="E49" s="35">
        <f t="shared" si="6"/>
        <v>0</v>
      </c>
      <c r="F49" s="48"/>
      <c r="G49" s="51">
        <f t="shared" ref="G49:I49" si="7">SUM(G44:G48)</f>
        <v>0</v>
      </c>
      <c r="H49" s="51">
        <f t="shared" si="7"/>
        <v>0</v>
      </c>
      <c r="I49" s="51">
        <f t="shared" si="7"/>
        <v>0</v>
      </c>
      <c r="J49" s="21"/>
      <c r="K49" s="7"/>
      <c r="L49" s="21"/>
      <c r="M49" s="21"/>
      <c r="N49" s="21"/>
      <c r="O49" s="21"/>
      <c r="P49" s="21"/>
      <c r="Q49" s="21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</row>
    <row r="50" spans="1:30" ht="45" customHeight="1" x14ac:dyDescent="0.25">
      <c r="A50" s="38"/>
      <c r="B50" s="38"/>
      <c r="C50" s="38"/>
      <c r="D50" s="38"/>
      <c r="E50" s="38"/>
      <c r="F50" s="38"/>
      <c r="G50" s="38"/>
      <c r="H50" s="38"/>
      <c r="I50" s="7"/>
      <c r="J50" s="21"/>
      <c r="K50" s="7"/>
      <c r="L50" s="21"/>
      <c r="M50" s="21"/>
      <c r="N50" s="21"/>
      <c r="O50" s="21"/>
      <c r="P50" s="21"/>
      <c r="Q50" s="21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</row>
    <row r="51" spans="1:30" ht="14.4" x14ac:dyDescent="0.25">
      <c r="A51" s="80" t="s">
        <v>76</v>
      </c>
      <c r="B51" s="72"/>
      <c r="C51" s="72"/>
      <c r="D51" s="72"/>
      <c r="E51" s="72"/>
      <c r="F51" s="72"/>
      <c r="G51" s="72"/>
      <c r="H51" s="72"/>
      <c r="I51" s="73"/>
      <c r="J51" s="21"/>
      <c r="K51" s="7"/>
      <c r="L51" s="21"/>
      <c r="M51" s="21"/>
      <c r="N51" s="21"/>
      <c r="O51" s="21"/>
      <c r="P51" s="21"/>
      <c r="Q51" s="21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</row>
    <row r="52" spans="1:30" ht="27.6" x14ac:dyDescent="0.25">
      <c r="A52" s="52" t="s">
        <v>77</v>
      </c>
      <c r="B52" s="10" t="s">
        <v>78</v>
      </c>
      <c r="C52" s="10" t="s">
        <v>79</v>
      </c>
      <c r="D52" s="10" t="s">
        <v>80</v>
      </c>
      <c r="E52" s="10" t="s">
        <v>81</v>
      </c>
      <c r="F52" s="10" t="s">
        <v>82</v>
      </c>
      <c r="G52" s="10" t="s">
        <v>83</v>
      </c>
      <c r="H52" s="10" t="s">
        <v>84</v>
      </c>
      <c r="I52" s="10" t="s">
        <v>85</v>
      </c>
      <c r="J52" s="7"/>
      <c r="K52" s="7"/>
      <c r="L52" s="7"/>
      <c r="M52" s="7"/>
      <c r="N52" s="7"/>
      <c r="O52" s="7"/>
      <c r="P52" s="7"/>
      <c r="Q52" s="7"/>
      <c r="R52" s="40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</row>
    <row r="53" spans="1:30" ht="14.4" x14ac:dyDescent="0.25">
      <c r="A53" s="53"/>
      <c r="B53" s="54"/>
      <c r="C53" s="55"/>
      <c r="D53" s="15"/>
      <c r="E53" s="46">
        <v>1</v>
      </c>
      <c r="F53" s="56"/>
      <c r="G53" s="44">
        <v>0</v>
      </c>
      <c r="H53" s="44">
        <v>0</v>
      </c>
      <c r="I53" s="45">
        <f t="shared" ref="I53:I62" si="8">SUM(G53:H53)</f>
        <v>0</v>
      </c>
      <c r="J53" s="21"/>
      <c r="K53" s="21"/>
      <c r="L53" s="21"/>
      <c r="M53" s="21"/>
      <c r="N53" s="21"/>
      <c r="O53" s="21"/>
      <c r="P53" s="21"/>
      <c r="Q53" s="21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</row>
    <row r="54" spans="1:30" ht="14.4" x14ac:dyDescent="0.25">
      <c r="A54" s="14"/>
      <c r="B54" s="54"/>
      <c r="C54" s="16"/>
      <c r="D54" s="15"/>
      <c r="E54" s="27">
        <v>1</v>
      </c>
      <c r="F54" s="14"/>
      <c r="G54" s="44">
        <v>0</v>
      </c>
      <c r="H54" s="44">
        <v>0</v>
      </c>
      <c r="I54" s="45">
        <f t="shared" si="8"/>
        <v>0</v>
      </c>
      <c r="J54" s="21"/>
      <c r="K54" s="21"/>
      <c r="L54" s="21"/>
      <c r="M54" s="21"/>
      <c r="N54" s="21"/>
      <c r="O54" s="21"/>
      <c r="P54" s="21"/>
      <c r="Q54" s="21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</row>
    <row r="55" spans="1:30" ht="14.4" x14ac:dyDescent="0.25">
      <c r="A55" s="14"/>
      <c r="B55" s="54"/>
      <c r="C55" s="16"/>
      <c r="D55" s="15"/>
      <c r="E55" s="27">
        <v>1</v>
      </c>
      <c r="F55" s="43"/>
      <c r="G55" s="44">
        <v>0</v>
      </c>
      <c r="H55" s="44">
        <v>0</v>
      </c>
      <c r="I55" s="45">
        <f t="shared" si="8"/>
        <v>0</v>
      </c>
      <c r="J55" s="21"/>
      <c r="K55" s="21"/>
      <c r="L55" s="21"/>
      <c r="M55" s="21"/>
      <c r="N55" s="21"/>
      <c r="O55" s="21"/>
      <c r="P55" s="21"/>
      <c r="Q55" s="21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</row>
    <row r="56" spans="1:30" ht="14.4" x14ac:dyDescent="0.25">
      <c r="A56" s="53"/>
      <c r="B56" s="54"/>
      <c r="C56" s="57"/>
      <c r="D56" s="15"/>
      <c r="E56" s="46">
        <v>1</v>
      </c>
      <c r="F56" s="14"/>
      <c r="G56" s="44">
        <v>0</v>
      </c>
      <c r="H56" s="44">
        <v>0</v>
      </c>
      <c r="I56" s="45">
        <f t="shared" si="8"/>
        <v>0</v>
      </c>
      <c r="J56" s="21"/>
      <c r="K56" s="21"/>
      <c r="L56" s="21"/>
      <c r="M56" s="21"/>
      <c r="N56" s="21"/>
      <c r="O56" s="21"/>
      <c r="P56" s="21"/>
      <c r="Q56" s="21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</row>
    <row r="57" spans="1:30" ht="14.4" x14ac:dyDescent="0.25">
      <c r="A57" s="53"/>
      <c r="B57" s="54"/>
      <c r="C57" s="55"/>
      <c r="D57" s="15"/>
      <c r="E57" s="46">
        <v>1</v>
      </c>
      <c r="F57" s="56"/>
      <c r="G57" s="44">
        <v>0</v>
      </c>
      <c r="H57" s="44">
        <v>0</v>
      </c>
      <c r="I57" s="45">
        <f t="shared" si="8"/>
        <v>0</v>
      </c>
      <c r="J57" s="21"/>
      <c r="K57" s="21"/>
      <c r="L57" s="21"/>
      <c r="M57" s="21"/>
      <c r="N57" s="21"/>
      <c r="O57" s="21"/>
      <c r="P57" s="21"/>
      <c r="Q57" s="21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</row>
    <row r="58" spans="1:30" ht="14.4" x14ac:dyDescent="0.25">
      <c r="A58" s="53"/>
      <c r="B58" s="54"/>
      <c r="C58" s="55"/>
      <c r="D58" s="15"/>
      <c r="E58" s="46">
        <v>1</v>
      </c>
      <c r="F58" s="56"/>
      <c r="G58" s="44">
        <v>0</v>
      </c>
      <c r="H58" s="44">
        <v>0</v>
      </c>
      <c r="I58" s="45">
        <f t="shared" si="8"/>
        <v>0</v>
      </c>
      <c r="J58" s="21"/>
      <c r="K58" s="21"/>
      <c r="L58" s="21"/>
      <c r="M58" s="21"/>
      <c r="N58" s="21"/>
      <c r="O58" s="21"/>
      <c r="P58" s="21"/>
      <c r="Q58" s="21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</row>
    <row r="59" spans="1:30" ht="14.4" x14ac:dyDescent="0.25">
      <c r="A59" s="53"/>
      <c r="B59" s="54"/>
      <c r="C59" s="55"/>
      <c r="D59" s="15"/>
      <c r="E59" s="46">
        <v>1</v>
      </c>
      <c r="F59" s="56"/>
      <c r="G59" s="44">
        <v>0</v>
      </c>
      <c r="H59" s="44">
        <v>0</v>
      </c>
      <c r="I59" s="45">
        <f t="shared" si="8"/>
        <v>0</v>
      </c>
      <c r="J59" s="21"/>
      <c r="K59" s="21"/>
      <c r="L59" s="21"/>
      <c r="M59" s="21"/>
      <c r="N59" s="21"/>
      <c r="O59" s="21"/>
      <c r="P59" s="21"/>
      <c r="Q59" s="21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</row>
    <row r="60" spans="1:30" ht="14.4" x14ac:dyDescent="0.25">
      <c r="A60" s="53"/>
      <c r="B60" s="54"/>
      <c r="C60" s="55"/>
      <c r="D60" s="15"/>
      <c r="E60" s="46">
        <v>1</v>
      </c>
      <c r="F60" s="56"/>
      <c r="G60" s="44">
        <v>0</v>
      </c>
      <c r="H60" s="44">
        <v>0</v>
      </c>
      <c r="I60" s="45">
        <f t="shared" si="8"/>
        <v>0</v>
      </c>
      <c r="J60" s="21"/>
      <c r="K60" s="21"/>
      <c r="L60" s="21"/>
      <c r="M60" s="21"/>
      <c r="N60" s="21"/>
      <c r="O60" s="21"/>
      <c r="P60" s="21"/>
      <c r="Q60" s="21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</row>
    <row r="61" spans="1:30" ht="14.4" x14ac:dyDescent="0.25">
      <c r="A61" s="53"/>
      <c r="B61" s="54"/>
      <c r="C61" s="55"/>
      <c r="D61" s="15"/>
      <c r="E61" s="46">
        <v>1</v>
      </c>
      <c r="F61" s="56"/>
      <c r="G61" s="44">
        <v>0</v>
      </c>
      <c r="H61" s="44">
        <v>0</v>
      </c>
      <c r="I61" s="45">
        <f t="shared" si="8"/>
        <v>0</v>
      </c>
      <c r="J61" s="21"/>
      <c r="K61" s="21"/>
      <c r="L61" s="21"/>
      <c r="M61" s="21"/>
      <c r="N61" s="21"/>
      <c r="O61" s="21"/>
      <c r="P61" s="21"/>
      <c r="Q61" s="21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</row>
    <row r="62" spans="1:30" ht="14.4" x14ac:dyDescent="0.25">
      <c r="A62" s="53"/>
      <c r="B62" s="54"/>
      <c r="C62" s="55"/>
      <c r="D62" s="15"/>
      <c r="E62" s="46">
        <v>1</v>
      </c>
      <c r="F62" s="56"/>
      <c r="G62" s="44">
        <v>0</v>
      </c>
      <c r="H62" s="44">
        <v>0</v>
      </c>
      <c r="I62" s="45">
        <f t="shared" si="8"/>
        <v>0</v>
      </c>
      <c r="J62" s="21"/>
      <c r="K62" s="21"/>
      <c r="L62" s="21"/>
      <c r="M62" s="21"/>
      <c r="N62" s="21"/>
      <c r="O62" s="21"/>
      <c r="P62" s="21"/>
      <c r="Q62" s="21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</row>
    <row r="63" spans="1:30" ht="41.4" x14ac:dyDescent="0.25">
      <c r="A63" s="23" t="s">
        <v>86</v>
      </c>
      <c r="B63" s="23" t="s">
        <v>87</v>
      </c>
      <c r="C63" s="24" t="s">
        <v>88</v>
      </c>
      <c r="D63" s="24" t="s">
        <v>89</v>
      </c>
      <c r="E63" s="24" t="s">
        <v>90</v>
      </c>
      <c r="F63" s="48"/>
      <c r="G63" s="24" t="s">
        <v>91</v>
      </c>
      <c r="H63" s="24" t="s">
        <v>92</v>
      </c>
      <c r="I63" s="24" t="s">
        <v>93</v>
      </c>
      <c r="J63" s="21"/>
      <c r="K63" s="21"/>
      <c r="L63" s="21"/>
      <c r="M63" s="21"/>
      <c r="N63" s="21"/>
      <c r="O63" s="21"/>
      <c r="P63" s="21"/>
      <c r="Q63" s="21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</row>
    <row r="64" spans="1:30" ht="14.4" x14ac:dyDescent="0.25">
      <c r="A64" s="58" t="s">
        <v>94</v>
      </c>
      <c r="B64" s="59" t="s">
        <v>95</v>
      </c>
      <c r="C64" s="28">
        <f>SUMIFS($E$53:$E$62,$B$53:$B$62,"FGS-1",$D$53:$D$62,"&lt;&gt;VAGO")</f>
        <v>0</v>
      </c>
      <c r="D64" s="28">
        <f>SUMIFS($E$53:$E$62,$B$53:$B$62,"FGS-1",$D$53:$D$62,"VAGO")</f>
        <v>0</v>
      </c>
      <c r="E64" s="28">
        <f t="shared" ref="E64:E69" si="9">C64+D64</f>
        <v>0</v>
      </c>
      <c r="F64" s="29"/>
      <c r="G64" s="20">
        <f t="shared" ref="G64:I64" si="10">SUMIF($B$53:$B$62,"FGS-1",$G$53:$G$62)</f>
        <v>0</v>
      </c>
      <c r="H64" s="20">
        <f t="shared" si="10"/>
        <v>0</v>
      </c>
      <c r="I64" s="20">
        <f t="shared" si="10"/>
        <v>0</v>
      </c>
      <c r="J64" s="21"/>
      <c r="K64" s="21"/>
      <c r="L64" s="21"/>
      <c r="M64" s="21"/>
      <c r="N64" s="21"/>
      <c r="O64" s="21"/>
      <c r="P64" s="21"/>
      <c r="Q64" s="21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</row>
    <row r="65" spans="1:30" ht="14.4" x14ac:dyDescent="0.25">
      <c r="A65" s="58" t="s">
        <v>96</v>
      </c>
      <c r="B65" s="59" t="s">
        <v>97</v>
      </c>
      <c r="C65" s="28">
        <f>SUMIFS($E$53:$E$62,$B$53:$B$62,"FGS-2",$D$53:$D$62,"&lt;&gt;VAGO")</f>
        <v>0</v>
      </c>
      <c r="D65" s="28">
        <f>SUMIFS($E$53:$E$62,$B$53:$B$62,"FGS-2",$D$53:$D$62,"VAGO")</f>
        <v>0</v>
      </c>
      <c r="E65" s="28">
        <f t="shared" si="9"/>
        <v>0</v>
      </c>
      <c r="F65" s="32"/>
      <c r="G65" s="20">
        <f t="shared" ref="G65:I65" si="11">SUMIF($B$53:$B$62,"FGS-2",$G$53:$G$62)</f>
        <v>0</v>
      </c>
      <c r="H65" s="20">
        <f t="shared" si="11"/>
        <v>0</v>
      </c>
      <c r="I65" s="20">
        <f t="shared" si="11"/>
        <v>0</v>
      </c>
      <c r="J65" s="21"/>
      <c r="K65" s="21"/>
      <c r="L65" s="21"/>
      <c r="M65" s="21"/>
      <c r="N65" s="21"/>
      <c r="O65" s="21"/>
      <c r="P65" s="21"/>
      <c r="Q65" s="21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</row>
    <row r="66" spans="1:30" ht="14.4" x14ac:dyDescent="0.25">
      <c r="A66" s="26" t="s">
        <v>98</v>
      </c>
      <c r="B66" s="50" t="s">
        <v>99</v>
      </c>
      <c r="C66" s="28">
        <f>SUMIFS($E$53:$E$62,$B$53:$B$62,"FGS-3",$D$53:$D$62,"&lt;&gt;VAGO")</f>
        <v>0</v>
      </c>
      <c r="D66" s="28">
        <f>SUMIFS($E$53:$E$62,$B$53:$B$62,"FGS-3",$D$53:$D$62,"VAGO")</f>
        <v>0</v>
      </c>
      <c r="E66" s="28">
        <f t="shared" si="9"/>
        <v>0</v>
      </c>
      <c r="F66" s="32"/>
      <c r="G66" s="20">
        <f t="shared" ref="G66:I66" si="12">SUMIF($B$53:$B$62,"FGS-3",$G$53:$G$62)</f>
        <v>0</v>
      </c>
      <c r="H66" s="20">
        <f t="shared" si="12"/>
        <v>0</v>
      </c>
      <c r="I66" s="20">
        <f t="shared" si="12"/>
        <v>0</v>
      </c>
      <c r="J66" s="21"/>
      <c r="K66" s="21"/>
      <c r="L66" s="21"/>
      <c r="M66" s="21"/>
      <c r="N66" s="21"/>
      <c r="O66" s="21"/>
      <c r="P66" s="21"/>
      <c r="Q66" s="21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</row>
    <row r="67" spans="1:30" ht="14.4" x14ac:dyDescent="0.25">
      <c r="A67" s="60" t="s">
        <v>100</v>
      </c>
      <c r="B67" s="61" t="s">
        <v>101</v>
      </c>
      <c r="C67" s="28">
        <f>SUMIFS($E$53:$E$62,$B$53:$B$62,"FGA-1",$D$53:$D$62,"&lt;&gt;VAGO")</f>
        <v>0</v>
      </c>
      <c r="D67" s="28">
        <f>SUMIFS($E$53:$E$62,$B$53:$B$62,"FGA-1",$D$53:$D$62,"VAGO")</f>
        <v>0</v>
      </c>
      <c r="E67" s="28">
        <f t="shared" si="9"/>
        <v>0</v>
      </c>
      <c r="F67" s="34"/>
      <c r="G67" s="20">
        <f t="shared" ref="G67:I67" si="13">SUMIF($B$53:$B$62,"FGA-1",$G$53:$G$62)</f>
        <v>0</v>
      </c>
      <c r="H67" s="20">
        <f t="shared" si="13"/>
        <v>0</v>
      </c>
      <c r="I67" s="20">
        <f t="shared" si="13"/>
        <v>0</v>
      </c>
      <c r="J67" s="21"/>
      <c r="K67" s="21"/>
      <c r="L67" s="21"/>
      <c r="M67" s="21"/>
      <c r="N67" s="21"/>
      <c r="O67" s="21"/>
      <c r="P67" s="21"/>
      <c r="Q67" s="21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</row>
    <row r="68" spans="1:30" ht="14.4" x14ac:dyDescent="0.25">
      <c r="A68" s="26" t="s">
        <v>102</v>
      </c>
      <c r="B68" s="50" t="s">
        <v>103</v>
      </c>
      <c r="C68" s="28">
        <f>SUMIFS($E$53:$E$62,$B$53:$B$62,"FGA-2",$D$53:$D$62,"&lt;&gt;VAGO")</f>
        <v>0</v>
      </c>
      <c r="D68" s="28">
        <f>SUMIFS($E$53:$E$62,$B$53:$B$62,"FGA-2",$D$53:$D$62,"VAGO")</f>
        <v>0</v>
      </c>
      <c r="E68" s="28">
        <f t="shared" si="9"/>
        <v>0</v>
      </c>
      <c r="F68" s="34"/>
      <c r="G68" s="20">
        <f t="shared" ref="G68:I68" si="14">SUMIF($B$53:$B$62,"FGA-2",$G$53:$G$62)</f>
        <v>0</v>
      </c>
      <c r="H68" s="20">
        <f t="shared" si="14"/>
        <v>0</v>
      </c>
      <c r="I68" s="20">
        <f t="shared" si="14"/>
        <v>0</v>
      </c>
      <c r="J68" s="21"/>
      <c r="K68" s="21"/>
      <c r="L68" s="21"/>
      <c r="M68" s="21"/>
      <c r="N68" s="21"/>
      <c r="O68" s="21"/>
      <c r="P68" s="21"/>
      <c r="Q68" s="21"/>
      <c r="R68" s="40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</row>
    <row r="69" spans="1:30" ht="14.4" x14ac:dyDescent="0.25">
      <c r="A69" s="58" t="s">
        <v>104</v>
      </c>
      <c r="B69" s="50" t="s">
        <v>105</v>
      </c>
      <c r="C69" s="28">
        <f>SUMIFS($E$53:$E$62,$B$53:$B$62,"FGA-3",$D$53:$D$62,"&lt;&gt;VAGO")</f>
        <v>0</v>
      </c>
      <c r="D69" s="28">
        <f>SUMIFS($E$53:$E$62,$B$53:$B$62,"FGA-3",$D$53:$D$62,"VAGO")</f>
        <v>0</v>
      </c>
      <c r="E69" s="28">
        <f t="shared" si="9"/>
        <v>0</v>
      </c>
      <c r="F69" s="32"/>
      <c r="G69" s="20">
        <f t="shared" ref="G69:I69" si="15">SUMIF($B$53:$B$62,"FGA-3",$G$53:$G$62)</f>
        <v>0</v>
      </c>
      <c r="H69" s="20">
        <f t="shared" si="15"/>
        <v>0</v>
      </c>
      <c r="I69" s="20">
        <f t="shared" si="15"/>
        <v>0</v>
      </c>
      <c r="J69" s="21"/>
      <c r="K69" s="21"/>
      <c r="L69" s="21"/>
      <c r="M69" s="21"/>
      <c r="N69" s="21"/>
      <c r="O69" s="21"/>
      <c r="P69" s="21"/>
      <c r="Q69" s="21"/>
      <c r="R69" s="49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</row>
    <row r="70" spans="1:30" ht="27.6" x14ac:dyDescent="0.25">
      <c r="A70" s="23" t="s">
        <v>106</v>
      </c>
      <c r="B70" s="48"/>
      <c r="C70" s="35">
        <f t="shared" ref="C70:E70" si="16">SUM(C64:C69)</f>
        <v>0</v>
      </c>
      <c r="D70" s="35">
        <f t="shared" si="16"/>
        <v>0</v>
      </c>
      <c r="E70" s="35">
        <f t="shared" si="16"/>
        <v>0</v>
      </c>
      <c r="F70" s="48"/>
      <c r="G70" s="51">
        <f t="shared" ref="G70:I70" si="17">SUM(G64:G69)</f>
        <v>0</v>
      </c>
      <c r="H70" s="51">
        <f t="shared" si="17"/>
        <v>0</v>
      </c>
      <c r="I70" s="51">
        <f t="shared" si="17"/>
        <v>0</v>
      </c>
      <c r="J70" s="21"/>
      <c r="K70" s="21"/>
      <c r="L70" s="21"/>
      <c r="M70" s="21"/>
      <c r="N70" s="21"/>
      <c r="O70" s="21"/>
      <c r="P70" s="21"/>
      <c r="Q70" s="21"/>
      <c r="R70" s="49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</row>
    <row r="71" spans="1:30" ht="33" customHeight="1" x14ac:dyDescent="0.25">
      <c r="A71" s="37"/>
      <c r="B71" s="37"/>
      <c r="C71" s="37"/>
      <c r="D71" s="37"/>
      <c r="E71" s="37"/>
      <c r="F71" s="37"/>
      <c r="G71" s="37"/>
      <c r="H71" s="37"/>
      <c r="I71" s="62"/>
      <c r="J71" s="39"/>
      <c r="K71" s="7"/>
      <c r="L71" s="39"/>
      <c r="M71" s="39"/>
      <c r="N71" s="39"/>
      <c r="O71" s="39"/>
      <c r="P71" s="39"/>
      <c r="Q71" s="39"/>
      <c r="R71" s="40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</row>
    <row r="72" spans="1:30" ht="41.4" x14ac:dyDescent="0.25">
      <c r="A72" s="23"/>
      <c r="B72" s="63"/>
      <c r="C72" s="24" t="s">
        <v>107</v>
      </c>
      <c r="D72" s="24" t="s">
        <v>108</v>
      </c>
      <c r="E72" s="24" t="s">
        <v>109</v>
      </c>
      <c r="F72" s="25"/>
      <c r="G72" s="24" t="s">
        <v>110</v>
      </c>
      <c r="H72" s="24" t="s">
        <v>111</v>
      </c>
      <c r="I72" s="24" t="s">
        <v>112</v>
      </c>
      <c r="J72" s="39"/>
      <c r="K72" s="7"/>
      <c r="L72" s="39"/>
      <c r="M72" s="39"/>
      <c r="N72" s="39"/>
      <c r="O72" s="39"/>
      <c r="P72" s="39"/>
      <c r="Q72" s="39"/>
      <c r="R72" s="40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</row>
    <row r="73" spans="1:30" ht="27.6" x14ac:dyDescent="0.25">
      <c r="A73" s="23" t="s">
        <v>113</v>
      </c>
      <c r="B73" s="25"/>
      <c r="C73" s="35">
        <f t="shared" ref="C73:E73" si="18">SUM(C29+C49+C70)</f>
        <v>0</v>
      </c>
      <c r="D73" s="35">
        <f t="shared" si="18"/>
        <v>0</v>
      </c>
      <c r="E73" s="35">
        <f t="shared" si="18"/>
        <v>0</v>
      </c>
      <c r="F73" s="25"/>
      <c r="G73" s="51">
        <f t="shared" ref="G73:I73" si="19">SUM(H29+G49+G70)</f>
        <v>0</v>
      </c>
      <c r="H73" s="51">
        <f t="shared" si="19"/>
        <v>0</v>
      </c>
      <c r="I73" s="51">
        <f t="shared" si="19"/>
        <v>0</v>
      </c>
      <c r="J73" s="39"/>
      <c r="K73" s="7"/>
      <c r="L73" s="39"/>
      <c r="M73" s="39"/>
      <c r="N73" s="39"/>
      <c r="O73" s="39"/>
      <c r="P73" s="39"/>
      <c r="Q73" s="39"/>
      <c r="R73" s="40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</row>
    <row r="74" spans="1:30" ht="30" customHeight="1" x14ac:dyDescent="0.25">
      <c r="A74" s="37"/>
      <c r="B74" s="37"/>
      <c r="C74" s="37"/>
      <c r="D74" s="37"/>
      <c r="E74" s="37"/>
      <c r="F74" s="37"/>
      <c r="G74" s="37"/>
      <c r="H74" s="37"/>
      <c r="I74" s="62"/>
      <c r="J74" s="39"/>
      <c r="K74" s="7"/>
      <c r="L74" s="39"/>
      <c r="M74" s="39"/>
      <c r="N74" s="39"/>
      <c r="O74" s="39"/>
      <c r="P74" s="39"/>
      <c r="Q74" s="39"/>
      <c r="R74" s="40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</row>
    <row r="75" spans="1:30" ht="14.4" x14ac:dyDescent="0.25">
      <c r="A75" s="76" t="s">
        <v>114</v>
      </c>
      <c r="B75" s="72"/>
      <c r="C75" s="72"/>
      <c r="D75" s="72"/>
      <c r="E75" s="72"/>
      <c r="F75" s="73"/>
      <c r="G75" s="21"/>
      <c r="H75" s="31"/>
      <c r="I75" s="31"/>
      <c r="J75" s="31"/>
      <c r="K75" s="21"/>
      <c r="L75" s="31"/>
      <c r="M75" s="39"/>
      <c r="N75" s="39"/>
      <c r="O75" s="39"/>
      <c r="P75" s="39"/>
      <c r="Q75" s="39"/>
      <c r="R75" s="40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</row>
    <row r="76" spans="1:30" ht="14.4" x14ac:dyDescent="0.25">
      <c r="A76" s="81" t="s">
        <v>115</v>
      </c>
      <c r="B76" s="72"/>
      <c r="C76" s="72"/>
      <c r="D76" s="72"/>
      <c r="E76" s="72"/>
      <c r="F76" s="73"/>
      <c r="G76" s="21"/>
      <c r="H76" s="31"/>
      <c r="I76" s="31"/>
      <c r="J76" s="31"/>
      <c r="K76" s="31"/>
      <c r="L76" s="31"/>
      <c r="M76" s="39"/>
      <c r="N76" s="39"/>
      <c r="O76" s="39"/>
      <c r="P76" s="39"/>
      <c r="Q76" s="39"/>
      <c r="R76" s="40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</row>
    <row r="77" spans="1:30" ht="14.4" x14ac:dyDescent="0.25">
      <c r="A77" s="81" t="s">
        <v>116</v>
      </c>
      <c r="B77" s="72"/>
      <c r="C77" s="72"/>
      <c r="D77" s="72"/>
      <c r="E77" s="72"/>
      <c r="F77" s="73"/>
      <c r="G77" s="21"/>
      <c r="H77" s="31"/>
      <c r="I77" s="31"/>
      <c r="J77" s="31"/>
      <c r="K77" s="31"/>
      <c r="L77" s="31"/>
      <c r="M77" s="39"/>
      <c r="N77" s="39"/>
      <c r="O77" s="39"/>
      <c r="P77" s="39"/>
      <c r="Q77" s="39"/>
      <c r="R77" s="40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</row>
    <row r="78" spans="1:30" ht="14.4" x14ac:dyDescent="0.25">
      <c r="A78" s="79" t="s">
        <v>117</v>
      </c>
      <c r="B78" s="72"/>
      <c r="C78" s="72"/>
      <c r="D78" s="72"/>
      <c r="E78" s="72"/>
      <c r="F78" s="73"/>
      <c r="G78" s="21"/>
      <c r="H78" s="31"/>
      <c r="I78" s="31"/>
      <c r="J78" s="31"/>
      <c r="K78" s="31"/>
      <c r="L78" s="31"/>
      <c r="M78" s="39"/>
      <c r="N78" s="39"/>
      <c r="O78" s="39"/>
      <c r="P78" s="39"/>
      <c r="Q78" s="39"/>
      <c r="R78" s="40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</row>
    <row r="79" spans="1:30" ht="14.4" x14ac:dyDescent="0.25">
      <c r="A79" s="79" t="s">
        <v>118</v>
      </c>
      <c r="B79" s="72"/>
      <c r="C79" s="72"/>
      <c r="D79" s="72"/>
      <c r="E79" s="72"/>
      <c r="F79" s="73"/>
      <c r="G79" s="21"/>
      <c r="H79" s="31"/>
      <c r="I79" s="31"/>
      <c r="J79" s="31"/>
      <c r="K79" s="31"/>
      <c r="L79" s="31"/>
      <c r="M79" s="39"/>
      <c r="N79" s="39"/>
      <c r="O79" s="39"/>
      <c r="P79" s="39"/>
      <c r="Q79" s="39"/>
      <c r="R79" s="40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</row>
    <row r="80" spans="1:30" ht="14.4" x14ac:dyDescent="0.25">
      <c r="A80" s="79" t="s">
        <v>119</v>
      </c>
      <c r="B80" s="72"/>
      <c r="C80" s="72"/>
      <c r="D80" s="72"/>
      <c r="E80" s="72"/>
      <c r="F80" s="73"/>
      <c r="G80" s="21"/>
      <c r="H80" s="31"/>
      <c r="I80" s="31"/>
      <c r="J80" s="31"/>
      <c r="K80" s="31"/>
      <c r="L80" s="31"/>
      <c r="M80" s="39"/>
      <c r="N80" s="39"/>
      <c r="O80" s="39"/>
      <c r="P80" s="39"/>
      <c r="Q80" s="39"/>
      <c r="R80" s="40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</row>
    <row r="81" spans="1:30" ht="14.4" x14ac:dyDescent="0.25">
      <c r="A81" s="79"/>
      <c r="B81" s="72"/>
      <c r="C81" s="72"/>
      <c r="D81" s="72"/>
      <c r="E81" s="72"/>
      <c r="F81" s="73"/>
      <c r="G81" s="21"/>
      <c r="H81" s="31"/>
      <c r="I81" s="31"/>
      <c r="J81" s="31"/>
      <c r="K81" s="31"/>
      <c r="L81" s="31"/>
      <c r="M81" s="39"/>
      <c r="N81" s="39"/>
      <c r="O81" s="39"/>
      <c r="P81" s="39"/>
      <c r="Q81" s="39"/>
      <c r="R81" s="40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</row>
    <row r="82" spans="1:30" ht="14.4" x14ac:dyDescent="0.25">
      <c r="A82" s="79"/>
      <c r="B82" s="72"/>
      <c r="C82" s="72"/>
      <c r="D82" s="72"/>
      <c r="E82" s="72"/>
      <c r="F82" s="73"/>
      <c r="G82" s="21"/>
      <c r="H82" s="31"/>
      <c r="I82" s="31"/>
      <c r="J82" s="31"/>
      <c r="K82" s="31"/>
      <c r="L82" s="31"/>
      <c r="M82" s="39"/>
      <c r="N82" s="39"/>
      <c r="O82" s="39"/>
      <c r="P82" s="39"/>
      <c r="Q82" s="39"/>
      <c r="R82" s="40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</row>
    <row r="83" spans="1:30" ht="14.4" x14ac:dyDescent="0.25">
      <c r="A83" s="78"/>
      <c r="B83" s="72"/>
      <c r="C83" s="72"/>
      <c r="D83" s="72"/>
      <c r="E83" s="72"/>
      <c r="F83" s="73"/>
      <c r="G83" s="21"/>
      <c r="H83" s="31"/>
      <c r="I83" s="31"/>
      <c r="J83" s="31"/>
      <c r="K83" s="31"/>
      <c r="L83" s="31"/>
      <c r="M83" s="39"/>
      <c r="N83" s="39"/>
      <c r="O83" s="39"/>
      <c r="P83" s="39"/>
      <c r="Q83" s="39"/>
      <c r="R83" s="40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</row>
    <row r="84" spans="1:30" ht="14.4" x14ac:dyDescent="0.25">
      <c r="A84" s="78"/>
      <c r="B84" s="72"/>
      <c r="C84" s="72"/>
      <c r="D84" s="72"/>
      <c r="E84" s="72"/>
      <c r="F84" s="73"/>
      <c r="G84" s="21"/>
      <c r="H84" s="31"/>
      <c r="I84" s="31"/>
      <c r="J84" s="31"/>
      <c r="K84" s="31"/>
      <c r="L84" s="31"/>
      <c r="M84" s="39"/>
      <c r="N84" s="39"/>
      <c r="O84" s="39"/>
      <c r="P84" s="39"/>
      <c r="Q84" s="39"/>
      <c r="R84" s="40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</row>
    <row r="85" spans="1:30" ht="14.4" x14ac:dyDescent="0.25">
      <c r="A85" s="78"/>
      <c r="B85" s="72"/>
      <c r="C85" s="72"/>
      <c r="D85" s="72"/>
      <c r="E85" s="72"/>
      <c r="F85" s="73"/>
      <c r="G85" s="21"/>
      <c r="H85" s="31"/>
      <c r="I85" s="31"/>
      <c r="J85" s="31"/>
      <c r="K85" s="31"/>
      <c r="L85" s="31"/>
      <c r="M85" s="39"/>
      <c r="N85" s="39"/>
      <c r="O85" s="39"/>
      <c r="P85" s="39"/>
      <c r="Q85" s="39"/>
      <c r="R85" s="40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</row>
    <row r="86" spans="1:30" ht="14.4" x14ac:dyDescent="0.25">
      <c r="A86" s="78"/>
      <c r="B86" s="72"/>
      <c r="C86" s="72"/>
      <c r="D86" s="72"/>
      <c r="E86" s="72"/>
      <c r="F86" s="73"/>
      <c r="G86" s="21"/>
      <c r="H86" s="31"/>
      <c r="I86" s="31"/>
      <c r="J86" s="31"/>
      <c r="K86" s="31"/>
      <c r="L86" s="31"/>
      <c r="M86" s="39"/>
      <c r="N86" s="39"/>
      <c r="O86" s="39"/>
      <c r="P86" s="39"/>
      <c r="Q86" s="39"/>
      <c r="R86" s="40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</row>
    <row r="87" spans="1:30" ht="14.4" x14ac:dyDescent="0.25">
      <c r="A87" s="78"/>
      <c r="B87" s="72"/>
      <c r="C87" s="72"/>
      <c r="D87" s="72"/>
      <c r="E87" s="72"/>
      <c r="F87" s="73"/>
      <c r="G87" s="21"/>
      <c r="H87" s="31"/>
      <c r="I87" s="31"/>
      <c r="J87" s="31"/>
      <c r="K87" s="31"/>
      <c r="L87" s="31"/>
      <c r="M87" s="39"/>
      <c r="N87" s="39"/>
      <c r="O87" s="39"/>
      <c r="P87" s="39"/>
      <c r="Q87" s="39"/>
      <c r="R87" s="40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</row>
    <row r="88" spans="1:30" ht="32.25" customHeight="1" x14ac:dyDescent="0.25">
      <c r="A88" s="74"/>
      <c r="B88" s="75"/>
      <c r="C88" s="75"/>
      <c r="D88" s="75"/>
      <c r="E88" s="75"/>
      <c r="F88" s="75"/>
      <c r="G88" s="21"/>
      <c r="H88" s="31"/>
      <c r="I88" s="31"/>
      <c r="J88" s="31"/>
      <c r="K88" s="31"/>
      <c r="L88" s="31"/>
      <c r="M88" s="39"/>
      <c r="N88" s="39"/>
      <c r="O88" s="39"/>
      <c r="P88" s="39"/>
      <c r="Q88" s="39"/>
      <c r="R88" s="40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</row>
    <row r="89" spans="1:30" ht="14.4" x14ac:dyDescent="0.25">
      <c r="A89" s="76" t="s">
        <v>120</v>
      </c>
      <c r="B89" s="72"/>
      <c r="C89" s="72"/>
      <c r="D89" s="72"/>
      <c r="E89" s="72"/>
      <c r="F89" s="73"/>
      <c r="G89" s="21"/>
      <c r="H89" s="31"/>
      <c r="I89" s="31"/>
      <c r="J89" s="31"/>
      <c r="K89" s="31"/>
      <c r="L89" s="31"/>
      <c r="M89" s="39"/>
      <c r="N89" s="39"/>
      <c r="O89" s="39"/>
      <c r="P89" s="39"/>
      <c r="Q89" s="39"/>
      <c r="R89" s="40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</row>
    <row r="90" spans="1:30" ht="14.4" x14ac:dyDescent="0.25">
      <c r="A90" s="77" t="s">
        <v>121</v>
      </c>
      <c r="B90" s="72"/>
      <c r="C90" s="72"/>
      <c r="D90" s="72"/>
      <c r="E90" s="72"/>
      <c r="F90" s="73"/>
      <c r="G90" s="21"/>
      <c r="H90" s="31"/>
      <c r="I90" s="31"/>
      <c r="J90" s="31"/>
      <c r="K90" s="31"/>
      <c r="L90" s="31"/>
      <c r="M90" s="39"/>
      <c r="N90" s="39"/>
      <c r="O90" s="39"/>
      <c r="P90" s="39"/>
      <c r="Q90" s="39"/>
      <c r="R90" s="40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</row>
    <row r="91" spans="1:30" ht="14.4" x14ac:dyDescent="0.25">
      <c r="A91" s="71" t="s">
        <v>122</v>
      </c>
      <c r="B91" s="72"/>
      <c r="C91" s="72"/>
      <c r="D91" s="72"/>
      <c r="E91" s="72"/>
      <c r="F91" s="73"/>
      <c r="G91" s="21"/>
      <c r="H91" s="31"/>
      <c r="I91" s="31"/>
      <c r="J91" s="31"/>
      <c r="K91" s="31"/>
      <c r="L91" s="31"/>
      <c r="M91" s="39"/>
      <c r="N91" s="39"/>
      <c r="O91" s="39"/>
      <c r="P91" s="39"/>
      <c r="Q91" s="39"/>
      <c r="R91" s="40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</row>
    <row r="92" spans="1:30" ht="14.4" x14ac:dyDescent="0.25">
      <c r="A92" s="71" t="s">
        <v>123</v>
      </c>
      <c r="B92" s="72"/>
      <c r="C92" s="72"/>
      <c r="D92" s="72"/>
      <c r="E92" s="72"/>
      <c r="F92" s="73"/>
      <c r="G92" s="21"/>
      <c r="H92" s="31"/>
      <c r="I92" s="31"/>
      <c r="J92" s="31"/>
      <c r="K92" s="31"/>
      <c r="L92" s="31"/>
      <c r="M92" s="39"/>
      <c r="N92" s="39"/>
      <c r="O92" s="39"/>
      <c r="P92" s="39"/>
      <c r="Q92" s="39"/>
      <c r="R92" s="40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</row>
    <row r="93" spans="1:30" ht="14.4" x14ac:dyDescent="0.25">
      <c r="A93" s="71" t="s">
        <v>124</v>
      </c>
      <c r="B93" s="72"/>
      <c r="C93" s="72"/>
      <c r="D93" s="72"/>
      <c r="E93" s="72"/>
      <c r="F93" s="73"/>
      <c r="G93" s="21"/>
      <c r="H93" s="31"/>
      <c r="I93" s="31"/>
      <c r="J93" s="31"/>
      <c r="K93" s="31"/>
      <c r="L93" s="31"/>
      <c r="M93" s="39"/>
      <c r="N93" s="39"/>
      <c r="O93" s="39"/>
      <c r="P93" s="39"/>
      <c r="Q93" s="39"/>
      <c r="R93" s="40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</row>
    <row r="94" spans="1:30" ht="14.4" x14ac:dyDescent="0.25">
      <c r="A94" s="71" t="s">
        <v>125</v>
      </c>
      <c r="B94" s="72"/>
      <c r="C94" s="72"/>
      <c r="D94" s="72"/>
      <c r="E94" s="72"/>
      <c r="F94" s="73"/>
      <c r="G94" s="21"/>
      <c r="H94" s="31"/>
      <c r="I94" s="31"/>
      <c r="J94" s="31"/>
      <c r="K94" s="31"/>
      <c r="L94" s="31"/>
      <c r="M94" s="39"/>
      <c r="N94" s="39"/>
      <c r="O94" s="39"/>
      <c r="P94" s="39"/>
      <c r="Q94" s="39"/>
      <c r="R94" s="40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</row>
    <row r="95" spans="1:30" ht="14.4" x14ac:dyDescent="0.25">
      <c r="A95" s="71" t="s">
        <v>126</v>
      </c>
      <c r="B95" s="72"/>
      <c r="C95" s="72"/>
      <c r="D95" s="72"/>
      <c r="E95" s="72"/>
      <c r="F95" s="73"/>
      <c r="G95" s="21"/>
      <c r="H95" s="31"/>
      <c r="I95" s="31"/>
      <c r="J95" s="31"/>
      <c r="K95" s="31"/>
      <c r="L95" s="31"/>
      <c r="M95" s="39"/>
      <c r="N95" s="39"/>
      <c r="O95" s="39"/>
      <c r="P95" s="39"/>
      <c r="Q95" s="39"/>
      <c r="R95" s="40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</row>
    <row r="96" spans="1:30" ht="14.4" x14ac:dyDescent="0.25">
      <c r="A96" s="71" t="s">
        <v>127</v>
      </c>
      <c r="B96" s="72"/>
      <c r="C96" s="72"/>
      <c r="D96" s="72"/>
      <c r="E96" s="72"/>
      <c r="F96" s="73"/>
      <c r="G96" s="21"/>
      <c r="H96" s="31"/>
      <c r="I96" s="31"/>
      <c r="J96" s="31"/>
      <c r="K96" s="31"/>
      <c r="L96" s="31"/>
      <c r="M96" s="39"/>
      <c r="N96" s="39"/>
      <c r="O96" s="39"/>
      <c r="P96" s="39"/>
      <c r="Q96" s="39"/>
      <c r="R96" s="40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</row>
    <row r="97" spans="1:30" ht="14.4" x14ac:dyDescent="0.25">
      <c r="A97" s="71" t="s">
        <v>128</v>
      </c>
      <c r="B97" s="72"/>
      <c r="C97" s="72"/>
      <c r="D97" s="72"/>
      <c r="E97" s="72"/>
      <c r="F97" s="73"/>
      <c r="G97" s="21"/>
      <c r="H97" s="31"/>
      <c r="I97" s="31"/>
      <c r="J97" s="31"/>
      <c r="K97" s="31"/>
      <c r="L97" s="31"/>
      <c r="M97" s="39"/>
      <c r="N97" s="39"/>
      <c r="O97" s="39"/>
      <c r="P97" s="39"/>
      <c r="Q97" s="39"/>
      <c r="R97" s="40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</row>
    <row r="98" spans="1:30" ht="14.4" x14ac:dyDescent="0.25">
      <c r="A98" s="71" t="s">
        <v>129</v>
      </c>
      <c r="B98" s="72"/>
      <c r="C98" s="72"/>
      <c r="D98" s="72"/>
      <c r="E98" s="72"/>
      <c r="F98" s="73"/>
      <c r="G98" s="21"/>
      <c r="H98" s="31"/>
      <c r="I98" s="31"/>
      <c r="J98" s="31"/>
      <c r="K98" s="31"/>
      <c r="L98" s="31"/>
      <c r="M98" s="39"/>
      <c r="N98" s="39"/>
      <c r="O98" s="39"/>
      <c r="P98" s="39"/>
      <c r="Q98" s="39"/>
      <c r="R98" s="40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</row>
    <row r="99" spans="1:30" ht="14.4" x14ac:dyDescent="0.25">
      <c r="A99" s="71" t="s">
        <v>130</v>
      </c>
      <c r="B99" s="72"/>
      <c r="C99" s="72"/>
      <c r="D99" s="72"/>
      <c r="E99" s="72"/>
      <c r="F99" s="73"/>
      <c r="G99" s="21"/>
      <c r="H99" s="31"/>
      <c r="I99" s="31"/>
      <c r="J99" s="31"/>
      <c r="K99" s="31"/>
      <c r="L99" s="31"/>
      <c r="M99" s="39"/>
      <c r="N99" s="39"/>
      <c r="O99" s="39"/>
      <c r="P99" s="39"/>
      <c r="Q99" s="39"/>
      <c r="R99" s="40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</row>
    <row r="100" spans="1:30" ht="14.4" x14ac:dyDescent="0.25">
      <c r="A100" s="71" t="s">
        <v>131</v>
      </c>
      <c r="B100" s="72"/>
      <c r="C100" s="72"/>
      <c r="D100" s="72"/>
      <c r="E100" s="72"/>
      <c r="F100" s="73"/>
      <c r="G100" s="21"/>
      <c r="H100" s="31"/>
      <c r="I100" s="31"/>
      <c r="J100" s="31"/>
      <c r="K100" s="31"/>
      <c r="L100" s="31"/>
      <c r="M100" s="39"/>
      <c r="N100" s="39"/>
      <c r="O100" s="39"/>
      <c r="P100" s="39"/>
      <c r="Q100" s="39"/>
      <c r="R100" s="40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</row>
    <row r="101" spans="1:30" ht="14.4" x14ac:dyDescent="0.25">
      <c r="A101" s="71" t="s">
        <v>132</v>
      </c>
      <c r="B101" s="72"/>
      <c r="C101" s="72"/>
      <c r="D101" s="72"/>
      <c r="E101" s="72"/>
      <c r="F101" s="73"/>
      <c r="G101" s="21"/>
      <c r="H101" s="31"/>
      <c r="I101" s="31"/>
      <c r="J101" s="31"/>
      <c r="K101" s="31"/>
      <c r="L101" s="31"/>
      <c r="M101" s="39"/>
      <c r="N101" s="39"/>
      <c r="O101" s="39"/>
      <c r="P101" s="39"/>
      <c r="Q101" s="39"/>
      <c r="R101" s="40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</row>
    <row r="102" spans="1:30" ht="14.4" x14ac:dyDescent="0.25">
      <c r="A102" s="71" t="s">
        <v>133</v>
      </c>
      <c r="B102" s="72"/>
      <c r="C102" s="72"/>
      <c r="D102" s="72"/>
      <c r="E102" s="72"/>
      <c r="F102" s="73"/>
      <c r="G102" s="21"/>
      <c r="H102" s="31"/>
      <c r="I102" s="31"/>
      <c r="J102" s="31"/>
      <c r="K102" s="31"/>
      <c r="L102" s="31"/>
      <c r="M102" s="39"/>
      <c r="N102" s="39"/>
      <c r="O102" s="39"/>
      <c r="P102" s="39"/>
      <c r="Q102" s="39"/>
      <c r="R102" s="40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</row>
    <row r="103" spans="1:30" ht="14.4" x14ac:dyDescent="0.25">
      <c r="A103" s="71" t="s">
        <v>134</v>
      </c>
      <c r="B103" s="72"/>
      <c r="C103" s="72"/>
      <c r="D103" s="72"/>
      <c r="E103" s="72"/>
      <c r="F103" s="73"/>
      <c r="G103" s="21"/>
      <c r="H103" s="31"/>
      <c r="I103" s="31"/>
      <c r="J103" s="31"/>
      <c r="K103" s="31"/>
      <c r="L103" s="31"/>
      <c r="M103" s="39"/>
      <c r="N103" s="39"/>
      <c r="O103" s="39"/>
      <c r="P103" s="39"/>
      <c r="Q103" s="39"/>
      <c r="R103" s="40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</row>
    <row r="104" spans="1:30" ht="14.4" x14ac:dyDescent="0.25">
      <c r="A104" s="71" t="s">
        <v>135</v>
      </c>
      <c r="B104" s="72"/>
      <c r="C104" s="72"/>
      <c r="D104" s="72"/>
      <c r="E104" s="72"/>
      <c r="F104" s="73"/>
      <c r="G104" s="21"/>
      <c r="H104" s="31"/>
      <c r="I104" s="31"/>
      <c r="J104" s="31"/>
      <c r="K104" s="31"/>
      <c r="L104" s="31"/>
      <c r="M104" s="39"/>
      <c r="N104" s="39"/>
      <c r="O104" s="39"/>
      <c r="P104" s="39"/>
      <c r="Q104" s="39"/>
      <c r="R104" s="40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</row>
    <row r="105" spans="1:30" ht="14.4" x14ac:dyDescent="0.25">
      <c r="A105" s="71" t="s">
        <v>136</v>
      </c>
      <c r="B105" s="72"/>
      <c r="C105" s="72"/>
      <c r="D105" s="72"/>
      <c r="E105" s="72"/>
      <c r="F105" s="73"/>
      <c r="G105" s="21"/>
      <c r="H105" s="31"/>
      <c r="I105" s="31"/>
      <c r="J105" s="31"/>
      <c r="K105" s="31"/>
      <c r="L105" s="31"/>
      <c r="M105" s="39"/>
      <c r="N105" s="39"/>
      <c r="O105" s="39"/>
      <c r="P105" s="39"/>
      <c r="Q105" s="39"/>
      <c r="R105" s="40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</row>
    <row r="106" spans="1:30" ht="14.4" x14ac:dyDescent="0.25">
      <c r="A106" s="71" t="s">
        <v>137</v>
      </c>
      <c r="B106" s="72"/>
      <c r="C106" s="72"/>
      <c r="D106" s="72"/>
      <c r="E106" s="72"/>
      <c r="F106" s="73"/>
      <c r="G106" s="21"/>
      <c r="H106" s="31"/>
      <c r="I106" s="31"/>
      <c r="J106" s="31"/>
      <c r="K106" s="31"/>
      <c r="L106" s="31"/>
      <c r="M106" s="39"/>
      <c r="N106" s="39"/>
      <c r="O106" s="39"/>
      <c r="P106" s="39"/>
      <c r="Q106" s="39"/>
      <c r="R106" s="40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</row>
    <row r="107" spans="1:30" ht="14.4" x14ac:dyDescent="0.25">
      <c r="A107" s="71" t="s">
        <v>138</v>
      </c>
      <c r="B107" s="72"/>
      <c r="C107" s="72"/>
      <c r="D107" s="72"/>
      <c r="E107" s="72"/>
      <c r="F107" s="73"/>
      <c r="G107" s="21"/>
      <c r="H107" s="31"/>
      <c r="I107" s="31"/>
      <c r="J107" s="31"/>
      <c r="K107" s="31"/>
      <c r="L107" s="31"/>
      <c r="M107" s="39"/>
      <c r="N107" s="39"/>
      <c r="O107" s="39"/>
      <c r="P107" s="39"/>
      <c r="Q107" s="39"/>
      <c r="R107" s="40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</row>
    <row r="108" spans="1:30" ht="14.4" x14ac:dyDescent="0.25">
      <c r="A108" s="71" t="s">
        <v>139</v>
      </c>
      <c r="B108" s="72"/>
      <c r="C108" s="72"/>
      <c r="D108" s="72"/>
      <c r="E108" s="72"/>
      <c r="F108" s="73"/>
      <c r="G108" s="21"/>
      <c r="H108" s="31"/>
      <c r="I108" s="31"/>
      <c r="J108" s="31"/>
      <c r="K108" s="31"/>
      <c r="L108" s="31"/>
      <c r="M108" s="39"/>
      <c r="N108" s="39"/>
      <c r="O108" s="39"/>
      <c r="P108" s="39"/>
      <c r="Q108" s="39"/>
      <c r="R108" s="40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</row>
    <row r="109" spans="1:30" ht="14.4" x14ac:dyDescent="0.25">
      <c r="A109" s="71" t="s">
        <v>140</v>
      </c>
      <c r="B109" s="72"/>
      <c r="C109" s="72"/>
      <c r="D109" s="72"/>
      <c r="E109" s="72"/>
      <c r="F109" s="73"/>
      <c r="G109" s="21"/>
      <c r="H109" s="31"/>
      <c r="I109" s="31"/>
      <c r="J109" s="31"/>
      <c r="K109" s="31"/>
      <c r="L109" s="31"/>
      <c r="M109" s="39"/>
      <c r="N109" s="39"/>
      <c r="O109" s="39"/>
      <c r="P109" s="39"/>
      <c r="Q109" s="39"/>
      <c r="R109" s="40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</row>
    <row r="110" spans="1:30" ht="14.4" x14ac:dyDescent="0.25">
      <c r="A110" s="71" t="s">
        <v>141</v>
      </c>
      <c r="B110" s="72"/>
      <c r="C110" s="72"/>
      <c r="D110" s="72"/>
      <c r="E110" s="72"/>
      <c r="F110" s="73"/>
      <c r="G110" s="21"/>
      <c r="H110" s="31"/>
      <c r="I110" s="31"/>
      <c r="J110" s="31"/>
      <c r="K110" s="31"/>
      <c r="L110" s="31"/>
      <c r="M110" s="39"/>
      <c r="N110" s="39"/>
      <c r="O110" s="39"/>
      <c r="P110" s="39"/>
      <c r="Q110" s="39"/>
      <c r="R110" s="40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</row>
    <row r="111" spans="1:30" ht="14.4" x14ac:dyDescent="0.25">
      <c r="A111" s="71" t="s">
        <v>142</v>
      </c>
      <c r="B111" s="72"/>
      <c r="C111" s="72"/>
      <c r="D111" s="72"/>
      <c r="E111" s="72"/>
      <c r="F111" s="73"/>
      <c r="G111" s="21"/>
      <c r="H111" s="31"/>
      <c r="I111" s="31"/>
      <c r="J111" s="31"/>
      <c r="K111" s="31"/>
      <c r="L111" s="31"/>
      <c r="M111" s="39"/>
      <c r="N111" s="39"/>
      <c r="O111" s="39"/>
      <c r="P111" s="39"/>
      <c r="Q111" s="39"/>
      <c r="R111" s="40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</row>
    <row r="112" spans="1:30" ht="14.4" x14ac:dyDescent="0.25">
      <c r="A112" s="71" t="s">
        <v>143</v>
      </c>
      <c r="B112" s="72"/>
      <c r="C112" s="72"/>
      <c r="D112" s="72"/>
      <c r="E112" s="72"/>
      <c r="F112" s="73"/>
      <c r="G112" s="21"/>
      <c r="H112" s="31"/>
      <c r="I112" s="31"/>
      <c r="J112" s="31"/>
      <c r="K112" s="31"/>
      <c r="L112" s="31"/>
      <c r="M112" s="39"/>
      <c r="N112" s="39"/>
      <c r="O112" s="39"/>
      <c r="P112" s="39"/>
      <c r="Q112" s="39"/>
      <c r="R112" s="40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</row>
    <row r="113" spans="1:30" ht="14.4" x14ac:dyDescent="0.25">
      <c r="A113" s="71" t="s">
        <v>144</v>
      </c>
      <c r="B113" s="72"/>
      <c r="C113" s="72"/>
      <c r="D113" s="72"/>
      <c r="E113" s="72"/>
      <c r="F113" s="73"/>
      <c r="G113" s="21"/>
      <c r="H113" s="31"/>
      <c r="I113" s="31"/>
      <c r="J113" s="31"/>
      <c r="K113" s="31"/>
      <c r="L113" s="31"/>
      <c r="M113" s="39"/>
      <c r="N113" s="39"/>
      <c r="O113" s="39"/>
      <c r="P113" s="39"/>
      <c r="Q113" s="39"/>
      <c r="R113" s="64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</row>
    <row r="114" spans="1:30" ht="14.4" x14ac:dyDescent="0.25">
      <c r="A114" s="71" t="s">
        <v>145</v>
      </c>
      <c r="B114" s="72"/>
      <c r="C114" s="72"/>
      <c r="D114" s="72"/>
      <c r="E114" s="72"/>
      <c r="F114" s="73"/>
      <c r="G114" s="21"/>
      <c r="H114" s="31"/>
      <c r="I114" s="31"/>
      <c r="J114" s="31"/>
      <c r="K114" s="31"/>
      <c r="L114" s="31"/>
      <c r="M114" s="39"/>
      <c r="N114" s="39"/>
      <c r="O114" s="39"/>
      <c r="P114" s="39"/>
      <c r="Q114" s="39"/>
      <c r="R114" s="64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</row>
    <row r="115" spans="1:30" ht="14.4" x14ac:dyDescent="0.25">
      <c r="A115" s="71" t="s">
        <v>146</v>
      </c>
      <c r="B115" s="72"/>
      <c r="C115" s="72"/>
      <c r="D115" s="72"/>
      <c r="E115" s="72"/>
      <c r="F115" s="73"/>
      <c r="G115" s="21"/>
      <c r="H115" s="31"/>
      <c r="I115" s="31"/>
      <c r="J115" s="31"/>
      <c r="K115" s="31"/>
      <c r="L115" s="31"/>
      <c r="M115" s="39"/>
      <c r="N115" s="39"/>
      <c r="O115" s="39"/>
      <c r="P115" s="39"/>
      <c r="Q115" s="39"/>
      <c r="R115" s="64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</row>
    <row r="116" spans="1:30" ht="14.4" x14ac:dyDescent="0.25">
      <c r="A116" s="71" t="s">
        <v>147</v>
      </c>
      <c r="B116" s="72"/>
      <c r="C116" s="72"/>
      <c r="D116" s="72"/>
      <c r="E116" s="72"/>
      <c r="F116" s="73"/>
      <c r="G116" s="21"/>
      <c r="H116" s="31"/>
      <c r="I116" s="31"/>
      <c r="J116" s="31"/>
      <c r="K116" s="31"/>
      <c r="L116" s="31"/>
      <c r="M116" s="39"/>
      <c r="N116" s="39"/>
      <c r="O116" s="39"/>
      <c r="P116" s="39"/>
      <c r="Q116" s="39"/>
      <c r="R116" s="64"/>
      <c r="S116" s="65"/>
      <c r="T116" s="65"/>
      <c r="U116" s="65"/>
      <c r="V116" s="65"/>
      <c r="W116" s="65"/>
      <c r="X116" s="65"/>
      <c r="Y116" s="65"/>
      <c r="Z116" s="65"/>
      <c r="AA116" s="65"/>
      <c r="AB116" s="65"/>
      <c r="AC116" s="65"/>
      <c r="AD116" s="65"/>
    </row>
    <row r="117" spans="1:30" ht="14.4" x14ac:dyDescent="0.25">
      <c r="A117" s="71" t="s">
        <v>148</v>
      </c>
      <c r="B117" s="72"/>
      <c r="C117" s="72"/>
      <c r="D117" s="72"/>
      <c r="E117" s="72"/>
      <c r="F117" s="73"/>
      <c r="G117" s="21"/>
      <c r="H117" s="31"/>
      <c r="I117" s="31"/>
      <c r="J117" s="31"/>
      <c r="K117" s="31"/>
      <c r="L117" s="31"/>
      <c r="M117" s="39"/>
      <c r="N117" s="39"/>
      <c r="O117" s="39"/>
      <c r="P117" s="39"/>
      <c r="Q117" s="39"/>
      <c r="R117" s="64"/>
      <c r="S117" s="65"/>
      <c r="T117" s="65"/>
      <c r="U117" s="65"/>
      <c r="V117" s="65"/>
      <c r="W117" s="65"/>
      <c r="X117" s="65"/>
      <c r="Y117" s="65"/>
      <c r="Z117" s="65"/>
      <c r="AA117" s="65"/>
      <c r="AB117" s="65"/>
      <c r="AC117" s="65"/>
      <c r="AD117" s="65"/>
    </row>
    <row r="118" spans="1:30" ht="14.4" x14ac:dyDescent="0.25">
      <c r="A118" s="71" t="s">
        <v>149</v>
      </c>
      <c r="B118" s="72"/>
      <c r="C118" s="72"/>
      <c r="D118" s="72"/>
      <c r="E118" s="72"/>
      <c r="F118" s="73"/>
      <c r="G118" s="21"/>
      <c r="H118" s="31"/>
      <c r="I118" s="31"/>
      <c r="J118" s="31"/>
      <c r="K118" s="31"/>
      <c r="L118" s="31"/>
      <c r="M118" s="39"/>
      <c r="N118" s="39"/>
      <c r="O118" s="39"/>
      <c r="P118" s="39"/>
      <c r="Q118" s="39"/>
      <c r="R118" s="64"/>
      <c r="S118" s="65"/>
      <c r="T118" s="65"/>
      <c r="U118" s="65"/>
      <c r="V118" s="65"/>
      <c r="W118" s="65"/>
      <c r="X118" s="65"/>
      <c r="Y118" s="65"/>
      <c r="Z118" s="65"/>
      <c r="AA118" s="65"/>
      <c r="AB118" s="65"/>
      <c r="AC118" s="65"/>
      <c r="AD118" s="65"/>
    </row>
    <row r="119" spans="1:30" ht="14.4" x14ac:dyDescent="0.25">
      <c r="A119" s="71" t="s">
        <v>150</v>
      </c>
      <c r="B119" s="72"/>
      <c r="C119" s="72"/>
      <c r="D119" s="72"/>
      <c r="E119" s="72"/>
      <c r="F119" s="73"/>
      <c r="G119" s="21"/>
      <c r="H119" s="31"/>
      <c r="I119" s="31"/>
      <c r="J119" s="31"/>
      <c r="K119" s="31"/>
      <c r="L119" s="31"/>
      <c r="M119" s="39"/>
      <c r="N119" s="39"/>
      <c r="O119" s="39"/>
      <c r="P119" s="39"/>
      <c r="Q119" s="39"/>
      <c r="R119" s="64"/>
      <c r="S119" s="65"/>
      <c r="T119" s="65"/>
      <c r="U119" s="65"/>
      <c r="V119" s="65"/>
      <c r="W119" s="65"/>
      <c r="X119" s="65"/>
      <c r="Y119" s="65"/>
      <c r="Z119" s="65"/>
      <c r="AA119" s="65"/>
      <c r="AB119" s="65"/>
      <c r="AC119" s="65"/>
      <c r="AD119" s="65"/>
    </row>
    <row r="120" spans="1:30" ht="14.4" x14ac:dyDescent="0.25">
      <c r="A120" s="71" t="s">
        <v>151</v>
      </c>
      <c r="B120" s="72"/>
      <c r="C120" s="72"/>
      <c r="D120" s="72"/>
      <c r="E120" s="72"/>
      <c r="F120" s="73"/>
      <c r="G120" s="21"/>
      <c r="H120" s="31"/>
      <c r="I120" s="31"/>
      <c r="J120" s="31"/>
      <c r="K120" s="31"/>
      <c r="L120" s="31"/>
      <c r="M120" s="39"/>
      <c r="N120" s="39"/>
      <c r="O120" s="39"/>
      <c r="P120" s="39"/>
      <c r="Q120" s="39"/>
      <c r="R120" s="64"/>
      <c r="S120" s="65"/>
      <c r="T120" s="65"/>
      <c r="U120" s="65"/>
      <c r="V120" s="65"/>
      <c r="W120" s="65"/>
      <c r="X120" s="65"/>
      <c r="Y120" s="65"/>
      <c r="Z120" s="65"/>
      <c r="AA120" s="65"/>
      <c r="AB120" s="65"/>
      <c r="AC120" s="65"/>
      <c r="AD120" s="65"/>
    </row>
    <row r="121" spans="1:30" ht="14.4" x14ac:dyDescent="0.25">
      <c r="A121" s="71" t="s">
        <v>152</v>
      </c>
      <c r="B121" s="72"/>
      <c r="C121" s="72"/>
      <c r="D121" s="72"/>
      <c r="E121" s="72"/>
      <c r="F121" s="73"/>
      <c r="G121" s="21"/>
      <c r="H121" s="31"/>
      <c r="I121" s="31"/>
      <c r="J121" s="31"/>
      <c r="K121" s="31"/>
      <c r="L121" s="31"/>
      <c r="M121" s="39"/>
      <c r="N121" s="39"/>
      <c r="O121" s="39"/>
      <c r="P121" s="39"/>
      <c r="Q121" s="39"/>
      <c r="R121" s="64"/>
      <c r="S121" s="65"/>
      <c r="T121" s="65"/>
      <c r="U121" s="65"/>
      <c r="V121" s="65"/>
      <c r="W121" s="65"/>
      <c r="X121" s="65"/>
      <c r="Y121" s="65"/>
      <c r="Z121" s="65"/>
      <c r="AA121" s="65"/>
      <c r="AB121" s="65"/>
      <c r="AC121" s="65"/>
      <c r="AD121" s="65"/>
    </row>
    <row r="122" spans="1:30" ht="14.4" x14ac:dyDescent="0.25">
      <c r="A122" s="71" t="s">
        <v>153</v>
      </c>
      <c r="B122" s="72"/>
      <c r="C122" s="72"/>
      <c r="D122" s="72"/>
      <c r="E122" s="72"/>
      <c r="F122" s="73"/>
      <c r="G122" s="21"/>
      <c r="H122" s="31"/>
      <c r="I122" s="31"/>
      <c r="J122" s="31"/>
      <c r="K122" s="31"/>
      <c r="L122" s="31"/>
      <c r="M122" s="39"/>
      <c r="N122" s="39"/>
      <c r="O122" s="39"/>
      <c r="P122" s="39"/>
      <c r="Q122" s="39"/>
      <c r="R122" s="64"/>
      <c r="S122" s="65"/>
      <c r="T122" s="65"/>
      <c r="U122" s="65"/>
      <c r="V122" s="65"/>
      <c r="W122" s="65"/>
      <c r="X122" s="65"/>
      <c r="Y122" s="65"/>
      <c r="Z122" s="65"/>
      <c r="AA122" s="65"/>
      <c r="AB122" s="65"/>
      <c r="AC122" s="65"/>
      <c r="AD122" s="65"/>
    </row>
    <row r="123" spans="1:30" ht="14.4" x14ac:dyDescent="0.25">
      <c r="A123" s="71" t="s">
        <v>154</v>
      </c>
      <c r="B123" s="72"/>
      <c r="C123" s="72"/>
      <c r="D123" s="72"/>
      <c r="E123" s="72"/>
      <c r="F123" s="73"/>
      <c r="G123" s="21"/>
      <c r="H123" s="31"/>
      <c r="I123" s="31"/>
      <c r="J123" s="31"/>
      <c r="K123" s="31"/>
      <c r="L123" s="31"/>
      <c r="M123" s="39"/>
      <c r="N123" s="39"/>
      <c r="O123" s="39"/>
      <c r="P123" s="39"/>
      <c r="Q123" s="39"/>
      <c r="R123" s="64"/>
      <c r="S123" s="65"/>
      <c r="T123" s="65"/>
      <c r="U123" s="65"/>
      <c r="V123" s="65"/>
      <c r="W123" s="65"/>
      <c r="X123" s="65"/>
      <c r="Y123" s="65"/>
      <c r="Z123" s="65"/>
      <c r="AA123" s="65"/>
      <c r="AB123" s="65"/>
      <c r="AC123" s="65"/>
      <c r="AD123" s="65"/>
    </row>
    <row r="124" spans="1:30" ht="14.4" x14ac:dyDescent="0.25">
      <c r="A124" s="71" t="s">
        <v>155</v>
      </c>
      <c r="B124" s="72"/>
      <c r="C124" s="72"/>
      <c r="D124" s="72"/>
      <c r="E124" s="72"/>
      <c r="F124" s="73"/>
      <c r="G124" s="21"/>
      <c r="H124" s="31"/>
      <c r="I124" s="31"/>
      <c r="J124" s="31"/>
      <c r="K124" s="31"/>
      <c r="L124" s="31"/>
      <c r="M124" s="39"/>
      <c r="N124" s="39"/>
      <c r="O124" s="39"/>
      <c r="P124" s="39"/>
      <c r="Q124" s="39"/>
      <c r="R124" s="64"/>
      <c r="S124" s="65"/>
      <c r="T124" s="65"/>
      <c r="U124" s="65"/>
      <c r="V124" s="65"/>
      <c r="W124" s="65"/>
      <c r="X124" s="65"/>
      <c r="Y124" s="65"/>
      <c r="Z124" s="65"/>
      <c r="AA124" s="65"/>
      <c r="AB124" s="65"/>
      <c r="AC124" s="65"/>
      <c r="AD124" s="65"/>
    </row>
    <row r="125" spans="1:30" ht="14.4" x14ac:dyDescent="0.25">
      <c r="A125" s="71" t="s">
        <v>156</v>
      </c>
      <c r="B125" s="72"/>
      <c r="C125" s="72"/>
      <c r="D125" s="72"/>
      <c r="E125" s="72"/>
      <c r="F125" s="73"/>
      <c r="G125" s="21"/>
      <c r="H125" s="31"/>
      <c r="I125" s="31"/>
      <c r="J125" s="31"/>
      <c r="K125" s="31"/>
      <c r="L125" s="31"/>
      <c r="M125" s="39"/>
      <c r="N125" s="39"/>
      <c r="O125" s="39"/>
      <c r="P125" s="39"/>
      <c r="Q125" s="39"/>
      <c r="R125" s="64"/>
      <c r="S125" s="65"/>
      <c r="T125" s="65"/>
      <c r="U125" s="65"/>
      <c r="V125" s="65"/>
      <c r="W125" s="65"/>
      <c r="X125" s="65"/>
      <c r="Y125" s="65"/>
      <c r="Z125" s="65"/>
      <c r="AA125" s="65"/>
      <c r="AB125" s="65"/>
      <c r="AC125" s="65"/>
      <c r="AD125" s="65"/>
    </row>
    <row r="126" spans="1:30" ht="14.4" x14ac:dyDescent="0.25">
      <c r="A126" s="71" t="s">
        <v>157</v>
      </c>
      <c r="B126" s="72"/>
      <c r="C126" s="72"/>
      <c r="D126" s="72"/>
      <c r="E126" s="72"/>
      <c r="F126" s="73"/>
      <c r="G126" s="21"/>
      <c r="H126" s="31"/>
      <c r="I126" s="31"/>
      <c r="J126" s="31"/>
      <c r="K126" s="31"/>
      <c r="L126" s="31"/>
      <c r="M126" s="39"/>
      <c r="N126" s="39"/>
      <c r="O126" s="39"/>
      <c r="P126" s="39"/>
      <c r="Q126" s="39"/>
      <c r="R126" s="64"/>
      <c r="S126" s="65"/>
      <c r="T126" s="65"/>
      <c r="U126" s="65"/>
      <c r="V126" s="65"/>
      <c r="W126" s="65"/>
      <c r="X126" s="65"/>
      <c r="Y126" s="65"/>
      <c r="Z126" s="65"/>
      <c r="AA126" s="65"/>
      <c r="AB126" s="65"/>
      <c r="AC126" s="65"/>
      <c r="AD126" s="65"/>
    </row>
    <row r="127" spans="1:30" ht="14.4" x14ac:dyDescent="0.25">
      <c r="A127" s="71" t="s">
        <v>158</v>
      </c>
      <c r="B127" s="72"/>
      <c r="C127" s="72"/>
      <c r="D127" s="72"/>
      <c r="E127" s="72"/>
      <c r="F127" s="73"/>
      <c r="G127" s="21"/>
      <c r="H127" s="31"/>
      <c r="I127" s="31"/>
      <c r="J127" s="31"/>
      <c r="K127" s="31"/>
      <c r="L127" s="31"/>
      <c r="M127" s="39"/>
      <c r="N127" s="39"/>
      <c r="O127" s="39"/>
      <c r="P127" s="39"/>
      <c r="Q127" s="39"/>
      <c r="R127" s="64"/>
      <c r="S127" s="65"/>
      <c r="T127" s="65"/>
      <c r="U127" s="65"/>
      <c r="V127" s="65"/>
      <c r="W127" s="65"/>
      <c r="X127" s="65"/>
      <c r="Y127" s="65"/>
      <c r="Z127" s="65"/>
      <c r="AA127" s="65"/>
      <c r="AB127" s="65"/>
      <c r="AC127" s="65"/>
      <c r="AD127" s="65"/>
    </row>
    <row r="128" spans="1:30" ht="14.4" x14ac:dyDescent="0.25">
      <c r="A128" s="71" t="s">
        <v>159</v>
      </c>
      <c r="B128" s="72"/>
      <c r="C128" s="72"/>
      <c r="D128" s="72"/>
      <c r="E128" s="72"/>
      <c r="F128" s="73"/>
      <c r="G128" s="21"/>
      <c r="H128" s="31"/>
      <c r="I128" s="31"/>
      <c r="J128" s="31"/>
      <c r="K128" s="31"/>
      <c r="L128" s="31"/>
      <c r="M128" s="39"/>
      <c r="N128" s="39"/>
      <c r="O128" s="39"/>
      <c r="P128" s="39"/>
      <c r="Q128" s="39"/>
      <c r="R128" s="64"/>
      <c r="S128" s="65"/>
      <c r="T128" s="65"/>
      <c r="U128" s="65"/>
      <c r="V128" s="65"/>
      <c r="W128" s="65"/>
      <c r="X128" s="65"/>
      <c r="Y128" s="65"/>
      <c r="Z128" s="65"/>
      <c r="AA128" s="65"/>
      <c r="AB128" s="65"/>
      <c r="AC128" s="65"/>
      <c r="AD128" s="65"/>
    </row>
    <row r="129" spans="1:30" ht="14.4" x14ac:dyDescent="0.25">
      <c r="A129" s="71" t="s">
        <v>160</v>
      </c>
      <c r="B129" s="72"/>
      <c r="C129" s="72"/>
      <c r="D129" s="72"/>
      <c r="E129" s="72"/>
      <c r="F129" s="73"/>
      <c r="G129" s="21"/>
      <c r="H129" s="31"/>
      <c r="I129" s="31"/>
      <c r="J129" s="31"/>
      <c r="K129" s="31"/>
      <c r="L129" s="31"/>
      <c r="M129" s="39"/>
      <c r="N129" s="39"/>
      <c r="O129" s="39"/>
      <c r="P129" s="39"/>
      <c r="Q129" s="39"/>
      <c r="R129" s="64"/>
      <c r="S129" s="65"/>
      <c r="T129" s="65"/>
      <c r="U129" s="65"/>
      <c r="V129" s="65"/>
      <c r="W129" s="65"/>
      <c r="X129" s="65"/>
      <c r="Y129" s="65"/>
      <c r="Z129" s="65"/>
      <c r="AA129" s="65"/>
      <c r="AB129" s="65"/>
      <c r="AC129" s="65"/>
      <c r="AD129" s="65"/>
    </row>
    <row r="130" spans="1:30" ht="14.4" x14ac:dyDescent="0.25">
      <c r="A130" s="71" t="s">
        <v>161</v>
      </c>
      <c r="B130" s="72"/>
      <c r="C130" s="72"/>
      <c r="D130" s="72"/>
      <c r="E130" s="72"/>
      <c r="F130" s="73"/>
      <c r="G130" s="21"/>
      <c r="H130" s="31"/>
      <c r="I130" s="31"/>
      <c r="J130" s="31"/>
      <c r="K130" s="31"/>
      <c r="L130" s="31"/>
      <c r="M130" s="39"/>
      <c r="N130" s="39"/>
      <c r="O130" s="39"/>
      <c r="P130" s="39"/>
      <c r="Q130" s="39"/>
      <c r="R130" s="64"/>
      <c r="S130" s="65"/>
      <c r="T130" s="65"/>
      <c r="U130" s="65"/>
      <c r="V130" s="65"/>
      <c r="W130" s="65"/>
      <c r="X130" s="65"/>
      <c r="Y130" s="65"/>
      <c r="Z130" s="65"/>
      <c r="AA130" s="65"/>
      <c r="AB130" s="65"/>
      <c r="AC130" s="65"/>
      <c r="AD130" s="65"/>
    </row>
    <row r="131" spans="1:30" ht="13.8" x14ac:dyDescent="0.25">
      <c r="A131" s="71" t="s">
        <v>162</v>
      </c>
      <c r="B131" s="72"/>
      <c r="C131" s="72"/>
      <c r="D131" s="72"/>
      <c r="E131" s="72"/>
      <c r="F131" s="73"/>
      <c r="G131" s="66"/>
      <c r="H131" s="66"/>
      <c r="I131" s="66"/>
      <c r="J131" s="66"/>
      <c r="K131" s="66"/>
      <c r="L131" s="66"/>
      <c r="M131" s="66"/>
      <c r="N131" s="66"/>
      <c r="O131" s="66"/>
      <c r="P131" s="66"/>
      <c r="Q131" s="66"/>
      <c r="R131" s="65"/>
      <c r="S131" s="65"/>
      <c r="T131" s="65"/>
      <c r="U131" s="65"/>
      <c r="V131" s="65"/>
      <c r="W131" s="65"/>
      <c r="X131" s="65"/>
      <c r="Y131" s="65"/>
      <c r="Z131" s="65"/>
      <c r="AA131" s="65"/>
      <c r="AB131" s="65"/>
      <c r="AC131" s="65"/>
      <c r="AD131" s="65"/>
    </row>
    <row r="132" spans="1:30" ht="13.8" x14ac:dyDescent="0.25">
      <c r="A132" s="71" t="s">
        <v>163</v>
      </c>
      <c r="B132" s="72"/>
      <c r="C132" s="72"/>
      <c r="D132" s="72"/>
      <c r="E132" s="72"/>
      <c r="F132" s="73"/>
      <c r="G132" s="67"/>
      <c r="H132" s="67"/>
      <c r="I132" s="67"/>
      <c r="J132" s="67"/>
      <c r="K132" s="67"/>
      <c r="L132" s="67"/>
      <c r="M132" s="67"/>
      <c r="N132" s="67"/>
      <c r="O132" s="67"/>
      <c r="P132" s="67"/>
      <c r="Q132" s="67"/>
      <c r="R132" s="65"/>
      <c r="S132" s="65"/>
      <c r="T132" s="65"/>
      <c r="U132" s="65"/>
      <c r="V132" s="65"/>
      <c r="W132" s="65"/>
      <c r="X132" s="65"/>
      <c r="Y132" s="65"/>
      <c r="Z132" s="65"/>
      <c r="AA132" s="65"/>
      <c r="AB132" s="65"/>
      <c r="AC132" s="65"/>
      <c r="AD132" s="65"/>
    </row>
    <row r="133" spans="1:30" ht="13.8" x14ac:dyDescent="0.25">
      <c r="A133" s="71" t="s">
        <v>164</v>
      </c>
      <c r="B133" s="72"/>
      <c r="C133" s="72"/>
      <c r="D133" s="72"/>
      <c r="E133" s="72"/>
      <c r="F133" s="73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5"/>
      <c r="S133" s="65"/>
      <c r="T133" s="65"/>
      <c r="U133" s="65"/>
      <c r="V133" s="65"/>
      <c r="W133" s="65"/>
      <c r="X133" s="65"/>
      <c r="Y133" s="65"/>
      <c r="Z133" s="65"/>
      <c r="AA133" s="65"/>
      <c r="AB133" s="65"/>
      <c r="AC133" s="65"/>
      <c r="AD133" s="65"/>
    </row>
    <row r="134" spans="1:30" ht="13.8" x14ac:dyDescent="0.25">
      <c r="A134" s="71" t="s">
        <v>165</v>
      </c>
      <c r="B134" s="72"/>
      <c r="C134" s="72"/>
      <c r="D134" s="72"/>
      <c r="E134" s="72"/>
      <c r="F134" s="73"/>
      <c r="G134" s="67"/>
      <c r="H134" s="67"/>
      <c r="I134" s="67"/>
      <c r="J134" s="67"/>
      <c r="K134" s="67"/>
      <c r="L134" s="67"/>
      <c r="M134" s="67"/>
      <c r="N134" s="67"/>
      <c r="O134" s="67"/>
      <c r="P134" s="67"/>
      <c r="Q134" s="67"/>
      <c r="R134" s="65"/>
      <c r="S134" s="65"/>
      <c r="T134" s="65"/>
      <c r="U134" s="65"/>
      <c r="V134" s="65"/>
      <c r="W134" s="65"/>
      <c r="X134" s="65"/>
      <c r="Y134" s="65"/>
      <c r="Z134" s="65"/>
      <c r="AA134" s="65"/>
      <c r="AB134" s="65"/>
      <c r="AC134" s="65"/>
      <c r="AD134" s="65"/>
    </row>
    <row r="135" spans="1:30" ht="13.8" x14ac:dyDescent="0.25">
      <c r="A135" s="71" t="s">
        <v>166</v>
      </c>
      <c r="B135" s="72"/>
      <c r="C135" s="72"/>
      <c r="D135" s="72"/>
      <c r="E135" s="72"/>
      <c r="F135" s="73"/>
      <c r="G135" s="67"/>
      <c r="H135" s="67"/>
      <c r="I135" s="67"/>
      <c r="J135" s="67"/>
      <c r="K135" s="67"/>
      <c r="L135" s="67"/>
      <c r="M135" s="67"/>
      <c r="N135" s="67"/>
      <c r="O135" s="67"/>
      <c r="P135" s="67"/>
      <c r="Q135" s="67"/>
      <c r="R135" s="65"/>
      <c r="S135" s="65"/>
      <c r="T135" s="65"/>
      <c r="U135" s="65"/>
      <c r="V135" s="65"/>
      <c r="W135" s="65"/>
      <c r="X135" s="65"/>
      <c r="Y135" s="65"/>
      <c r="Z135" s="65"/>
      <c r="AA135" s="65"/>
      <c r="AB135" s="65"/>
      <c r="AC135" s="65"/>
      <c r="AD135" s="65"/>
    </row>
    <row r="136" spans="1:30" ht="13.8" x14ac:dyDescent="0.25">
      <c r="A136" s="71" t="s">
        <v>167</v>
      </c>
      <c r="B136" s="72"/>
      <c r="C136" s="72"/>
      <c r="D136" s="72"/>
      <c r="E136" s="72"/>
      <c r="F136" s="73"/>
      <c r="G136" s="67"/>
      <c r="H136" s="67"/>
      <c r="I136" s="67"/>
      <c r="J136" s="67"/>
      <c r="K136" s="67"/>
      <c r="L136" s="67"/>
      <c r="M136" s="67"/>
      <c r="N136" s="67"/>
      <c r="O136" s="67"/>
      <c r="P136" s="67"/>
      <c r="Q136" s="67"/>
      <c r="R136" s="65"/>
      <c r="S136" s="65"/>
      <c r="T136" s="65"/>
      <c r="U136" s="65"/>
      <c r="V136" s="65"/>
      <c r="W136" s="65"/>
      <c r="X136" s="65"/>
      <c r="Y136" s="65"/>
      <c r="Z136" s="65"/>
      <c r="AA136" s="65"/>
      <c r="AB136" s="65"/>
      <c r="AC136" s="65"/>
      <c r="AD136" s="65"/>
    </row>
    <row r="137" spans="1:30" ht="13.8" x14ac:dyDescent="0.25">
      <c r="A137" s="71" t="s">
        <v>168</v>
      </c>
      <c r="B137" s="72"/>
      <c r="C137" s="72"/>
      <c r="D137" s="72"/>
      <c r="E137" s="72"/>
      <c r="F137" s="73"/>
      <c r="G137" s="67"/>
      <c r="H137" s="67"/>
      <c r="I137" s="67"/>
      <c r="J137" s="67"/>
      <c r="K137" s="67"/>
      <c r="L137" s="67"/>
      <c r="M137" s="67"/>
      <c r="N137" s="67"/>
      <c r="O137" s="67"/>
      <c r="P137" s="67"/>
      <c r="Q137" s="67"/>
      <c r="R137" s="65"/>
      <c r="S137" s="65"/>
      <c r="T137" s="65"/>
      <c r="U137" s="65"/>
      <c r="V137" s="65"/>
      <c r="W137" s="65"/>
      <c r="X137" s="65"/>
      <c r="Y137" s="65"/>
      <c r="Z137" s="65"/>
      <c r="AA137" s="65"/>
      <c r="AB137" s="65"/>
      <c r="AC137" s="65"/>
      <c r="AD137" s="65"/>
    </row>
    <row r="138" spans="1:30" ht="13.8" x14ac:dyDescent="0.25">
      <c r="A138" s="71" t="s">
        <v>169</v>
      </c>
      <c r="B138" s="72"/>
      <c r="C138" s="72"/>
      <c r="D138" s="72"/>
      <c r="E138" s="72"/>
      <c r="F138" s="73"/>
      <c r="G138" s="67"/>
      <c r="H138" s="67"/>
      <c r="I138" s="67"/>
      <c r="J138" s="67"/>
      <c r="K138" s="67"/>
      <c r="L138" s="67"/>
      <c r="M138" s="67"/>
      <c r="N138" s="67"/>
      <c r="O138" s="67"/>
      <c r="P138" s="67"/>
      <c r="Q138" s="67"/>
      <c r="R138" s="65"/>
      <c r="S138" s="65"/>
      <c r="T138" s="65"/>
      <c r="U138" s="65"/>
      <c r="V138" s="65"/>
      <c r="W138" s="65"/>
      <c r="X138" s="65"/>
      <c r="Y138" s="65"/>
      <c r="Z138" s="65"/>
      <c r="AA138" s="65"/>
      <c r="AB138" s="65"/>
      <c r="AC138" s="65"/>
      <c r="AD138" s="65"/>
    </row>
    <row r="139" spans="1:30" ht="13.8" x14ac:dyDescent="0.25">
      <c r="A139" s="71" t="s">
        <v>170</v>
      </c>
      <c r="B139" s="72"/>
      <c r="C139" s="72"/>
      <c r="D139" s="72"/>
      <c r="E139" s="72"/>
      <c r="F139" s="73"/>
      <c r="G139" s="67"/>
      <c r="H139" s="67"/>
      <c r="I139" s="67"/>
      <c r="J139" s="67"/>
      <c r="K139" s="67"/>
      <c r="L139" s="67"/>
      <c r="M139" s="67"/>
      <c r="N139" s="67"/>
      <c r="O139" s="67"/>
      <c r="P139" s="67"/>
      <c r="Q139" s="67"/>
      <c r="R139" s="65"/>
      <c r="S139" s="65"/>
      <c r="T139" s="65"/>
      <c r="U139" s="65"/>
      <c r="V139" s="65"/>
      <c r="W139" s="65"/>
      <c r="X139" s="65"/>
      <c r="Y139" s="65"/>
      <c r="Z139" s="65"/>
      <c r="AA139" s="65"/>
      <c r="AB139" s="65"/>
      <c r="AC139" s="65"/>
      <c r="AD139" s="65"/>
    </row>
    <row r="140" spans="1:30" ht="13.8" x14ac:dyDescent="0.25">
      <c r="A140" s="71" t="s">
        <v>171</v>
      </c>
      <c r="B140" s="72"/>
      <c r="C140" s="72"/>
      <c r="D140" s="72"/>
      <c r="E140" s="72"/>
      <c r="F140" s="73"/>
      <c r="G140" s="67"/>
      <c r="H140" s="67"/>
      <c r="I140" s="67"/>
      <c r="J140" s="67"/>
      <c r="K140" s="67"/>
      <c r="L140" s="67"/>
      <c r="M140" s="67"/>
      <c r="N140" s="67"/>
      <c r="O140" s="67"/>
      <c r="P140" s="67"/>
      <c r="Q140" s="67"/>
      <c r="R140" s="65"/>
      <c r="S140" s="65"/>
      <c r="T140" s="65"/>
      <c r="U140" s="65"/>
      <c r="V140" s="65"/>
      <c r="W140" s="65"/>
      <c r="X140" s="65"/>
      <c r="Y140" s="65"/>
      <c r="Z140" s="65"/>
      <c r="AA140" s="65"/>
      <c r="AB140" s="65"/>
      <c r="AC140" s="65"/>
      <c r="AD140" s="65"/>
    </row>
    <row r="141" spans="1:30" ht="13.8" x14ac:dyDescent="0.25">
      <c r="A141" s="71" t="s">
        <v>172</v>
      </c>
      <c r="B141" s="72"/>
      <c r="C141" s="72"/>
      <c r="D141" s="72"/>
      <c r="E141" s="72"/>
      <c r="F141" s="73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Q141" s="67"/>
      <c r="R141" s="65"/>
      <c r="S141" s="65"/>
      <c r="T141" s="65"/>
      <c r="U141" s="65"/>
      <c r="V141" s="65"/>
      <c r="W141" s="65"/>
      <c r="X141" s="65"/>
      <c r="Y141" s="65"/>
      <c r="Z141" s="65"/>
      <c r="AA141" s="65"/>
      <c r="AB141" s="65"/>
      <c r="AC141" s="65"/>
      <c r="AD141" s="65"/>
    </row>
    <row r="142" spans="1:30" ht="13.8" x14ac:dyDescent="0.25">
      <c r="A142" s="71" t="s">
        <v>173</v>
      </c>
      <c r="B142" s="72"/>
      <c r="C142" s="72"/>
      <c r="D142" s="72"/>
      <c r="E142" s="72"/>
      <c r="F142" s="73"/>
      <c r="G142" s="67"/>
      <c r="H142" s="67"/>
      <c r="I142" s="67"/>
      <c r="J142" s="67"/>
      <c r="K142" s="67"/>
      <c r="L142" s="67"/>
      <c r="M142" s="67"/>
      <c r="N142" s="67"/>
      <c r="O142" s="67"/>
      <c r="P142" s="67"/>
      <c r="Q142" s="67"/>
      <c r="R142" s="65"/>
      <c r="S142" s="65"/>
      <c r="T142" s="65"/>
      <c r="U142" s="65"/>
      <c r="V142" s="65"/>
      <c r="W142" s="65"/>
      <c r="X142" s="65"/>
      <c r="Y142" s="65"/>
      <c r="Z142" s="65"/>
      <c r="AA142" s="65"/>
      <c r="AB142" s="65"/>
      <c r="AC142" s="65"/>
      <c r="AD142" s="65"/>
    </row>
    <row r="143" spans="1:30" ht="13.8" x14ac:dyDescent="0.25">
      <c r="A143" s="71" t="s">
        <v>174</v>
      </c>
      <c r="B143" s="72"/>
      <c r="C143" s="72"/>
      <c r="D143" s="72"/>
      <c r="E143" s="72"/>
      <c r="F143" s="73"/>
      <c r="G143" s="67"/>
      <c r="H143" s="67"/>
      <c r="I143" s="67"/>
      <c r="J143" s="67"/>
      <c r="K143" s="67"/>
      <c r="L143" s="67"/>
      <c r="M143" s="67"/>
      <c r="N143" s="67"/>
      <c r="O143" s="67"/>
      <c r="P143" s="67"/>
      <c r="Q143" s="67"/>
      <c r="R143" s="65"/>
      <c r="S143" s="65"/>
      <c r="T143" s="65"/>
      <c r="U143" s="65"/>
      <c r="V143" s="65"/>
      <c r="W143" s="65"/>
      <c r="X143" s="65"/>
      <c r="Y143" s="65"/>
      <c r="Z143" s="65"/>
      <c r="AA143" s="65"/>
      <c r="AB143" s="65"/>
      <c r="AC143" s="65"/>
      <c r="AD143" s="65"/>
    </row>
    <row r="144" spans="1:30" ht="13.8" x14ac:dyDescent="0.25">
      <c r="A144" s="71" t="s">
        <v>175</v>
      </c>
      <c r="B144" s="72"/>
      <c r="C144" s="72"/>
      <c r="D144" s="72"/>
      <c r="E144" s="72"/>
      <c r="F144" s="73"/>
      <c r="G144" s="67"/>
      <c r="H144" s="67"/>
      <c r="I144" s="67"/>
      <c r="J144" s="67"/>
      <c r="K144" s="67"/>
      <c r="L144" s="67"/>
      <c r="M144" s="67"/>
      <c r="N144" s="67"/>
      <c r="O144" s="67"/>
      <c r="P144" s="67"/>
      <c r="Q144" s="67"/>
      <c r="R144" s="65"/>
      <c r="S144" s="65"/>
      <c r="T144" s="65"/>
      <c r="U144" s="65"/>
      <c r="V144" s="65"/>
      <c r="W144" s="65"/>
      <c r="X144" s="65"/>
      <c r="Y144" s="65"/>
      <c r="Z144" s="65"/>
      <c r="AA144" s="65"/>
      <c r="AB144" s="65"/>
      <c r="AC144" s="65"/>
      <c r="AD144" s="65"/>
    </row>
    <row r="145" spans="1:30" ht="13.8" x14ac:dyDescent="0.25">
      <c r="A145" s="71" t="s">
        <v>176</v>
      </c>
      <c r="B145" s="72"/>
      <c r="C145" s="72"/>
      <c r="D145" s="72"/>
      <c r="E145" s="72"/>
      <c r="F145" s="73"/>
      <c r="G145" s="67"/>
      <c r="H145" s="67"/>
      <c r="I145" s="67"/>
      <c r="J145" s="67"/>
      <c r="K145" s="67"/>
      <c r="L145" s="67"/>
      <c r="M145" s="67"/>
      <c r="N145" s="67"/>
      <c r="O145" s="67"/>
      <c r="P145" s="67"/>
      <c r="Q145" s="67"/>
      <c r="R145" s="65"/>
      <c r="S145" s="65"/>
      <c r="T145" s="65"/>
      <c r="U145" s="65"/>
      <c r="V145" s="65"/>
      <c r="W145" s="65"/>
      <c r="X145" s="65"/>
      <c r="Y145" s="65"/>
      <c r="Z145" s="65"/>
      <c r="AA145" s="65"/>
      <c r="AB145" s="65"/>
      <c r="AC145" s="65"/>
      <c r="AD145" s="65"/>
    </row>
    <row r="146" spans="1:30" ht="13.8" x14ac:dyDescent="0.25">
      <c r="A146" s="71" t="s">
        <v>177</v>
      </c>
      <c r="B146" s="72"/>
      <c r="C146" s="72"/>
      <c r="D146" s="72"/>
      <c r="E146" s="72"/>
      <c r="F146" s="73"/>
      <c r="G146" s="67"/>
      <c r="H146" s="67"/>
      <c r="I146" s="67"/>
      <c r="J146" s="67"/>
      <c r="K146" s="67"/>
      <c r="L146" s="67"/>
      <c r="M146" s="67"/>
      <c r="N146" s="67"/>
      <c r="O146" s="67"/>
      <c r="P146" s="67"/>
      <c r="Q146" s="67"/>
      <c r="R146" s="65"/>
      <c r="S146" s="65"/>
      <c r="T146" s="65"/>
      <c r="U146" s="65"/>
      <c r="V146" s="65"/>
      <c r="W146" s="65"/>
      <c r="X146" s="65"/>
      <c r="Y146" s="65"/>
      <c r="Z146" s="65"/>
      <c r="AA146" s="65"/>
      <c r="AB146" s="65"/>
      <c r="AC146" s="65"/>
      <c r="AD146" s="65"/>
    </row>
    <row r="147" spans="1:30" ht="13.8" x14ac:dyDescent="0.25">
      <c r="A147" s="71" t="s">
        <v>178</v>
      </c>
      <c r="B147" s="72"/>
      <c r="C147" s="72"/>
      <c r="D147" s="72"/>
      <c r="E147" s="72"/>
      <c r="F147" s="73"/>
      <c r="G147" s="67"/>
      <c r="H147" s="67"/>
      <c r="I147" s="67"/>
      <c r="J147" s="67"/>
      <c r="K147" s="67"/>
      <c r="L147" s="67"/>
      <c r="M147" s="67"/>
      <c r="N147" s="67"/>
      <c r="O147" s="67"/>
      <c r="P147" s="67"/>
      <c r="Q147" s="67"/>
      <c r="R147" s="65"/>
      <c r="S147" s="65"/>
      <c r="T147" s="65"/>
      <c r="U147" s="65"/>
      <c r="V147" s="65"/>
      <c r="W147" s="65"/>
      <c r="X147" s="65"/>
      <c r="Y147" s="65"/>
      <c r="Z147" s="65"/>
      <c r="AA147" s="65"/>
      <c r="AB147" s="65"/>
      <c r="AC147" s="65"/>
      <c r="AD147" s="65"/>
    </row>
    <row r="148" spans="1:30" ht="13.8" x14ac:dyDescent="0.25">
      <c r="A148" s="71" t="s">
        <v>179</v>
      </c>
      <c r="B148" s="72"/>
      <c r="C148" s="72"/>
      <c r="D148" s="72"/>
      <c r="E148" s="72"/>
      <c r="F148" s="73"/>
      <c r="G148" s="67"/>
      <c r="H148" s="67"/>
      <c r="I148" s="67"/>
      <c r="J148" s="67"/>
      <c r="K148" s="67"/>
      <c r="L148" s="67"/>
      <c r="M148" s="67"/>
      <c r="N148" s="67"/>
      <c r="O148" s="67"/>
      <c r="P148" s="67"/>
      <c r="Q148" s="67"/>
      <c r="R148" s="65"/>
      <c r="S148" s="65"/>
      <c r="T148" s="65"/>
      <c r="U148" s="65"/>
      <c r="V148" s="65"/>
      <c r="W148" s="65"/>
      <c r="X148" s="65"/>
      <c r="Y148" s="65"/>
      <c r="Z148" s="65"/>
      <c r="AA148" s="65"/>
      <c r="AB148" s="65"/>
      <c r="AC148" s="65"/>
      <c r="AD148" s="65"/>
    </row>
    <row r="149" spans="1:30" ht="13.8" x14ac:dyDescent="0.25">
      <c r="A149" s="71" t="s">
        <v>180</v>
      </c>
      <c r="B149" s="72"/>
      <c r="C149" s="72"/>
      <c r="D149" s="72"/>
      <c r="E149" s="72"/>
      <c r="F149" s="73"/>
      <c r="G149" s="67"/>
      <c r="H149" s="67"/>
      <c r="I149" s="67"/>
      <c r="J149" s="67"/>
      <c r="K149" s="67"/>
      <c r="L149" s="67"/>
      <c r="M149" s="67"/>
      <c r="N149" s="67"/>
      <c r="O149" s="67"/>
      <c r="P149" s="67"/>
      <c r="Q149" s="67"/>
      <c r="R149" s="65"/>
      <c r="S149" s="65"/>
      <c r="T149" s="65"/>
      <c r="U149" s="65"/>
      <c r="V149" s="65"/>
      <c r="W149" s="65"/>
      <c r="X149" s="65"/>
      <c r="Y149" s="65"/>
      <c r="Z149" s="65"/>
      <c r="AA149" s="65"/>
      <c r="AB149" s="65"/>
      <c r="AC149" s="65"/>
      <c r="AD149" s="65"/>
    </row>
    <row r="150" spans="1:30" ht="13.8" x14ac:dyDescent="0.25">
      <c r="A150" s="71" t="s">
        <v>181</v>
      </c>
      <c r="B150" s="72"/>
      <c r="C150" s="72"/>
      <c r="D150" s="72"/>
      <c r="E150" s="72"/>
      <c r="F150" s="73"/>
      <c r="G150" s="68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5"/>
      <c r="S150" s="65"/>
      <c r="T150" s="65"/>
      <c r="U150" s="65"/>
      <c r="V150" s="65"/>
      <c r="W150" s="65"/>
      <c r="X150" s="65"/>
      <c r="Y150" s="65"/>
      <c r="Z150" s="65"/>
      <c r="AA150" s="65"/>
      <c r="AB150" s="65"/>
      <c r="AC150" s="65"/>
      <c r="AD150" s="65"/>
    </row>
    <row r="151" spans="1:30" ht="13.8" x14ac:dyDescent="0.25">
      <c r="A151" s="69"/>
      <c r="B151" s="69"/>
      <c r="C151" s="69"/>
      <c r="D151" s="69"/>
      <c r="E151" s="69"/>
      <c r="F151" s="69"/>
      <c r="G151" s="69"/>
      <c r="H151" s="69"/>
      <c r="I151" s="69"/>
      <c r="J151" s="69"/>
      <c r="K151" s="69"/>
      <c r="L151" s="69"/>
      <c r="M151" s="69"/>
      <c r="N151" s="69"/>
      <c r="O151" s="69"/>
      <c r="P151" s="69"/>
      <c r="Q151" s="69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</row>
    <row r="152" spans="1:30" ht="13.8" x14ac:dyDescent="0.25">
      <c r="A152" s="69"/>
      <c r="B152" s="69"/>
      <c r="C152" s="69"/>
      <c r="D152" s="69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69"/>
      <c r="P152" s="69"/>
      <c r="Q152" s="69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</row>
    <row r="153" spans="1:30" ht="13.8" x14ac:dyDescent="0.25">
      <c r="A153" s="69"/>
      <c r="B153" s="69"/>
      <c r="C153" s="69"/>
      <c r="D153" s="69"/>
      <c r="E153" s="69"/>
      <c r="F153" s="69"/>
      <c r="G153" s="69"/>
      <c r="H153" s="69"/>
      <c r="I153" s="69"/>
      <c r="J153" s="69"/>
      <c r="K153" s="69"/>
      <c r="L153" s="69"/>
      <c r="M153" s="69"/>
      <c r="N153" s="69"/>
      <c r="O153" s="69"/>
      <c r="P153" s="69"/>
      <c r="Q153" s="69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</row>
    <row r="154" spans="1:30" ht="13.8" x14ac:dyDescent="0.25">
      <c r="A154" s="69"/>
      <c r="B154" s="69"/>
      <c r="C154" s="69"/>
      <c r="D154" s="69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69"/>
      <c r="P154" s="69"/>
      <c r="Q154" s="69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</row>
    <row r="155" spans="1:30" ht="13.8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</row>
    <row r="156" spans="1:30" ht="13.8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</row>
    <row r="157" spans="1:30" ht="13.8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</row>
    <row r="158" spans="1:30" ht="13.8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</row>
    <row r="159" spans="1:30" ht="13.8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</row>
    <row r="160" spans="1:30" ht="13.8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</row>
    <row r="161" spans="1:30" ht="13.8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</row>
    <row r="162" spans="1:30" ht="13.8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</row>
    <row r="163" spans="1:30" ht="13.8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</row>
    <row r="164" spans="1:30" ht="13.8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</row>
    <row r="165" spans="1:30" ht="13.8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</row>
    <row r="166" spans="1:30" ht="13.8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</row>
    <row r="167" spans="1:30" ht="13.8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</row>
    <row r="168" spans="1:30" ht="13.8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</row>
    <row r="169" spans="1:30" ht="13.8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</row>
    <row r="170" spans="1:30" ht="13.8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</row>
    <row r="171" spans="1:30" ht="13.8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</row>
    <row r="172" spans="1:30" ht="13.8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</row>
    <row r="173" spans="1:30" ht="13.8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</row>
    <row r="174" spans="1:30" ht="13.8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</row>
    <row r="175" spans="1:30" ht="13.8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</row>
    <row r="176" spans="1:30" ht="13.8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</row>
    <row r="177" spans="1:30" ht="13.8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</row>
    <row r="178" spans="1:30" ht="13.8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</row>
    <row r="179" spans="1:30" ht="13.8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</row>
    <row r="180" spans="1:30" ht="13.8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</row>
    <row r="181" spans="1:30" ht="13.8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</row>
    <row r="182" spans="1:30" ht="13.8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</row>
    <row r="183" spans="1:30" ht="13.8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</row>
    <row r="184" spans="1:30" ht="13.8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</row>
    <row r="185" spans="1:30" ht="13.8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</row>
    <row r="186" spans="1:30" ht="13.8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</row>
    <row r="187" spans="1:30" ht="13.8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</row>
    <row r="188" spans="1:30" ht="13.8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</row>
    <row r="189" spans="1:30" ht="13.8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</row>
    <row r="190" spans="1:30" ht="13.8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</row>
    <row r="191" spans="1:30" ht="13.8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</row>
    <row r="192" spans="1:30" ht="13.8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</row>
    <row r="193" spans="1:30" ht="13.8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</row>
    <row r="194" spans="1:30" ht="13.8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</row>
    <row r="195" spans="1:30" ht="13.8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</row>
    <row r="196" spans="1:30" ht="13.8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</row>
    <row r="197" spans="1:30" ht="13.8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</row>
    <row r="198" spans="1:30" ht="13.8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</row>
    <row r="199" spans="1:30" ht="13.8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</row>
    <row r="200" spans="1:30" ht="13.8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</row>
    <row r="201" spans="1:30" ht="13.8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</row>
    <row r="202" spans="1:30" ht="13.8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</row>
    <row r="203" spans="1:30" ht="13.8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</row>
    <row r="204" spans="1:30" ht="13.8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</row>
    <row r="205" spans="1:30" ht="13.8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</row>
    <row r="206" spans="1:30" ht="13.8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</row>
    <row r="207" spans="1:30" ht="13.8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</row>
    <row r="208" spans="1:30" ht="13.8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</row>
    <row r="209" spans="1:30" ht="13.8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</row>
    <row r="210" spans="1:30" ht="13.8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</row>
    <row r="211" spans="1:30" ht="13.8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</row>
    <row r="212" spans="1:30" ht="13.8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</row>
    <row r="213" spans="1:30" ht="13.8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</row>
    <row r="214" spans="1:30" ht="13.8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</row>
    <row r="215" spans="1:30" ht="13.8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</row>
    <row r="216" spans="1:30" ht="13.8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</row>
    <row r="217" spans="1:30" ht="13.8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</row>
    <row r="218" spans="1:30" ht="13.8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</row>
    <row r="219" spans="1:30" ht="13.8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</row>
    <row r="220" spans="1:30" ht="13.8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</row>
    <row r="221" spans="1:30" ht="13.8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</row>
    <row r="222" spans="1:30" ht="13.8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</row>
    <row r="223" spans="1:30" ht="13.8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</row>
    <row r="224" spans="1:30" ht="13.8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</row>
    <row r="225" spans="1:30" ht="13.8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</row>
    <row r="226" spans="1:30" ht="13.8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</row>
    <row r="227" spans="1:30" ht="13.8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</row>
    <row r="228" spans="1:30" ht="13.8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</row>
    <row r="229" spans="1:30" ht="13.8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</row>
    <row r="230" spans="1:30" ht="13.8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</row>
    <row r="231" spans="1:30" ht="13.8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</row>
    <row r="232" spans="1:30" ht="13.8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</row>
    <row r="233" spans="1:30" ht="13.8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</row>
    <row r="234" spans="1:30" ht="13.8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</row>
    <row r="235" spans="1:30" ht="13.8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</row>
    <row r="236" spans="1:30" ht="13.8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</row>
    <row r="237" spans="1:30" ht="13.8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</row>
    <row r="238" spans="1:30" ht="13.8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</row>
    <row r="239" spans="1:30" ht="13.8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</row>
    <row r="240" spans="1:30" ht="13.8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</row>
    <row r="241" spans="1:30" ht="13.8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</row>
    <row r="242" spans="1:30" ht="13.8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</row>
    <row r="243" spans="1:30" ht="13.8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</row>
    <row r="244" spans="1:30" ht="13.8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</row>
    <row r="245" spans="1:30" ht="13.8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</row>
    <row r="246" spans="1:30" ht="13.8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</row>
    <row r="247" spans="1:30" ht="13.8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</row>
    <row r="248" spans="1:30" ht="13.8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</row>
    <row r="249" spans="1:30" ht="13.8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</row>
    <row r="250" spans="1:30" ht="13.8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</row>
    <row r="251" spans="1:30" ht="13.8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</row>
    <row r="252" spans="1:30" ht="13.8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</row>
    <row r="253" spans="1:30" ht="13.8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</row>
    <row r="254" spans="1:30" ht="13.8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</row>
    <row r="255" spans="1:30" ht="13.8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</row>
    <row r="256" spans="1:30" ht="13.8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</row>
    <row r="257" spans="1:30" ht="13.8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</row>
    <row r="258" spans="1:30" ht="13.8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</row>
    <row r="259" spans="1:30" ht="13.8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</row>
    <row r="260" spans="1:30" ht="13.8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</row>
    <row r="261" spans="1:30" ht="13.8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</row>
    <row r="262" spans="1:30" ht="13.8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</row>
    <row r="263" spans="1:30" ht="13.8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</row>
    <row r="264" spans="1:30" ht="13.8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</row>
    <row r="265" spans="1:30" ht="13.8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</row>
    <row r="266" spans="1:30" ht="13.8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</row>
    <row r="267" spans="1:30" ht="13.8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</row>
    <row r="268" spans="1:30" ht="13.8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</row>
    <row r="269" spans="1:30" ht="13.8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</row>
    <row r="270" spans="1:30" ht="13.8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</row>
    <row r="271" spans="1:30" ht="13.8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</row>
    <row r="272" spans="1:30" ht="13.8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</row>
    <row r="273" spans="1:30" ht="13.8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</row>
    <row r="274" spans="1:30" ht="13.8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</row>
    <row r="275" spans="1:30" ht="13.8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</row>
    <row r="276" spans="1:30" ht="13.8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</row>
    <row r="277" spans="1:30" ht="13.8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</row>
    <row r="278" spans="1:30" ht="13.8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</row>
    <row r="279" spans="1:30" ht="13.8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</row>
    <row r="280" spans="1:30" ht="13.8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</row>
    <row r="281" spans="1:30" ht="13.8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</row>
    <row r="282" spans="1:30" ht="13.8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</row>
    <row r="283" spans="1:30" ht="13.8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</row>
    <row r="284" spans="1:30" ht="13.8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</row>
    <row r="285" spans="1:30" ht="13.8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</row>
    <row r="286" spans="1:30" ht="13.8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</row>
    <row r="287" spans="1:30" ht="13.8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</row>
    <row r="288" spans="1:30" ht="13.8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</row>
    <row r="289" spans="1:30" ht="13.8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</row>
    <row r="290" spans="1:30" ht="13.8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</row>
    <row r="291" spans="1:30" ht="13.8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</row>
    <row r="292" spans="1:30" ht="13.8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</row>
    <row r="293" spans="1:30" ht="13.8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</row>
    <row r="294" spans="1:30" ht="13.8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</row>
    <row r="295" spans="1:30" ht="13.8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</row>
    <row r="296" spans="1:30" ht="13.8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</row>
    <row r="297" spans="1:30" ht="13.8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</row>
    <row r="298" spans="1:30" ht="13.8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</row>
    <row r="299" spans="1:30" ht="13.8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</row>
    <row r="300" spans="1:30" ht="13.8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</row>
    <row r="301" spans="1:30" ht="13.8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</row>
    <row r="302" spans="1:30" ht="13.8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</row>
    <row r="303" spans="1:30" ht="13.8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</row>
    <row r="304" spans="1:30" ht="13.8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</row>
    <row r="305" spans="1:30" ht="13.8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</row>
    <row r="306" spans="1:30" ht="13.8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</row>
    <row r="307" spans="1:30" ht="13.8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</row>
    <row r="308" spans="1:30" ht="13.8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</row>
    <row r="309" spans="1:30" ht="13.8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</row>
    <row r="310" spans="1:30" ht="13.8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</row>
    <row r="311" spans="1:30" ht="13.8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</row>
    <row r="312" spans="1:30" ht="13.8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</row>
    <row r="313" spans="1:30" ht="13.8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</row>
    <row r="314" spans="1:30" ht="13.8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</row>
    <row r="315" spans="1:30" ht="13.8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</row>
    <row r="316" spans="1:30" ht="13.8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</row>
    <row r="317" spans="1:30" ht="13.8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</row>
    <row r="318" spans="1:30" ht="13.8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</row>
    <row r="319" spans="1:30" ht="13.8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</row>
    <row r="320" spans="1:30" ht="13.8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</row>
    <row r="321" spans="1:30" ht="13.8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</row>
    <row r="322" spans="1:30" ht="13.8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</row>
    <row r="323" spans="1:30" ht="13.8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</row>
    <row r="324" spans="1:30" ht="13.8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</row>
    <row r="325" spans="1:30" ht="13.8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</row>
    <row r="326" spans="1:30" ht="13.8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</row>
    <row r="327" spans="1:30" ht="13.8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</row>
    <row r="328" spans="1:30" ht="13.8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</row>
    <row r="329" spans="1:30" ht="13.8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</row>
    <row r="330" spans="1:30" ht="13.8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</row>
    <row r="331" spans="1:30" ht="13.8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</row>
    <row r="332" spans="1:30" ht="13.8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</row>
    <row r="333" spans="1:30" ht="13.8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</row>
    <row r="334" spans="1:30" ht="13.8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</row>
    <row r="335" spans="1:30" ht="13.8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</row>
    <row r="336" spans="1:30" ht="13.8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</row>
    <row r="337" spans="1:30" ht="13.8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</row>
    <row r="338" spans="1:30" ht="13.8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</row>
    <row r="339" spans="1:30" ht="13.8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</row>
    <row r="340" spans="1:30" ht="13.8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</row>
    <row r="341" spans="1:30" ht="13.8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</row>
    <row r="342" spans="1:30" ht="13.8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</row>
    <row r="343" spans="1:30" ht="13.8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</row>
    <row r="344" spans="1:30" ht="13.8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</row>
    <row r="345" spans="1:30" ht="13.8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</row>
    <row r="346" spans="1:30" ht="13.8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</row>
    <row r="347" spans="1:30" ht="13.8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</row>
    <row r="348" spans="1:30" ht="13.8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</row>
    <row r="349" spans="1:30" ht="13.8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</row>
    <row r="350" spans="1:30" ht="13.8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</row>
    <row r="351" spans="1:30" ht="13.8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</row>
    <row r="352" spans="1:30" ht="13.8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</row>
    <row r="353" spans="1:30" ht="13.8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</row>
    <row r="354" spans="1:30" ht="13.8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</row>
    <row r="355" spans="1:30" ht="13.8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</row>
    <row r="356" spans="1:30" ht="13.8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</row>
    <row r="357" spans="1:30" ht="13.8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</row>
    <row r="358" spans="1:30" ht="13.8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</row>
    <row r="359" spans="1:30" ht="13.8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</row>
    <row r="360" spans="1:30" ht="13.8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</row>
    <row r="361" spans="1:30" ht="13.8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</row>
    <row r="362" spans="1:30" ht="13.8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</row>
    <row r="363" spans="1:30" ht="13.8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</row>
    <row r="364" spans="1:30" ht="13.8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</row>
    <row r="365" spans="1:30" ht="13.8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</row>
    <row r="366" spans="1:30" ht="13.8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</row>
    <row r="367" spans="1:30" ht="13.8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</row>
    <row r="368" spans="1:30" ht="13.8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</row>
    <row r="369" spans="1:30" ht="13.8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</row>
    <row r="370" spans="1:30" ht="13.8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</row>
    <row r="371" spans="1:30" ht="13.8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</row>
    <row r="372" spans="1:30" ht="13.8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</row>
    <row r="373" spans="1:30" ht="13.8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</row>
    <row r="374" spans="1:30" ht="13.8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</row>
    <row r="375" spans="1:30" ht="13.8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</row>
    <row r="376" spans="1:30" ht="13.8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</row>
    <row r="377" spans="1:30" ht="13.8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</row>
    <row r="378" spans="1:30" ht="13.8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</row>
    <row r="379" spans="1:30" ht="13.8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</row>
    <row r="380" spans="1:30" ht="13.8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</row>
    <row r="381" spans="1:30" ht="13.8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</row>
    <row r="382" spans="1:30" ht="13.8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</row>
    <row r="383" spans="1:30" ht="13.8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</row>
    <row r="384" spans="1:30" ht="13.8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</row>
    <row r="385" spans="1:30" ht="13.8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</row>
    <row r="386" spans="1:30" ht="13.8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</row>
    <row r="387" spans="1:30" ht="13.8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</row>
    <row r="388" spans="1:30" ht="13.8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</row>
    <row r="389" spans="1:30" ht="13.8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</row>
    <row r="390" spans="1:30" ht="13.8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</row>
    <row r="391" spans="1:30" ht="13.8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</row>
    <row r="392" spans="1:30" ht="13.8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</row>
    <row r="393" spans="1:30" ht="13.8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</row>
    <row r="394" spans="1:30" ht="13.8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</row>
    <row r="395" spans="1:30" ht="13.8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</row>
    <row r="396" spans="1:30" ht="13.8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</row>
    <row r="397" spans="1:30" ht="13.8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</row>
    <row r="398" spans="1:30" ht="13.8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</row>
    <row r="399" spans="1:30" ht="13.8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</row>
    <row r="400" spans="1:30" ht="13.8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</row>
    <row r="401" spans="1:30" ht="13.8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</row>
    <row r="402" spans="1:30" ht="13.8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</row>
    <row r="403" spans="1:30" ht="13.8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</row>
    <row r="404" spans="1:30" ht="13.8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</row>
    <row r="405" spans="1:30" ht="13.8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</row>
    <row r="406" spans="1:30" ht="13.8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</row>
    <row r="407" spans="1:30" ht="13.8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</row>
    <row r="408" spans="1:30" ht="13.8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</row>
    <row r="409" spans="1:30" ht="13.8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</row>
    <row r="410" spans="1:30" ht="13.8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</row>
    <row r="411" spans="1:30" ht="13.8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</row>
    <row r="412" spans="1:30" ht="13.8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</row>
    <row r="413" spans="1:30" ht="13.8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</row>
    <row r="414" spans="1:30" ht="13.8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</row>
    <row r="415" spans="1:30" ht="13.8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</row>
    <row r="416" spans="1:30" ht="13.8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</row>
    <row r="417" spans="1:30" ht="13.8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</row>
    <row r="418" spans="1:30" ht="13.8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</row>
    <row r="419" spans="1:30" ht="13.8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</row>
    <row r="420" spans="1:30" ht="13.8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</row>
    <row r="421" spans="1:30" ht="13.8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</row>
    <row r="422" spans="1:30" ht="13.8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</row>
    <row r="423" spans="1:30" ht="13.8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</row>
    <row r="424" spans="1:30" ht="13.8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</row>
    <row r="425" spans="1:30" ht="13.8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</row>
    <row r="426" spans="1:30" ht="13.8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</row>
    <row r="427" spans="1:30" ht="13.8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</row>
    <row r="428" spans="1:30" ht="13.8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</row>
    <row r="429" spans="1:30" ht="13.8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</row>
    <row r="430" spans="1:30" ht="13.8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</row>
    <row r="431" spans="1:30" ht="13.8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</row>
    <row r="432" spans="1:30" ht="13.8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</row>
    <row r="433" spans="1:30" ht="13.8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</row>
    <row r="434" spans="1:30" ht="13.8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</row>
    <row r="435" spans="1:30" ht="13.8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</row>
    <row r="436" spans="1:30" ht="13.8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</row>
    <row r="437" spans="1:30" ht="13.8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</row>
    <row r="438" spans="1:30" ht="13.8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</row>
    <row r="439" spans="1:30" ht="13.8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</row>
    <row r="440" spans="1:30" ht="13.8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</row>
    <row r="441" spans="1:30" ht="13.8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</row>
    <row r="442" spans="1:30" ht="13.8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</row>
    <row r="443" spans="1:30" ht="13.8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</row>
    <row r="444" spans="1:30" ht="13.8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</row>
    <row r="445" spans="1:30" ht="13.8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</row>
    <row r="446" spans="1:30" ht="13.8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</row>
    <row r="447" spans="1:30" ht="13.8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</row>
    <row r="448" spans="1:30" ht="13.8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</row>
    <row r="449" spans="1:30" ht="13.8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</row>
    <row r="450" spans="1:30" ht="13.8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</row>
    <row r="451" spans="1:30" ht="13.8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</row>
    <row r="452" spans="1:30" ht="13.8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</row>
    <row r="453" spans="1:30" ht="13.8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</row>
    <row r="454" spans="1:30" ht="13.8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</row>
    <row r="455" spans="1:30" ht="13.8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</row>
    <row r="456" spans="1:30" ht="13.8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</row>
    <row r="457" spans="1:30" ht="13.8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</row>
    <row r="458" spans="1:30" ht="13.8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</row>
    <row r="459" spans="1:30" ht="13.8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</row>
    <row r="460" spans="1:30" ht="13.8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</row>
    <row r="461" spans="1:30" ht="13.8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</row>
    <row r="462" spans="1:30" ht="13.8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</row>
    <row r="463" spans="1:30" ht="13.8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</row>
    <row r="464" spans="1:30" ht="13.8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</row>
    <row r="465" spans="1:30" ht="13.8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</row>
    <row r="466" spans="1:30" ht="13.8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</row>
    <row r="467" spans="1:30" ht="13.8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</row>
    <row r="468" spans="1:30" ht="13.8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</row>
    <row r="469" spans="1:30" ht="13.8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</row>
    <row r="470" spans="1:30" ht="13.8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</row>
    <row r="471" spans="1:30" ht="13.8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</row>
    <row r="472" spans="1:30" ht="13.8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</row>
    <row r="473" spans="1:30" ht="13.8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</row>
    <row r="474" spans="1:30" ht="13.8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</row>
    <row r="475" spans="1:30" ht="13.8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</row>
    <row r="476" spans="1:30" ht="13.8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</row>
    <row r="477" spans="1:30" ht="13.8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</row>
    <row r="478" spans="1:30" ht="13.8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</row>
    <row r="479" spans="1:30" ht="13.8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</row>
    <row r="480" spans="1:30" ht="13.8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</row>
    <row r="481" spans="1:30" ht="13.8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</row>
    <row r="482" spans="1:30" ht="13.8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</row>
    <row r="483" spans="1:30" ht="13.8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</row>
    <row r="484" spans="1:30" ht="13.8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</row>
    <row r="485" spans="1:30" ht="13.8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</row>
    <row r="486" spans="1:30" ht="13.8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</row>
    <row r="487" spans="1:30" ht="13.8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</row>
    <row r="488" spans="1:30" ht="13.8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</row>
    <row r="489" spans="1:30" ht="13.8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</row>
    <row r="490" spans="1:30" ht="13.8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</row>
    <row r="491" spans="1:30" ht="13.8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</row>
    <row r="492" spans="1:30" ht="13.8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</row>
    <row r="493" spans="1:30" ht="13.8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</row>
    <row r="494" spans="1:30" ht="13.8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</row>
    <row r="495" spans="1:30" ht="13.8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</row>
    <row r="496" spans="1:30" ht="13.8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</row>
    <row r="497" spans="1:30" ht="13.8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</row>
    <row r="498" spans="1:30" ht="13.8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</row>
    <row r="499" spans="1:30" ht="13.8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</row>
    <row r="500" spans="1:30" ht="13.8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</row>
    <row r="501" spans="1:30" ht="13.8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</row>
    <row r="502" spans="1:30" ht="13.8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</row>
    <row r="503" spans="1:30" ht="13.8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</row>
    <row r="504" spans="1:30" ht="13.8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</row>
    <row r="505" spans="1:30" ht="13.8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</row>
    <row r="506" spans="1:30" ht="13.8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</row>
    <row r="507" spans="1:30" ht="13.8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</row>
    <row r="508" spans="1:30" ht="13.8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</row>
    <row r="509" spans="1:30" ht="13.8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</row>
    <row r="510" spans="1:30" ht="13.8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</row>
    <row r="511" spans="1:30" ht="13.8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</row>
    <row r="512" spans="1:30" ht="13.8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</row>
    <row r="513" spans="1:30" ht="13.8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</row>
    <row r="514" spans="1:30" ht="13.8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</row>
    <row r="515" spans="1:30" ht="13.8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</row>
    <row r="516" spans="1:30" ht="13.8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</row>
    <row r="517" spans="1:30" ht="13.8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</row>
    <row r="518" spans="1:30" ht="13.8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</row>
    <row r="519" spans="1:30" ht="13.8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</row>
    <row r="520" spans="1:30" ht="13.8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</row>
    <row r="521" spans="1:30" ht="13.8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</row>
    <row r="522" spans="1:30" ht="13.8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</row>
    <row r="523" spans="1:30" ht="13.8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</row>
    <row r="524" spans="1:30" ht="13.8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</row>
    <row r="525" spans="1:30" ht="13.8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</row>
    <row r="526" spans="1:30" ht="13.8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</row>
    <row r="527" spans="1:30" ht="13.8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</row>
    <row r="528" spans="1:30" ht="13.8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</row>
    <row r="529" spans="1:30" ht="13.8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</row>
    <row r="530" spans="1:30" ht="13.8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</row>
    <row r="531" spans="1:30" ht="13.8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</row>
    <row r="532" spans="1:30" ht="13.8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</row>
    <row r="533" spans="1:30" ht="13.8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</row>
    <row r="534" spans="1:30" ht="13.8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</row>
    <row r="535" spans="1:30" ht="13.8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</row>
    <row r="536" spans="1:30" ht="13.8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</row>
    <row r="537" spans="1:30" ht="13.8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</row>
    <row r="538" spans="1:30" ht="13.8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</row>
    <row r="539" spans="1:30" ht="13.8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</row>
    <row r="540" spans="1:30" ht="13.8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</row>
    <row r="541" spans="1:30" ht="13.8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</row>
    <row r="542" spans="1:30" ht="13.8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</row>
    <row r="543" spans="1:30" ht="13.8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</row>
    <row r="544" spans="1:30" ht="13.8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</row>
    <row r="545" spans="1:30" ht="13.8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</row>
    <row r="546" spans="1:30" ht="13.8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</row>
    <row r="547" spans="1:30" ht="13.8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</row>
    <row r="548" spans="1:30" ht="13.8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</row>
    <row r="549" spans="1:30" ht="13.8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</row>
    <row r="550" spans="1:30" ht="13.8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</row>
    <row r="551" spans="1:30" ht="13.8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</row>
    <row r="552" spans="1:30" ht="13.8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</row>
    <row r="553" spans="1:30" ht="13.8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</row>
    <row r="554" spans="1:30" ht="13.8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</row>
    <row r="555" spans="1:30" ht="13.8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</row>
    <row r="556" spans="1:30" ht="13.8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</row>
    <row r="557" spans="1:30" ht="13.8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</row>
    <row r="558" spans="1:30" ht="13.8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</row>
    <row r="559" spans="1:30" ht="13.8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</row>
    <row r="560" spans="1:30" ht="13.8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</row>
    <row r="561" spans="1:30" ht="13.8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</row>
    <row r="562" spans="1:30" ht="13.8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</row>
    <row r="563" spans="1:30" ht="13.8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</row>
    <row r="564" spans="1:30" ht="13.8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</row>
    <row r="565" spans="1:30" ht="13.8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</row>
    <row r="566" spans="1:30" ht="13.8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</row>
    <row r="567" spans="1:30" ht="13.8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</row>
    <row r="568" spans="1:30" ht="13.8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</row>
    <row r="569" spans="1:30" ht="13.8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</row>
    <row r="570" spans="1:30" ht="13.8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</row>
    <row r="571" spans="1:30" ht="13.8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</row>
    <row r="572" spans="1:30" ht="13.8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</row>
    <row r="573" spans="1:30" ht="13.8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</row>
    <row r="574" spans="1:30" ht="13.8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</row>
    <row r="575" spans="1:30" ht="13.8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</row>
    <row r="576" spans="1:30" ht="13.8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</row>
    <row r="577" spans="1:30" ht="13.8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</row>
    <row r="578" spans="1:30" ht="13.8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</row>
    <row r="579" spans="1:30" ht="13.8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</row>
    <row r="580" spans="1:30" ht="13.8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</row>
    <row r="581" spans="1:30" ht="13.8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</row>
    <row r="582" spans="1:30" ht="13.8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</row>
    <row r="583" spans="1:30" ht="13.8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</row>
    <row r="584" spans="1:30" ht="13.8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</row>
    <row r="585" spans="1:30" ht="13.8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</row>
    <row r="586" spans="1:30" ht="13.8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</row>
    <row r="587" spans="1:30" ht="13.8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</row>
    <row r="588" spans="1:30" ht="13.8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</row>
    <row r="589" spans="1:30" ht="13.8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</row>
    <row r="590" spans="1:30" ht="13.8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</row>
    <row r="591" spans="1:30" ht="13.8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</row>
    <row r="592" spans="1:30" ht="13.8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</row>
    <row r="593" spans="1:30" ht="13.8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</row>
    <row r="594" spans="1:30" ht="13.8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</row>
    <row r="595" spans="1:30" ht="13.8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</row>
    <row r="596" spans="1:30" ht="13.8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</row>
    <row r="597" spans="1:30" ht="13.8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</row>
    <row r="598" spans="1:30" ht="13.8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</row>
    <row r="599" spans="1:30" ht="13.8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</row>
    <row r="600" spans="1:30" ht="13.8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</row>
    <row r="601" spans="1:30" ht="13.8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</row>
    <row r="602" spans="1:30" ht="13.8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</row>
    <row r="603" spans="1:30" ht="13.8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</row>
    <row r="604" spans="1:30" ht="13.8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</row>
    <row r="605" spans="1:30" ht="13.8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</row>
    <row r="606" spans="1:30" ht="13.8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</row>
    <row r="607" spans="1:30" ht="13.8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</row>
    <row r="608" spans="1:30" ht="13.8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</row>
    <row r="609" spans="1:30" ht="13.8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</row>
    <row r="610" spans="1:30" ht="13.8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</row>
    <row r="611" spans="1:30" ht="13.8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</row>
    <row r="612" spans="1:30" ht="13.8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</row>
    <row r="613" spans="1:30" ht="13.8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</row>
    <row r="614" spans="1:30" ht="13.8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</row>
    <row r="615" spans="1:30" ht="13.8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</row>
    <row r="616" spans="1:30" ht="13.8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</row>
    <row r="617" spans="1:30" ht="13.8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</row>
    <row r="618" spans="1:30" ht="13.8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</row>
    <row r="619" spans="1:30" ht="13.8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</row>
    <row r="620" spans="1:30" ht="13.8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</row>
    <row r="621" spans="1:30" ht="13.8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</row>
    <row r="622" spans="1:30" ht="13.8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</row>
    <row r="623" spans="1:30" ht="13.8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</row>
    <row r="624" spans="1:30" ht="13.8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</row>
    <row r="625" spans="1:30" ht="13.8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</row>
    <row r="626" spans="1:30" ht="13.8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</row>
    <row r="627" spans="1:30" ht="13.8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</row>
    <row r="628" spans="1:30" ht="13.8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</row>
    <row r="629" spans="1:30" ht="13.8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</row>
    <row r="630" spans="1:30" ht="13.8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</row>
    <row r="631" spans="1:30" ht="13.8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</row>
    <row r="632" spans="1:30" ht="13.8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</row>
    <row r="633" spans="1:30" ht="13.8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</row>
    <row r="634" spans="1:30" ht="13.8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</row>
    <row r="635" spans="1:30" ht="13.8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</row>
    <row r="636" spans="1:30" ht="13.8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</row>
    <row r="637" spans="1:30" ht="13.8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</row>
    <row r="638" spans="1:30" ht="13.8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</row>
    <row r="639" spans="1:30" ht="13.8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</row>
    <row r="640" spans="1:30" ht="13.8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</row>
    <row r="641" spans="1:30" ht="13.8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</row>
    <row r="642" spans="1:30" ht="13.8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</row>
    <row r="643" spans="1:30" ht="13.8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</row>
    <row r="644" spans="1:30" ht="13.8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</row>
    <row r="645" spans="1:30" ht="13.8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</row>
    <row r="646" spans="1:30" ht="13.8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</row>
    <row r="647" spans="1:30" ht="13.8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</row>
    <row r="648" spans="1:30" ht="13.8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</row>
    <row r="649" spans="1:30" ht="13.8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</row>
    <row r="650" spans="1:30" ht="13.8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</row>
    <row r="651" spans="1:30" ht="13.8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</row>
    <row r="652" spans="1:30" ht="13.8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</row>
    <row r="653" spans="1:30" ht="13.8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</row>
    <row r="654" spans="1:30" ht="13.8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</row>
    <row r="655" spans="1:30" ht="13.8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</row>
    <row r="656" spans="1:30" ht="13.8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</row>
    <row r="657" spans="1:30" ht="13.8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</row>
    <row r="658" spans="1:30" ht="13.8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</row>
    <row r="659" spans="1:30" ht="13.8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</row>
    <row r="660" spans="1:30" ht="13.8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</row>
    <row r="661" spans="1:30" ht="13.8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</row>
    <row r="662" spans="1:30" ht="13.8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</row>
    <row r="663" spans="1:30" ht="13.8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</row>
    <row r="664" spans="1:30" ht="13.8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</row>
    <row r="665" spans="1:30" ht="13.8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</row>
    <row r="666" spans="1:30" ht="13.8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</row>
    <row r="667" spans="1:30" ht="13.8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</row>
    <row r="668" spans="1:30" ht="13.8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</row>
    <row r="669" spans="1:30" ht="13.8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</row>
    <row r="670" spans="1:30" ht="13.8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</row>
    <row r="671" spans="1:30" ht="13.8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</row>
    <row r="672" spans="1:30" ht="13.8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</row>
    <row r="673" spans="1:30" ht="13.8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</row>
    <row r="674" spans="1:30" ht="13.8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</row>
    <row r="675" spans="1:30" ht="13.8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</row>
    <row r="676" spans="1:30" ht="13.8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</row>
    <row r="677" spans="1:30" ht="13.8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</row>
    <row r="678" spans="1:30" ht="13.8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</row>
    <row r="679" spans="1:30" ht="13.8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</row>
    <row r="680" spans="1:30" ht="13.8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</row>
    <row r="681" spans="1:30" ht="13.8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</row>
    <row r="682" spans="1:30" ht="13.8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</row>
    <row r="683" spans="1:30" ht="13.8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</row>
    <row r="684" spans="1:30" ht="13.8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</row>
    <row r="685" spans="1:30" ht="13.8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</row>
    <row r="686" spans="1:30" ht="13.8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</row>
    <row r="687" spans="1:30" ht="13.8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</row>
    <row r="688" spans="1:30" ht="13.8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</row>
    <row r="689" spans="1:30" ht="13.8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</row>
    <row r="690" spans="1:30" ht="13.8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</row>
    <row r="691" spans="1:30" ht="13.8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</row>
    <row r="692" spans="1:30" ht="13.8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</row>
    <row r="693" spans="1:30" ht="13.8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</row>
    <row r="694" spans="1:30" ht="13.8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</row>
    <row r="695" spans="1:30" ht="13.8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</row>
    <row r="696" spans="1:30" ht="13.8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</row>
    <row r="697" spans="1:30" ht="13.8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</row>
    <row r="698" spans="1:30" ht="13.8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</row>
    <row r="699" spans="1:30" ht="13.8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</row>
    <row r="700" spans="1:30" ht="13.8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</row>
    <row r="701" spans="1:30" ht="13.8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</row>
    <row r="702" spans="1:30" ht="13.8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</row>
    <row r="703" spans="1:30" ht="13.8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</row>
    <row r="704" spans="1:30" ht="13.8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</row>
    <row r="705" spans="1:30" ht="13.8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</row>
    <row r="706" spans="1:30" ht="13.8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</row>
    <row r="707" spans="1:30" ht="13.8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</row>
    <row r="708" spans="1:30" ht="13.8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</row>
    <row r="709" spans="1:30" ht="13.8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</row>
    <row r="710" spans="1:30" ht="13.8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</row>
    <row r="711" spans="1:30" ht="13.8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</row>
    <row r="712" spans="1:30" ht="13.8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</row>
    <row r="713" spans="1:30" ht="13.8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</row>
    <row r="714" spans="1:30" ht="13.8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</row>
    <row r="715" spans="1:30" ht="13.8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</row>
    <row r="716" spans="1:30" ht="13.8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</row>
    <row r="717" spans="1:30" ht="13.8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</row>
    <row r="718" spans="1:30" ht="13.8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</row>
    <row r="719" spans="1:30" ht="13.8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</row>
    <row r="720" spans="1:30" ht="13.8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</row>
    <row r="721" spans="1:30" ht="13.8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</row>
    <row r="722" spans="1:30" ht="13.8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</row>
    <row r="723" spans="1:30" ht="13.8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</row>
    <row r="724" spans="1:30" ht="13.8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</row>
    <row r="725" spans="1:30" ht="13.8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</row>
    <row r="726" spans="1:30" ht="13.8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</row>
    <row r="727" spans="1:30" ht="13.8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</row>
    <row r="728" spans="1:30" ht="13.8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</row>
    <row r="729" spans="1:30" ht="13.8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</row>
    <row r="730" spans="1:30" ht="13.8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</row>
    <row r="731" spans="1:30" ht="13.8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</row>
    <row r="732" spans="1:30" ht="13.8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</row>
    <row r="733" spans="1:30" ht="13.8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</row>
    <row r="734" spans="1:30" ht="13.8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</row>
    <row r="735" spans="1:30" ht="13.8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</row>
    <row r="736" spans="1:30" ht="13.8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</row>
    <row r="737" spans="1:30" ht="13.8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</row>
    <row r="738" spans="1:30" ht="13.8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</row>
    <row r="739" spans="1:30" ht="13.8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</row>
    <row r="740" spans="1:30" ht="13.8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</row>
    <row r="741" spans="1:30" ht="13.8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</row>
    <row r="742" spans="1:30" ht="13.8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</row>
    <row r="743" spans="1:30" ht="13.8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</row>
    <row r="744" spans="1:30" ht="13.8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</row>
    <row r="745" spans="1:30" ht="13.8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</row>
    <row r="746" spans="1:30" ht="13.8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</row>
    <row r="747" spans="1:30" ht="13.8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</row>
    <row r="748" spans="1:30" ht="13.8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</row>
    <row r="749" spans="1:30" ht="13.8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</row>
    <row r="750" spans="1:30" ht="13.8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</row>
    <row r="751" spans="1:30" ht="13.8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</row>
    <row r="752" spans="1:30" ht="13.8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</row>
    <row r="753" spans="1:30" ht="13.8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</row>
    <row r="754" spans="1:30" ht="13.8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</row>
    <row r="755" spans="1:30" ht="13.8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</row>
    <row r="756" spans="1:30" ht="13.8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</row>
    <row r="757" spans="1:30" ht="13.8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</row>
    <row r="758" spans="1:30" ht="13.8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</row>
    <row r="759" spans="1:30" ht="13.8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</row>
    <row r="760" spans="1:30" ht="13.8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</row>
    <row r="761" spans="1:30" ht="13.8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</row>
    <row r="762" spans="1:30" ht="13.8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</row>
    <row r="763" spans="1:30" ht="13.8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</row>
    <row r="764" spans="1:30" ht="13.8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</row>
    <row r="765" spans="1:30" ht="13.8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</row>
    <row r="766" spans="1:30" ht="13.8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</row>
    <row r="767" spans="1:30" ht="13.8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</row>
    <row r="768" spans="1:30" ht="13.8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</row>
    <row r="769" spans="1:30" ht="13.8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</row>
    <row r="770" spans="1:30" ht="13.8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</row>
    <row r="771" spans="1:30" ht="13.8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</row>
    <row r="772" spans="1:30" ht="13.8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</row>
    <row r="773" spans="1:30" ht="13.8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</row>
    <row r="774" spans="1:30" ht="13.8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</row>
    <row r="775" spans="1:30" ht="13.8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</row>
    <row r="776" spans="1:30" ht="13.8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</row>
    <row r="777" spans="1:30" ht="13.8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</row>
    <row r="778" spans="1:30" ht="13.8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</row>
    <row r="779" spans="1:30" ht="13.8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</row>
    <row r="780" spans="1:30" ht="13.8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</row>
    <row r="781" spans="1:30" ht="13.8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</row>
    <row r="782" spans="1:30" ht="13.8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</row>
    <row r="783" spans="1:30" ht="13.8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</row>
    <row r="784" spans="1:30" ht="13.8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</row>
    <row r="785" spans="1:30" ht="13.8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</row>
    <row r="786" spans="1:30" ht="13.8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</row>
    <row r="787" spans="1:30" ht="13.8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</row>
    <row r="788" spans="1:30" ht="13.8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</row>
    <row r="789" spans="1:30" ht="13.8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</row>
    <row r="790" spans="1:30" ht="13.8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</row>
    <row r="791" spans="1:30" ht="13.8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</row>
    <row r="792" spans="1:30" ht="13.8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</row>
    <row r="793" spans="1:30" ht="13.8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</row>
    <row r="794" spans="1:30" ht="13.8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</row>
    <row r="795" spans="1:30" ht="13.8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</row>
    <row r="796" spans="1:30" ht="13.8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</row>
    <row r="797" spans="1:30" ht="13.8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</row>
    <row r="798" spans="1:30" ht="13.8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</row>
    <row r="799" spans="1:30" ht="13.8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</row>
    <row r="800" spans="1:30" ht="13.8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</row>
    <row r="801" spans="1:30" ht="13.8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</row>
    <row r="802" spans="1:30" ht="13.8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</row>
    <row r="803" spans="1:30" ht="13.8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</row>
    <row r="804" spans="1:30" ht="13.8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</row>
    <row r="805" spans="1:30" ht="13.8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</row>
    <row r="806" spans="1:30" ht="13.8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</row>
    <row r="807" spans="1:30" ht="13.8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</row>
    <row r="808" spans="1:30" ht="13.8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</row>
    <row r="809" spans="1:30" ht="13.8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</row>
    <row r="810" spans="1:30" ht="13.8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</row>
    <row r="811" spans="1:30" ht="13.8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</row>
    <row r="812" spans="1:30" ht="13.8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</row>
    <row r="813" spans="1:30" ht="13.8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</row>
    <row r="814" spans="1:30" ht="13.8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</row>
    <row r="815" spans="1:30" ht="13.8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</row>
    <row r="816" spans="1:30" ht="13.8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</row>
    <row r="817" spans="1:30" ht="13.8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</row>
    <row r="818" spans="1:30" ht="13.8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</row>
    <row r="819" spans="1:30" ht="13.8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</row>
    <row r="820" spans="1:30" ht="13.8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</row>
    <row r="821" spans="1:30" ht="13.8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</row>
    <row r="822" spans="1:30" ht="13.8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</row>
    <row r="823" spans="1:30" ht="13.8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</row>
    <row r="824" spans="1:30" ht="13.8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</row>
    <row r="825" spans="1:30" ht="13.8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</row>
    <row r="826" spans="1:30" ht="13.8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</row>
    <row r="827" spans="1:30" ht="13.8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</row>
    <row r="828" spans="1:30" ht="13.8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</row>
    <row r="829" spans="1:30" ht="13.8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</row>
    <row r="830" spans="1:30" ht="13.8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</row>
    <row r="831" spans="1:30" ht="13.8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</row>
    <row r="832" spans="1:30" ht="13.8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</row>
    <row r="833" spans="1:30" ht="13.8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</row>
    <row r="834" spans="1:30" ht="13.8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</row>
    <row r="835" spans="1:30" ht="13.8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</row>
    <row r="836" spans="1:30" ht="13.8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</row>
    <row r="837" spans="1:30" ht="13.8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</row>
    <row r="838" spans="1:30" ht="13.8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</row>
    <row r="839" spans="1:30" ht="13.8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</row>
    <row r="840" spans="1:30" ht="13.8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</row>
    <row r="841" spans="1:30" ht="13.8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</row>
    <row r="842" spans="1:30" ht="13.8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</row>
    <row r="843" spans="1:30" ht="13.8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</row>
    <row r="844" spans="1:30" ht="13.8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</row>
    <row r="845" spans="1:30" ht="13.8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</row>
    <row r="846" spans="1:30" ht="13.8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</row>
    <row r="847" spans="1:30" ht="13.8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</row>
    <row r="848" spans="1:30" ht="13.8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</row>
    <row r="849" spans="1:30" ht="13.8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</row>
    <row r="850" spans="1:30" ht="13.8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</row>
    <row r="851" spans="1:30" ht="13.8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</row>
    <row r="852" spans="1:30" ht="13.8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</row>
    <row r="853" spans="1:30" ht="13.8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</row>
    <row r="854" spans="1:30" ht="13.8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</row>
    <row r="855" spans="1:30" ht="13.8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</row>
    <row r="856" spans="1:30" ht="13.8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</row>
    <row r="857" spans="1:30" ht="13.8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</row>
    <row r="858" spans="1:30" ht="13.8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</row>
    <row r="859" spans="1:30" ht="13.8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</row>
    <row r="860" spans="1:30" ht="13.8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</row>
    <row r="861" spans="1:30" ht="13.8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</row>
    <row r="862" spans="1:30" ht="13.8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</row>
    <row r="863" spans="1:30" ht="13.8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</row>
    <row r="864" spans="1:30" ht="13.8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</row>
    <row r="865" spans="1:30" ht="13.8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</row>
    <row r="866" spans="1:30" ht="13.8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</row>
    <row r="867" spans="1:30" ht="13.8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</row>
    <row r="868" spans="1:30" ht="13.8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</row>
    <row r="869" spans="1:30" ht="13.8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</row>
    <row r="870" spans="1:30" ht="13.8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</row>
    <row r="871" spans="1:30" ht="13.8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</row>
    <row r="872" spans="1:30" ht="13.8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</row>
    <row r="873" spans="1:30" ht="13.8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</row>
    <row r="874" spans="1:30" ht="13.8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</row>
    <row r="875" spans="1:30" ht="13.8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</row>
    <row r="876" spans="1:30" ht="13.8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</row>
    <row r="877" spans="1:30" ht="13.8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</row>
    <row r="878" spans="1:30" ht="13.8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</row>
    <row r="879" spans="1:30" ht="13.8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</row>
    <row r="880" spans="1:30" ht="13.8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</row>
    <row r="881" spans="1:30" ht="13.8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</row>
    <row r="882" spans="1:30" ht="13.8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</row>
    <row r="883" spans="1:30" ht="13.8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</row>
    <row r="884" spans="1:30" ht="13.8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</row>
    <row r="885" spans="1:30" ht="13.8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</row>
    <row r="886" spans="1:30" ht="13.8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</row>
    <row r="887" spans="1:30" ht="13.8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</row>
    <row r="888" spans="1:30" ht="13.8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</row>
    <row r="889" spans="1:30" ht="13.8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</row>
    <row r="890" spans="1:30" ht="13.8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</row>
    <row r="891" spans="1:30" ht="13.8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</row>
    <row r="892" spans="1:30" ht="13.8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</row>
    <row r="893" spans="1:30" ht="13.8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</row>
    <row r="894" spans="1:30" ht="13.8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</row>
    <row r="895" spans="1:30" ht="13.8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</row>
    <row r="896" spans="1:30" ht="13.8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</row>
    <row r="897" spans="1:30" ht="13.8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</row>
    <row r="898" spans="1:30" ht="13.8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</row>
    <row r="899" spans="1:30" ht="13.8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</row>
    <row r="900" spans="1:30" ht="13.8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</row>
    <row r="901" spans="1:30" ht="13.8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</row>
    <row r="902" spans="1:30" ht="13.8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</row>
    <row r="903" spans="1:30" ht="13.8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</row>
    <row r="904" spans="1:30" ht="13.8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</row>
    <row r="905" spans="1:30" ht="13.8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</row>
    <row r="906" spans="1:30" ht="13.8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</row>
    <row r="907" spans="1:30" ht="13.8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</row>
    <row r="908" spans="1:30" ht="13.8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</row>
    <row r="909" spans="1:30" ht="13.8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</row>
    <row r="910" spans="1:30" ht="13.8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</row>
    <row r="911" spans="1:30" ht="13.8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</row>
    <row r="912" spans="1:30" ht="13.8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</row>
    <row r="913" spans="1:30" ht="13.8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</row>
    <row r="914" spans="1:30" ht="13.8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</row>
    <row r="915" spans="1:30" ht="13.8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</row>
    <row r="916" spans="1:30" ht="13.8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</row>
    <row r="917" spans="1:30" ht="13.8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</row>
    <row r="918" spans="1:30" ht="13.8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</row>
    <row r="919" spans="1:30" ht="13.8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</row>
    <row r="920" spans="1:30" ht="13.8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</row>
    <row r="921" spans="1:30" ht="13.8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</row>
    <row r="922" spans="1:30" ht="13.8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</row>
    <row r="923" spans="1:30" ht="13.8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</row>
    <row r="924" spans="1:30" ht="13.8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</row>
    <row r="925" spans="1:30" ht="13.8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</row>
    <row r="926" spans="1:30" ht="13.8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</row>
    <row r="927" spans="1:30" ht="13.8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</row>
    <row r="928" spans="1:30" ht="13.8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</row>
    <row r="929" spans="1:30" ht="13.8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</row>
    <row r="930" spans="1:30" ht="13.8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</row>
    <row r="931" spans="1:30" ht="13.8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</row>
    <row r="932" spans="1:30" ht="13.8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</row>
    <row r="933" spans="1:30" ht="13.8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</row>
    <row r="934" spans="1:30" ht="13.8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</row>
    <row r="935" spans="1:30" ht="13.8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</row>
    <row r="936" spans="1:30" ht="13.8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</row>
    <row r="937" spans="1:30" ht="13.8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</row>
    <row r="938" spans="1:30" ht="13.8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</row>
    <row r="939" spans="1:30" ht="13.8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</row>
    <row r="940" spans="1:30" ht="13.8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</row>
    <row r="941" spans="1:30" ht="13.8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</row>
    <row r="942" spans="1:30" ht="13.8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</row>
    <row r="943" spans="1:30" ht="13.8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</row>
    <row r="944" spans="1:30" ht="13.8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</row>
    <row r="945" spans="1:30" ht="13.8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</row>
    <row r="946" spans="1:30" ht="13.8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</row>
    <row r="947" spans="1:30" ht="13.8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</row>
    <row r="948" spans="1:30" ht="13.8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</row>
    <row r="949" spans="1:30" ht="13.8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</row>
    <row r="950" spans="1:30" ht="13.8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</row>
    <row r="951" spans="1:30" ht="13.8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</row>
    <row r="952" spans="1:30" ht="13.8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</row>
    <row r="953" spans="1:30" ht="13.8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</row>
    <row r="954" spans="1:30" ht="13.8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</row>
    <row r="955" spans="1:30" ht="13.8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</row>
    <row r="956" spans="1:30" ht="13.8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</row>
    <row r="957" spans="1:30" ht="13.8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</row>
    <row r="958" spans="1:30" ht="13.8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</row>
    <row r="959" spans="1:30" ht="13.8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</row>
    <row r="960" spans="1:30" ht="13.8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</row>
    <row r="961" spans="1:30" ht="13.8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</row>
    <row r="962" spans="1:30" ht="13.8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</row>
    <row r="963" spans="1:30" ht="13.8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</row>
    <row r="964" spans="1:30" ht="13.8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</row>
    <row r="965" spans="1:30" ht="13.8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</row>
    <row r="966" spans="1:30" ht="13.8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</row>
    <row r="967" spans="1:30" ht="13.8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</row>
    <row r="968" spans="1:30" ht="13.8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</row>
    <row r="969" spans="1:30" ht="13.8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</row>
    <row r="970" spans="1:30" ht="13.8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</row>
  </sheetData>
  <mergeCells count="83">
    <mergeCell ref="A117:F117"/>
    <mergeCell ref="A118:F118"/>
    <mergeCell ref="A119:F119"/>
    <mergeCell ref="A120:F120"/>
    <mergeCell ref="A121:F121"/>
    <mergeCell ref="A122:F122"/>
    <mergeCell ref="A123:F123"/>
    <mergeCell ref="A124:F124"/>
    <mergeCell ref="A125:F125"/>
    <mergeCell ref="A126:F126"/>
    <mergeCell ref="A127:F127"/>
    <mergeCell ref="A128:F128"/>
    <mergeCell ref="A129:F129"/>
    <mergeCell ref="A130:F130"/>
    <mergeCell ref="A131:F131"/>
    <mergeCell ref="A132:F132"/>
    <mergeCell ref="A133:F133"/>
    <mergeCell ref="A134:F134"/>
    <mergeCell ref="A135:F135"/>
    <mergeCell ref="A136:F136"/>
    <mergeCell ref="A137:F137"/>
    <mergeCell ref="A145:F145"/>
    <mergeCell ref="A146:F146"/>
    <mergeCell ref="A147:F147"/>
    <mergeCell ref="A148:F148"/>
    <mergeCell ref="A149:F149"/>
    <mergeCell ref="A150:F150"/>
    <mergeCell ref="A138:F138"/>
    <mergeCell ref="A139:F139"/>
    <mergeCell ref="A140:F140"/>
    <mergeCell ref="A141:F141"/>
    <mergeCell ref="A142:F142"/>
    <mergeCell ref="A143:F143"/>
    <mergeCell ref="A144:F144"/>
    <mergeCell ref="A1:J1"/>
    <mergeCell ref="A2:J2"/>
    <mergeCell ref="A3:J3"/>
    <mergeCell ref="B4:J4"/>
    <mergeCell ref="A5:J5"/>
    <mergeCell ref="A31:I31"/>
    <mergeCell ref="A51:I51"/>
    <mergeCell ref="A75:F75"/>
    <mergeCell ref="A76:F76"/>
    <mergeCell ref="A77:F77"/>
    <mergeCell ref="A78:F78"/>
    <mergeCell ref="A79:F79"/>
    <mergeCell ref="A80:F80"/>
    <mergeCell ref="A81:F81"/>
    <mergeCell ref="A82:F82"/>
    <mergeCell ref="A83:F83"/>
    <mergeCell ref="A84:F84"/>
    <mergeCell ref="A85:F85"/>
    <mergeCell ref="A86:F86"/>
    <mergeCell ref="A87:F87"/>
    <mergeCell ref="A88:F88"/>
    <mergeCell ref="A89:F89"/>
    <mergeCell ref="A90:F90"/>
    <mergeCell ref="A91:F91"/>
    <mergeCell ref="A92:F92"/>
    <mergeCell ref="A93:F93"/>
    <mergeCell ref="A94:F94"/>
    <mergeCell ref="A95:F95"/>
    <mergeCell ref="A96:F96"/>
    <mergeCell ref="A97:F97"/>
    <mergeCell ref="A98:F98"/>
    <mergeCell ref="A99:F99"/>
    <mergeCell ref="A100:F100"/>
    <mergeCell ref="A101:F101"/>
    <mergeCell ref="A102:F102"/>
    <mergeCell ref="A103:F103"/>
    <mergeCell ref="A104:F104"/>
    <mergeCell ref="A105:F105"/>
    <mergeCell ref="A106:F106"/>
    <mergeCell ref="A107:F107"/>
    <mergeCell ref="A113:F113"/>
    <mergeCell ref="A114:F114"/>
    <mergeCell ref="A115:F115"/>
    <mergeCell ref="A116:F116"/>
    <mergeCell ref="A108:F108"/>
    <mergeCell ref="A109:F109"/>
    <mergeCell ref="A110:F110"/>
    <mergeCell ref="A111:F111"/>
    <mergeCell ref="A112:F112"/>
  </mergeCells>
  <dataValidations count="4">
    <dataValidation type="list" allowBlank="1" sqref="B53:B62" xr:uid="{00000000-0002-0000-0000-000000000000}">
      <formula1>"FGS-1,FGS-2,FGS-3,FGA-1,FGA-2,FGA-3"</formula1>
    </dataValidation>
    <dataValidation type="list" allowBlank="1" sqref="B7:B16" xr:uid="{00000000-0002-0000-0000-000001000000}">
      <formula1>"DAS,DAS-1,DAS-2,DAS-3,DAS-4,DAS-5,CAA-1,CAA-2,CAA-3,CAA-4,CAA-5"</formula1>
    </dataValidation>
    <dataValidation type="list" allowBlank="1" sqref="B33:B42" xr:uid="{00000000-0002-0000-0000-000002000000}">
      <formula1>"FDA,FDA-1,FDA-2,FDA-3,FDA-4"</formula1>
    </dataValidation>
    <dataValidation type="list" allowBlank="1" sqref="D7:D16 D33:D42 D53:D62" xr:uid="{00000000-0002-0000-0000-000003000000}">
      <formula1>"AGP,CLH,CLT,COM,CTD,CTI,DES,DISP,ELE,ESG,EST,EXM,EXQ,EXR,FRQ,REV,VAGO"</formula1>
    </dataValidation>
  </dataValidations>
  <pageMargins left="0.74791666666666701" right="0.74791666666666701" top="0.98402777777777795" bottom="0.98402777777777795" header="0" footer="0"/>
  <pageSetup paperSize="9" orientation="portrait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342A5-ABA0-41C7-934A-EA19258ED802}">
  <dimension ref="A1:AD970"/>
  <sheetViews>
    <sheetView workbookViewId="0">
      <selection activeCell="A12" sqref="A12"/>
    </sheetView>
  </sheetViews>
  <sheetFormatPr defaultColWidth="12.59765625" defaultRowHeight="15" customHeight="1" x14ac:dyDescent="0.25"/>
  <cols>
    <col min="1" max="1" width="71" style="70" customWidth="1"/>
    <col min="2" max="2" width="12" style="70" customWidth="1"/>
    <col min="3" max="3" width="17.3984375" style="70" customWidth="1"/>
    <col min="4" max="4" width="14.5" style="70" customWidth="1"/>
    <col min="5" max="5" width="9.8984375" style="70" customWidth="1"/>
    <col min="6" max="6" width="52.8984375" style="70" customWidth="1"/>
    <col min="7" max="7" width="19.8984375" style="70" customWidth="1"/>
    <col min="8" max="8" width="18.19921875" style="70" customWidth="1"/>
    <col min="9" max="9" width="17.8984375" style="70" customWidth="1"/>
    <col min="10" max="10" width="15" style="70" customWidth="1"/>
    <col min="11" max="16" width="8" style="70" customWidth="1"/>
    <col min="17" max="17" width="43.8984375" style="70" customWidth="1"/>
    <col min="18" max="30" width="8" style="70" customWidth="1"/>
    <col min="31" max="16384" width="12.59765625" style="70"/>
  </cols>
  <sheetData>
    <row r="1" spans="1:30" ht="21" x14ac:dyDescent="0.4">
      <c r="A1" s="82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30" ht="21" x14ac:dyDescent="0.4">
      <c r="A2" s="83" t="s">
        <v>1</v>
      </c>
      <c r="B2" s="72"/>
      <c r="C2" s="72"/>
      <c r="D2" s="72"/>
      <c r="E2" s="72"/>
      <c r="F2" s="72"/>
      <c r="G2" s="72"/>
      <c r="H2" s="72"/>
      <c r="I2" s="72"/>
      <c r="J2" s="72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30" ht="21" x14ac:dyDescent="0.35">
      <c r="A3" s="83" t="s">
        <v>182</v>
      </c>
      <c r="B3" s="72"/>
      <c r="C3" s="72"/>
      <c r="D3" s="72"/>
      <c r="E3" s="72"/>
      <c r="F3" s="72"/>
      <c r="G3" s="72"/>
      <c r="H3" s="72"/>
      <c r="I3" s="72"/>
      <c r="J3" s="72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4"/>
      <c r="AA3" s="4"/>
    </row>
    <row r="4" spans="1:30" ht="13.8" x14ac:dyDescent="0.25">
      <c r="A4" s="5" t="s">
        <v>2</v>
      </c>
      <c r="B4" s="84" t="s">
        <v>3</v>
      </c>
      <c r="C4" s="72"/>
      <c r="D4" s="72"/>
      <c r="E4" s="72"/>
      <c r="F4" s="72"/>
      <c r="G4" s="72"/>
      <c r="H4" s="72"/>
      <c r="I4" s="72"/>
      <c r="J4" s="73"/>
      <c r="K4" s="6"/>
    </row>
    <row r="5" spans="1:30" ht="14.4" x14ac:dyDescent="0.25">
      <c r="A5" s="80" t="s">
        <v>4</v>
      </c>
      <c r="B5" s="72"/>
      <c r="C5" s="72"/>
      <c r="D5" s="72"/>
      <c r="E5" s="72"/>
      <c r="F5" s="72"/>
      <c r="G5" s="72"/>
      <c r="H5" s="72"/>
      <c r="I5" s="72"/>
      <c r="J5" s="73"/>
      <c r="K5" s="7"/>
      <c r="L5" s="8"/>
      <c r="M5" s="9"/>
      <c r="N5" s="9"/>
      <c r="O5" s="9"/>
      <c r="P5" s="9"/>
      <c r="Q5" s="9"/>
    </row>
    <row r="6" spans="1:30" ht="27.6" x14ac:dyDescent="0.25">
      <c r="A6" s="10" t="s">
        <v>5</v>
      </c>
      <c r="B6" s="10" t="s">
        <v>6</v>
      </c>
      <c r="C6" s="10" t="s">
        <v>7</v>
      </c>
      <c r="D6" s="10" t="s">
        <v>8</v>
      </c>
      <c r="E6" s="10" t="s">
        <v>9</v>
      </c>
      <c r="F6" s="10" t="s">
        <v>10</v>
      </c>
      <c r="G6" s="10" t="s">
        <v>11</v>
      </c>
      <c r="H6" s="10" t="s">
        <v>12</v>
      </c>
      <c r="I6" s="10" t="s">
        <v>13</v>
      </c>
      <c r="J6" s="10" t="s">
        <v>14</v>
      </c>
      <c r="K6" s="11"/>
      <c r="L6" s="12"/>
      <c r="M6" s="12"/>
      <c r="N6" s="12"/>
      <c r="O6" s="12"/>
      <c r="P6" s="12"/>
      <c r="Q6" s="12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14.4" x14ac:dyDescent="0.25">
      <c r="A7" s="47"/>
      <c r="B7" s="57"/>
      <c r="C7" s="57"/>
      <c r="D7" s="57"/>
      <c r="E7" s="46">
        <v>1</v>
      </c>
      <c r="F7" s="47"/>
      <c r="G7" s="44">
        <v>0</v>
      </c>
      <c r="H7" s="44">
        <v>0</v>
      </c>
      <c r="I7" s="44">
        <v>0</v>
      </c>
      <c r="J7" s="45">
        <f t="shared" ref="J7:J16" si="0">SUM(G7:I7)</f>
        <v>0</v>
      </c>
      <c r="K7" s="21"/>
      <c r="L7" s="21"/>
      <c r="M7" s="21"/>
      <c r="N7" s="21"/>
      <c r="O7" s="21"/>
      <c r="P7" s="21"/>
      <c r="Q7" s="21"/>
      <c r="R7" s="22"/>
      <c r="S7" s="22"/>
      <c r="T7" s="22"/>
      <c r="U7" s="22"/>
      <c r="V7" s="22"/>
      <c r="W7" s="22"/>
      <c r="X7" s="22"/>
      <c r="Y7" s="22"/>
      <c r="Z7" s="22"/>
      <c r="AA7" s="6"/>
      <c r="AB7" s="6"/>
      <c r="AC7" s="6"/>
      <c r="AD7" s="6"/>
    </row>
    <row r="8" spans="1:30" ht="14.4" x14ac:dyDescent="0.25">
      <c r="A8" s="47"/>
      <c r="B8" s="57"/>
      <c r="C8" s="57"/>
      <c r="D8" s="57"/>
      <c r="E8" s="46">
        <v>1</v>
      </c>
      <c r="F8" s="47"/>
      <c r="G8" s="44">
        <v>0</v>
      </c>
      <c r="H8" s="44">
        <v>0</v>
      </c>
      <c r="I8" s="44">
        <v>0</v>
      </c>
      <c r="J8" s="45">
        <f t="shared" si="0"/>
        <v>0</v>
      </c>
      <c r="K8" s="21"/>
      <c r="L8" s="21"/>
      <c r="M8" s="21"/>
      <c r="N8" s="21"/>
      <c r="O8" s="21"/>
      <c r="P8" s="21"/>
      <c r="Q8" s="21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</row>
    <row r="9" spans="1:30" ht="14.4" x14ac:dyDescent="0.25">
      <c r="A9" s="47"/>
      <c r="B9" s="57"/>
      <c r="C9" s="57"/>
      <c r="D9" s="57"/>
      <c r="E9" s="46">
        <v>1</v>
      </c>
      <c r="F9" s="47"/>
      <c r="G9" s="44">
        <v>0</v>
      </c>
      <c r="H9" s="44">
        <v>0</v>
      </c>
      <c r="I9" s="44">
        <v>0</v>
      </c>
      <c r="J9" s="45">
        <f t="shared" si="0"/>
        <v>0</v>
      </c>
      <c r="K9" s="21"/>
      <c r="L9" s="21"/>
      <c r="M9" s="21"/>
      <c r="N9" s="21"/>
      <c r="O9" s="21"/>
      <c r="P9" s="21"/>
      <c r="Q9" s="21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</row>
    <row r="10" spans="1:30" ht="14.4" x14ac:dyDescent="0.25">
      <c r="A10" s="47"/>
      <c r="B10" s="57"/>
      <c r="C10" s="57"/>
      <c r="D10" s="57"/>
      <c r="E10" s="46">
        <v>1</v>
      </c>
      <c r="F10" s="47"/>
      <c r="G10" s="44">
        <v>0</v>
      </c>
      <c r="H10" s="44">
        <v>0</v>
      </c>
      <c r="I10" s="44">
        <v>0</v>
      </c>
      <c r="J10" s="45">
        <f t="shared" si="0"/>
        <v>0</v>
      </c>
      <c r="K10" s="21"/>
      <c r="L10" s="21"/>
      <c r="M10" s="21"/>
      <c r="N10" s="21"/>
      <c r="O10" s="21"/>
      <c r="P10" s="21"/>
      <c r="Q10" s="21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</row>
    <row r="11" spans="1:30" ht="14.4" x14ac:dyDescent="0.25">
      <c r="A11" s="47"/>
      <c r="B11" s="57"/>
      <c r="C11" s="57"/>
      <c r="D11" s="57"/>
      <c r="E11" s="46">
        <v>1</v>
      </c>
      <c r="F11" s="47"/>
      <c r="G11" s="44">
        <v>0</v>
      </c>
      <c r="H11" s="44">
        <v>0</v>
      </c>
      <c r="I11" s="44">
        <v>0</v>
      </c>
      <c r="J11" s="45">
        <f t="shared" si="0"/>
        <v>0</v>
      </c>
      <c r="K11" s="21"/>
      <c r="L11" s="21"/>
      <c r="M11" s="21"/>
      <c r="N11" s="21"/>
      <c r="O11" s="21"/>
      <c r="P11" s="21"/>
      <c r="Q11" s="21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</row>
    <row r="12" spans="1:30" ht="14.4" x14ac:dyDescent="0.25">
      <c r="A12" s="47"/>
      <c r="B12" s="57"/>
      <c r="C12" s="57"/>
      <c r="D12" s="57"/>
      <c r="E12" s="46">
        <v>1</v>
      </c>
      <c r="F12" s="47"/>
      <c r="G12" s="44">
        <v>0</v>
      </c>
      <c r="H12" s="44">
        <v>0</v>
      </c>
      <c r="I12" s="44">
        <v>0</v>
      </c>
      <c r="J12" s="45">
        <f t="shared" si="0"/>
        <v>0</v>
      </c>
      <c r="K12" s="21"/>
      <c r="L12" s="21"/>
      <c r="M12" s="21"/>
      <c r="N12" s="21"/>
      <c r="O12" s="21"/>
      <c r="P12" s="21"/>
      <c r="Q12" s="21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</row>
    <row r="13" spans="1:30" ht="14.4" x14ac:dyDescent="0.25">
      <c r="A13" s="47"/>
      <c r="B13" s="57"/>
      <c r="C13" s="57"/>
      <c r="D13" s="57"/>
      <c r="E13" s="46">
        <v>1</v>
      </c>
      <c r="F13" s="47"/>
      <c r="G13" s="44">
        <v>0</v>
      </c>
      <c r="H13" s="44">
        <v>0</v>
      </c>
      <c r="I13" s="44">
        <v>0</v>
      </c>
      <c r="J13" s="45">
        <f t="shared" si="0"/>
        <v>0</v>
      </c>
      <c r="K13" s="21"/>
      <c r="L13" s="21"/>
      <c r="M13" s="21"/>
      <c r="N13" s="21"/>
      <c r="O13" s="21"/>
      <c r="P13" s="21"/>
      <c r="Q13" s="21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</row>
    <row r="14" spans="1:30" ht="14.4" x14ac:dyDescent="0.25">
      <c r="A14" s="47"/>
      <c r="B14" s="57"/>
      <c r="C14" s="57"/>
      <c r="D14" s="57"/>
      <c r="E14" s="46">
        <v>1</v>
      </c>
      <c r="F14" s="47"/>
      <c r="G14" s="44">
        <v>0</v>
      </c>
      <c r="H14" s="44">
        <v>0</v>
      </c>
      <c r="I14" s="44">
        <v>0</v>
      </c>
      <c r="J14" s="45">
        <f t="shared" si="0"/>
        <v>0</v>
      </c>
      <c r="K14" s="21"/>
      <c r="L14" s="21"/>
      <c r="M14" s="21"/>
      <c r="N14" s="21"/>
      <c r="O14" s="21"/>
      <c r="P14" s="21"/>
      <c r="Q14" s="21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</row>
    <row r="15" spans="1:30" ht="14.4" x14ac:dyDescent="0.25">
      <c r="A15" s="47"/>
      <c r="B15" s="57"/>
      <c r="C15" s="57"/>
      <c r="D15" s="57"/>
      <c r="E15" s="46">
        <v>1</v>
      </c>
      <c r="F15" s="47"/>
      <c r="G15" s="44">
        <v>0</v>
      </c>
      <c r="H15" s="44">
        <v>0</v>
      </c>
      <c r="I15" s="44">
        <v>0</v>
      </c>
      <c r="J15" s="45">
        <f t="shared" si="0"/>
        <v>0</v>
      </c>
      <c r="K15" s="21"/>
      <c r="L15" s="21"/>
      <c r="M15" s="21"/>
      <c r="N15" s="21"/>
      <c r="O15" s="21"/>
      <c r="P15" s="21"/>
      <c r="Q15" s="21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</row>
    <row r="16" spans="1:30" ht="14.4" x14ac:dyDescent="0.25">
      <c r="A16" s="47"/>
      <c r="B16" s="57"/>
      <c r="C16" s="57"/>
      <c r="D16" s="57"/>
      <c r="E16" s="46">
        <v>1</v>
      </c>
      <c r="F16" s="47"/>
      <c r="G16" s="44">
        <v>0</v>
      </c>
      <c r="H16" s="44">
        <v>0</v>
      </c>
      <c r="I16" s="44">
        <v>0</v>
      </c>
      <c r="J16" s="45">
        <f t="shared" si="0"/>
        <v>0</v>
      </c>
      <c r="K16" s="21"/>
      <c r="L16" s="21"/>
      <c r="M16" s="21"/>
      <c r="N16" s="21"/>
      <c r="O16" s="21"/>
      <c r="P16" s="21"/>
      <c r="Q16" s="21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</row>
    <row r="17" spans="1:30" ht="41.4" x14ac:dyDescent="0.25">
      <c r="A17" s="63" t="s">
        <v>15</v>
      </c>
      <c r="B17" s="63" t="s">
        <v>16</v>
      </c>
      <c r="C17" s="35" t="s">
        <v>17</v>
      </c>
      <c r="D17" s="35" t="s">
        <v>18</v>
      </c>
      <c r="E17" s="35" t="s">
        <v>19</v>
      </c>
      <c r="F17" s="25"/>
      <c r="G17" s="35" t="s">
        <v>20</v>
      </c>
      <c r="H17" s="35" t="s">
        <v>21</v>
      </c>
      <c r="I17" s="35" t="s">
        <v>22</v>
      </c>
      <c r="J17" s="35" t="s">
        <v>23</v>
      </c>
      <c r="K17" s="21"/>
      <c r="L17" s="21"/>
      <c r="M17" s="21"/>
      <c r="N17" s="21"/>
      <c r="O17" s="21"/>
      <c r="P17" s="21"/>
      <c r="Q17" s="21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</row>
    <row r="18" spans="1:30" ht="14.4" x14ac:dyDescent="0.25">
      <c r="A18" s="58" t="s">
        <v>24</v>
      </c>
      <c r="B18" s="46" t="s">
        <v>25</v>
      </c>
      <c r="C18" s="28">
        <f>SUMIFS($E$7:$E$16,$B$7:$B$16,"DAS",$D$7:$D$16,"&lt;&gt;VAGO")</f>
        <v>0</v>
      </c>
      <c r="D18" s="28">
        <f>SUMIFS($E$7:$E$16,$B$7:$B$16,"DAS",$D$7:$D$16,"VAGO")</f>
        <v>0</v>
      </c>
      <c r="E18" s="28">
        <f t="shared" ref="E18:E28" si="1">C18+D18</f>
        <v>0</v>
      </c>
      <c r="F18" s="29"/>
      <c r="G18" s="30">
        <f>SUMIF($B$7:$B$16,"DAS",$G$7:$G$16)</f>
        <v>0</v>
      </c>
      <c r="H18" s="30">
        <f>SUMIF($B$7:$B$16,"DAS",$H$7:$H$16)</f>
        <v>0</v>
      </c>
      <c r="I18" s="30">
        <f>SUMIF($B$7:$B$16,"DAS",$I$7:$I$16)</f>
        <v>0</v>
      </c>
      <c r="J18" s="30">
        <f>SUMIF($B$7:$B$16,"DAS",$J$7:$J$16)</f>
        <v>0</v>
      </c>
      <c r="K18" s="37"/>
      <c r="L18" s="37"/>
      <c r="M18" s="37"/>
      <c r="N18" s="37"/>
      <c r="O18" s="37"/>
      <c r="P18" s="37"/>
      <c r="Q18" s="37"/>
    </row>
    <row r="19" spans="1:30" ht="14.4" x14ac:dyDescent="0.25">
      <c r="A19" s="58" t="s">
        <v>26</v>
      </c>
      <c r="B19" s="46" t="s">
        <v>27</v>
      </c>
      <c r="C19" s="28">
        <f>SUMIFS($E$7:$E$16,$B$7:$B$16,"DAS-1",$D$7:$D$16,"&lt;&gt;VAGO")</f>
        <v>0</v>
      </c>
      <c r="D19" s="28">
        <f>SUMIFS($E$7:$E$16,$B$7:$B$16,"DAS-1",$D$7:$D$16,"VAGO")</f>
        <v>0</v>
      </c>
      <c r="E19" s="28">
        <f t="shared" si="1"/>
        <v>0</v>
      </c>
      <c r="F19" s="32"/>
      <c r="G19" s="30">
        <f>SUMIF($B$7:$B$16,"DAS-1",$G$7:$G$16)</f>
        <v>0</v>
      </c>
      <c r="H19" s="30">
        <f>SUMIF($B$7:$B$16,"DAS-1",$H$7:$H$16)</f>
        <v>0</v>
      </c>
      <c r="I19" s="30">
        <f>SUMIF($B$7:$B$16,"DAS-1",$I$7:$I$16)</f>
        <v>0</v>
      </c>
      <c r="J19" s="30">
        <f>SUMIF($B$7:$B$16,"DAS-1",$J$7:$J$16)</f>
        <v>0</v>
      </c>
      <c r="K19" s="37"/>
      <c r="L19" s="37"/>
      <c r="M19" s="37"/>
      <c r="N19" s="37"/>
      <c r="O19" s="37"/>
      <c r="P19" s="37"/>
      <c r="Q19" s="37"/>
    </row>
    <row r="20" spans="1:30" ht="14.4" x14ac:dyDescent="0.25">
      <c r="A20" s="58" t="s">
        <v>28</v>
      </c>
      <c r="B20" s="46" t="s">
        <v>29</v>
      </c>
      <c r="C20" s="28">
        <f>SUMIFS($E$7:$E$16,$B$7:$B$16,"DAS-2",$D$7:$D$16,"&lt;&gt;VAGO")</f>
        <v>0</v>
      </c>
      <c r="D20" s="28">
        <f>SUMIFS($E$7:$E$16,$B$7:$B$16,"DAS-2",$D$7:$D$16,"VAGO")</f>
        <v>0</v>
      </c>
      <c r="E20" s="28">
        <f t="shared" si="1"/>
        <v>0</v>
      </c>
      <c r="F20" s="32"/>
      <c r="G20" s="30">
        <f>SUMIF($B$7:$B$16,"DAS-2",$G$7:$G$16)</f>
        <v>0</v>
      </c>
      <c r="H20" s="30">
        <f>SUMIF($B$7:$B$16,"DAS-2",$H$7:$H$16)</f>
        <v>0</v>
      </c>
      <c r="I20" s="30">
        <f>SUMIF($B$7:$B$16,"DAS-2",$I$7:$I$16)</f>
        <v>0</v>
      </c>
      <c r="J20" s="30">
        <f>SUMIF($B$7:$B$16,"DAS-2",$J$7:$J$16)</f>
        <v>0</v>
      </c>
      <c r="K20" s="37"/>
      <c r="L20" s="37"/>
      <c r="M20" s="37"/>
      <c r="N20" s="37"/>
      <c r="O20" s="37"/>
      <c r="P20" s="37"/>
      <c r="Q20" s="37"/>
    </row>
    <row r="21" spans="1:30" ht="14.4" x14ac:dyDescent="0.25">
      <c r="A21" s="58" t="s">
        <v>30</v>
      </c>
      <c r="B21" s="46" t="s">
        <v>31</v>
      </c>
      <c r="C21" s="28">
        <f>SUMIFS($E$7:$E$16,$B$7:$B$16,"DAS-3",$D$7:$D$16,"&lt;&gt;VAGO")</f>
        <v>0</v>
      </c>
      <c r="D21" s="28">
        <f>SUMIFS($E$7:$E$16,$B$7:$B$16,"DAS-3",$D$7:$D$16,"VAGO")</f>
        <v>0</v>
      </c>
      <c r="E21" s="28">
        <f t="shared" si="1"/>
        <v>0</v>
      </c>
      <c r="F21" s="32"/>
      <c r="G21" s="30">
        <f>SUMIF($B$7:$B$16,"DAS-3",$G$7:$G$16)</f>
        <v>0</v>
      </c>
      <c r="H21" s="30">
        <f>SUMIF($B$7:$B$16,"DAS-3",$H$7:$H$16)</f>
        <v>0</v>
      </c>
      <c r="I21" s="30">
        <f>SUMIF($B$7:$B$16,"DAS-3",$I$7:$I$16)</f>
        <v>0</v>
      </c>
      <c r="J21" s="30">
        <f>SUMIF($B$7:$B$16,"DAS-3",$J$7:$J$16)</f>
        <v>0</v>
      </c>
      <c r="K21" s="37"/>
      <c r="L21" s="37"/>
      <c r="M21" s="37"/>
      <c r="N21" s="37"/>
      <c r="O21" s="37"/>
      <c r="P21" s="37"/>
      <c r="Q21" s="37"/>
    </row>
    <row r="22" spans="1:30" ht="14.4" x14ac:dyDescent="0.25">
      <c r="A22" s="60" t="s">
        <v>32</v>
      </c>
      <c r="B22" s="46" t="s">
        <v>33</v>
      </c>
      <c r="C22" s="28">
        <f>SUMIFS($E$7:$E$16,$B$7:$B$16,"DAS-4",$D$7:$D$16,"&lt;&gt;VAGO")</f>
        <v>0</v>
      </c>
      <c r="D22" s="28">
        <f>SUMIFS($E$7:$E$16,$B$7:$B$16,"DAS-4",$D$7:$D$16,"VAGO")</f>
        <v>0</v>
      </c>
      <c r="E22" s="28">
        <f t="shared" si="1"/>
        <v>0</v>
      </c>
      <c r="F22" s="34"/>
      <c r="G22" s="30">
        <f>SUMIF($B$7:$B$16,"DAS-4",$G$7:$G$16)</f>
        <v>0</v>
      </c>
      <c r="H22" s="30">
        <f>SUMIF($B$7:$B$16,"DAS-4",$H$7:$H$16)</f>
        <v>0</v>
      </c>
      <c r="I22" s="30">
        <f>SUMIF($B$7:$B$16,"DAS-4",$I$7:$I$16)</f>
        <v>0</v>
      </c>
      <c r="J22" s="30">
        <f>SUMIF($B$7:$B$16,"DAS-4",$J$7:$J$16)</f>
        <v>0</v>
      </c>
      <c r="K22" s="37"/>
      <c r="L22" s="37"/>
      <c r="M22" s="37"/>
      <c r="N22" s="37"/>
      <c r="O22" s="37"/>
      <c r="P22" s="37"/>
      <c r="Q22" s="37"/>
    </row>
    <row r="23" spans="1:30" ht="14.4" x14ac:dyDescent="0.25">
      <c r="A23" s="60" t="s">
        <v>34</v>
      </c>
      <c r="B23" s="46" t="s">
        <v>35</v>
      </c>
      <c r="C23" s="28">
        <f>SUMIFS($E$7:$E$16,$B$7:$B$16,"DAS-5",$D$7:$D$16,"&lt;&gt;VAGO")</f>
        <v>0</v>
      </c>
      <c r="D23" s="28">
        <f>SUMIFS($E$7:$E$16,$B$7:$B$16,"DAS-5",$D$7:$D$16,"VAGO")</f>
        <v>0</v>
      </c>
      <c r="E23" s="28">
        <f t="shared" si="1"/>
        <v>0</v>
      </c>
      <c r="F23" s="34"/>
      <c r="G23" s="30">
        <f>SUMIF($B$7:$B$16,"DAS-5",$G$7:$G$16)</f>
        <v>0</v>
      </c>
      <c r="H23" s="30">
        <f>SUMIF($B$7:$B$16,"DAS-5",$H$7:$H$16)</f>
        <v>0</v>
      </c>
      <c r="I23" s="30">
        <f>SUMIF($B$7:$B$16,"DAS-5",$I$7:$I$16)</f>
        <v>0</v>
      </c>
      <c r="J23" s="30">
        <f>SUMIF($B$7:$B$16,"DAS-5",$J$7:$J$16)</f>
        <v>0</v>
      </c>
      <c r="K23" s="37"/>
      <c r="L23" s="37"/>
      <c r="M23" s="37"/>
      <c r="N23" s="37"/>
      <c r="O23" s="37"/>
      <c r="P23" s="37"/>
      <c r="Q23" s="37"/>
    </row>
    <row r="24" spans="1:30" ht="14.4" x14ac:dyDescent="0.25">
      <c r="A24" s="60" t="s">
        <v>36</v>
      </c>
      <c r="B24" s="46" t="s">
        <v>37</v>
      </c>
      <c r="C24" s="28">
        <f>SUMIFS($E$7:$E$16,$B$7:$B$16,"CAA-1",$D$7:$D$16,"&lt;&gt;VAGO")</f>
        <v>0</v>
      </c>
      <c r="D24" s="28">
        <f>SUMIFS($E$7:$E$16,$B$7:$B$16,"CAA-1",$D$7:$D$16,"VAGO")</f>
        <v>0</v>
      </c>
      <c r="E24" s="28">
        <f t="shared" si="1"/>
        <v>0</v>
      </c>
      <c r="F24" s="34"/>
      <c r="G24" s="30">
        <f>SUMIF($B$7:$B$16,"CAA-1",$G$7:$G$16)</f>
        <v>0</v>
      </c>
      <c r="H24" s="30">
        <f>SUMIF($B$7:$B$16,"CAA-1",$H$7:$H$16)</f>
        <v>0</v>
      </c>
      <c r="I24" s="30">
        <f>SUMIF($B$7:$B$16,"CAA-1",$I$7:$I$16)</f>
        <v>0</v>
      </c>
      <c r="J24" s="30">
        <f>SUMIF($B$7:$B$16,"CAA-1",$J$7:$J$16)</f>
        <v>0</v>
      </c>
      <c r="K24" s="37"/>
      <c r="L24" s="37"/>
      <c r="M24" s="37"/>
      <c r="N24" s="37"/>
      <c r="O24" s="37"/>
      <c r="P24" s="37"/>
      <c r="Q24" s="37"/>
    </row>
    <row r="25" spans="1:30" ht="14.4" x14ac:dyDescent="0.25">
      <c r="A25" s="60" t="s">
        <v>38</v>
      </c>
      <c r="B25" s="46" t="s">
        <v>39</v>
      </c>
      <c r="C25" s="28">
        <f>SUMIFS($E$7:$E$16,$B$7:$B$16,"CAA-2",$D$7:$D$16,"&lt;&gt;VAGO")</f>
        <v>0</v>
      </c>
      <c r="D25" s="28">
        <f>SUMIFS($E$7:$E$16,$B$7:$B$16,"CAA-2",$D$7:$D$16,"VAGO")</f>
        <v>0</v>
      </c>
      <c r="E25" s="28">
        <f t="shared" si="1"/>
        <v>0</v>
      </c>
      <c r="F25" s="34"/>
      <c r="G25" s="30">
        <f>SUMIF($B$7:$B$16,"CAA-2",$G$7:$G$16)</f>
        <v>0</v>
      </c>
      <c r="H25" s="30">
        <f>SUMIF($B$7:$B$16,"CAA-2",$H$7:$H$16)</f>
        <v>0</v>
      </c>
      <c r="I25" s="30">
        <f>SUMIF($B$7:$B$16,"CAA-2",$I$7:$I$16)</f>
        <v>0</v>
      </c>
      <c r="J25" s="30">
        <f>SUMIF($B$7:$B$16,"CAA-2",$J$7:$J$16)</f>
        <v>0</v>
      </c>
      <c r="K25" s="37"/>
      <c r="L25" s="37"/>
      <c r="M25" s="37"/>
      <c r="N25" s="37"/>
      <c r="O25" s="37"/>
      <c r="P25" s="37"/>
      <c r="Q25" s="37"/>
    </row>
    <row r="26" spans="1:30" ht="14.4" x14ac:dyDescent="0.25">
      <c r="A26" s="60" t="s">
        <v>40</v>
      </c>
      <c r="B26" s="46" t="s">
        <v>41</v>
      </c>
      <c r="C26" s="28">
        <f>SUMIFS($E$7:$E$16,$B$7:$B$16,"CAA-3",$D$7:$D$16,"&lt;&gt;VAGO")</f>
        <v>0</v>
      </c>
      <c r="D26" s="28">
        <f>SUMIFS($E$7:$E$16,$B$7:$B$16,"CAA-3",$D$7:$D$16,"VAGO")</f>
        <v>0</v>
      </c>
      <c r="E26" s="28">
        <f t="shared" si="1"/>
        <v>0</v>
      </c>
      <c r="F26" s="32"/>
      <c r="G26" s="30">
        <f>SUMIF($B$7:$B$16,"CAA-3",$G$7:$G$16)</f>
        <v>0</v>
      </c>
      <c r="H26" s="30">
        <f>SUMIF($B$7:$B$16,"CAA-3",$H$7:$H$16)</f>
        <v>0</v>
      </c>
      <c r="I26" s="30">
        <f>SUMIF($B$7:$B$16,"CAA-3",$I$7:$I$16)</f>
        <v>0</v>
      </c>
      <c r="J26" s="30">
        <f>SUMIF($B$7:$B$16,"CAA-3",$J$7:$J$16)</f>
        <v>0</v>
      </c>
      <c r="K26" s="37"/>
      <c r="L26" s="37"/>
      <c r="M26" s="37"/>
      <c r="N26" s="37"/>
      <c r="O26" s="37"/>
      <c r="P26" s="37"/>
      <c r="Q26" s="37"/>
    </row>
    <row r="27" spans="1:30" ht="14.4" x14ac:dyDescent="0.25">
      <c r="A27" s="60" t="s">
        <v>42</v>
      </c>
      <c r="B27" s="46" t="s">
        <v>43</v>
      </c>
      <c r="C27" s="28">
        <f>SUMIFS($E$7:$E$16,$B$7:$B$16,"CAA-4",$D$7:$D$16,"&lt;&gt;VAGO")</f>
        <v>0</v>
      </c>
      <c r="D27" s="28">
        <f>SUMIFS($E$7:$E$16,$B$7:$B$16,"CAA-4",$D$7:$D$16,"VAGO")</f>
        <v>0</v>
      </c>
      <c r="E27" s="28">
        <f t="shared" si="1"/>
        <v>0</v>
      </c>
      <c r="F27" s="32"/>
      <c r="G27" s="30">
        <f>SUMIF($B$7:$B$16,"CAA-4",$G$7:$G$16)</f>
        <v>0</v>
      </c>
      <c r="H27" s="30">
        <f>SUMIF($B$7:$B$16,"CAA-4",$H$7:$H$16)</f>
        <v>0</v>
      </c>
      <c r="I27" s="30">
        <f>SUMIF($B$7:$B$16,"CAA-4",$I$7:$I$16)</f>
        <v>0</v>
      </c>
      <c r="J27" s="30">
        <f>SUMIF($B$7:$B$16,"CAA-4",$J$7:$J$16)</f>
        <v>0</v>
      </c>
      <c r="K27" s="37"/>
      <c r="L27" s="37"/>
      <c r="M27" s="37"/>
      <c r="N27" s="37"/>
      <c r="O27" s="37"/>
      <c r="P27" s="37"/>
      <c r="Q27" s="37"/>
    </row>
    <row r="28" spans="1:30" ht="14.4" x14ac:dyDescent="0.25">
      <c r="A28" s="60" t="s">
        <v>44</v>
      </c>
      <c r="B28" s="46" t="s">
        <v>45</v>
      </c>
      <c r="C28" s="28">
        <f>SUMIFS($E$7:$E$16,$B$7:$B$16,"CAA-5",$D$7:$D$16,"&lt;&gt;VAGO")</f>
        <v>0</v>
      </c>
      <c r="D28" s="28">
        <f>SUMIFS($E$7:$E$16,$B$7:$B$16,"CAA-5",$D$7:$D$16,"VAGO")</f>
        <v>0</v>
      </c>
      <c r="E28" s="28">
        <f t="shared" si="1"/>
        <v>0</v>
      </c>
      <c r="F28" s="32"/>
      <c r="G28" s="30">
        <f>SUMIF($B$7:$B$16,"CAA-5",$G$7:$G$16)</f>
        <v>0</v>
      </c>
      <c r="H28" s="30">
        <f>SUMIF($B$7:$B$16,"CAA-5",$H$7:$H$16)</f>
        <v>0</v>
      </c>
      <c r="I28" s="30">
        <f>SUMIF($B$7:$B$16,"CAA-5",$I$7:$I$16)</f>
        <v>0</v>
      </c>
      <c r="J28" s="30">
        <f>SUMIF($B$7:$B$16,"CAA-5",$J$7:$J$16)</f>
        <v>0</v>
      </c>
      <c r="K28" s="37"/>
      <c r="L28" s="37"/>
      <c r="M28" s="37"/>
      <c r="N28" s="37"/>
      <c r="O28" s="37"/>
      <c r="P28" s="37"/>
      <c r="Q28" s="37"/>
    </row>
    <row r="29" spans="1:30" ht="14.4" x14ac:dyDescent="0.25">
      <c r="A29" s="63" t="s">
        <v>46</v>
      </c>
      <c r="B29" s="25"/>
      <c r="C29" s="35">
        <f t="shared" ref="C29:E29" si="2">SUM(C18:C26)</f>
        <v>0</v>
      </c>
      <c r="D29" s="35">
        <f t="shared" si="2"/>
        <v>0</v>
      </c>
      <c r="E29" s="35">
        <f t="shared" si="2"/>
        <v>0</v>
      </c>
      <c r="F29" s="25"/>
      <c r="G29" s="36">
        <f t="shared" ref="G29:J29" si="3">SUM(G18:G28)</f>
        <v>0</v>
      </c>
      <c r="H29" s="36">
        <f t="shared" si="3"/>
        <v>0</v>
      </c>
      <c r="I29" s="36">
        <f t="shared" si="3"/>
        <v>0</v>
      </c>
      <c r="J29" s="36">
        <f t="shared" si="3"/>
        <v>0</v>
      </c>
      <c r="K29" s="37"/>
      <c r="L29" s="37"/>
      <c r="M29" s="37"/>
      <c r="N29" s="37"/>
      <c r="O29" s="37"/>
      <c r="P29" s="37"/>
      <c r="Q29" s="37"/>
    </row>
    <row r="30" spans="1:30" ht="45.75" customHeight="1" x14ac:dyDescent="0.25">
      <c r="A30" s="37"/>
      <c r="B30" s="37"/>
      <c r="C30" s="37"/>
      <c r="D30" s="37"/>
      <c r="E30" s="37"/>
      <c r="F30" s="37"/>
      <c r="G30" s="37"/>
      <c r="H30" s="21"/>
      <c r="I30" s="21"/>
      <c r="J30" s="38"/>
      <c r="K30" s="37"/>
      <c r="L30" s="37"/>
      <c r="M30" s="37"/>
      <c r="N30" s="37"/>
      <c r="O30" s="37"/>
      <c r="P30" s="37"/>
      <c r="Q30" s="37"/>
    </row>
    <row r="31" spans="1:30" ht="14.4" x14ac:dyDescent="0.25">
      <c r="A31" s="80" t="s">
        <v>47</v>
      </c>
      <c r="B31" s="72"/>
      <c r="C31" s="72"/>
      <c r="D31" s="72"/>
      <c r="E31" s="72"/>
      <c r="F31" s="72"/>
      <c r="G31" s="72"/>
      <c r="H31" s="72"/>
      <c r="I31" s="73"/>
      <c r="J31" s="37"/>
      <c r="K31" s="7"/>
      <c r="L31" s="37"/>
      <c r="M31" s="37"/>
      <c r="N31" s="37"/>
      <c r="O31" s="37"/>
      <c r="P31" s="37"/>
      <c r="Q31" s="37"/>
    </row>
    <row r="32" spans="1:30" ht="27.6" x14ac:dyDescent="0.25">
      <c r="A32" s="10" t="s">
        <v>48</v>
      </c>
      <c r="B32" s="10" t="s">
        <v>49</v>
      </c>
      <c r="C32" s="10" t="s">
        <v>50</v>
      </c>
      <c r="D32" s="10" t="s">
        <v>51</v>
      </c>
      <c r="E32" s="10" t="s">
        <v>52</v>
      </c>
      <c r="F32" s="10" t="s">
        <v>53</v>
      </c>
      <c r="G32" s="10" t="s">
        <v>54</v>
      </c>
      <c r="H32" s="10" t="s">
        <v>55</v>
      </c>
      <c r="I32" s="10" t="s">
        <v>56</v>
      </c>
      <c r="J32" s="62"/>
      <c r="K32" s="7"/>
      <c r="L32" s="62"/>
      <c r="M32" s="62"/>
      <c r="N32" s="62"/>
      <c r="O32" s="62"/>
      <c r="P32" s="62"/>
      <c r="Q32" s="62"/>
      <c r="R32" s="40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</row>
    <row r="33" spans="1:30" ht="14.4" x14ac:dyDescent="0.25">
      <c r="A33" s="47"/>
      <c r="B33" s="42"/>
      <c r="C33" s="57"/>
      <c r="D33" s="57"/>
      <c r="E33" s="46">
        <v>1</v>
      </c>
      <c r="F33" s="43"/>
      <c r="G33" s="44">
        <v>0</v>
      </c>
      <c r="H33" s="44">
        <v>0</v>
      </c>
      <c r="I33" s="45">
        <f t="shared" ref="I33:I42" si="4">SUM(G33:H33)</f>
        <v>0</v>
      </c>
      <c r="J33" s="37"/>
      <c r="K33" s="21"/>
      <c r="L33" s="21"/>
      <c r="M33" s="21"/>
      <c r="N33" s="21"/>
      <c r="O33" s="21"/>
      <c r="P33" s="21"/>
      <c r="Q33" s="21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</row>
    <row r="34" spans="1:30" ht="14.4" x14ac:dyDescent="0.25">
      <c r="A34" s="47"/>
      <c r="B34" s="42"/>
      <c r="C34" s="57"/>
      <c r="D34" s="57"/>
      <c r="E34" s="46">
        <v>1</v>
      </c>
      <c r="F34" s="43"/>
      <c r="G34" s="44">
        <v>0</v>
      </c>
      <c r="H34" s="44">
        <v>0</v>
      </c>
      <c r="I34" s="45">
        <f t="shared" si="4"/>
        <v>0</v>
      </c>
      <c r="J34" s="37"/>
      <c r="K34" s="21"/>
      <c r="L34" s="21"/>
      <c r="M34" s="21"/>
      <c r="N34" s="21"/>
      <c r="O34" s="21"/>
      <c r="P34" s="21"/>
      <c r="Q34" s="21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</row>
    <row r="35" spans="1:30" ht="14.4" x14ac:dyDescent="0.25">
      <c r="A35" s="47"/>
      <c r="B35" s="42"/>
      <c r="C35" s="57"/>
      <c r="D35" s="57"/>
      <c r="E35" s="46">
        <v>1</v>
      </c>
      <c r="F35" s="47"/>
      <c r="G35" s="44">
        <v>0</v>
      </c>
      <c r="H35" s="44">
        <v>0</v>
      </c>
      <c r="I35" s="45">
        <f t="shared" si="4"/>
        <v>0</v>
      </c>
      <c r="J35" s="37"/>
      <c r="K35" s="21"/>
      <c r="L35" s="21"/>
      <c r="M35" s="21"/>
      <c r="N35" s="21"/>
      <c r="O35" s="21"/>
      <c r="P35" s="21"/>
      <c r="Q35" s="21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</row>
    <row r="36" spans="1:30" ht="14.4" x14ac:dyDescent="0.25">
      <c r="A36" s="47"/>
      <c r="B36" s="42"/>
      <c r="C36" s="57"/>
      <c r="D36" s="57"/>
      <c r="E36" s="46">
        <v>1</v>
      </c>
      <c r="F36" s="47"/>
      <c r="G36" s="44">
        <v>0</v>
      </c>
      <c r="H36" s="44">
        <v>0</v>
      </c>
      <c r="I36" s="45">
        <f t="shared" si="4"/>
        <v>0</v>
      </c>
      <c r="J36" s="37"/>
      <c r="K36" s="21"/>
      <c r="L36" s="21"/>
      <c r="M36" s="21"/>
      <c r="N36" s="21"/>
      <c r="O36" s="21"/>
      <c r="P36" s="21"/>
      <c r="Q36" s="21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</row>
    <row r="37" spans="1:30" ht="14.4" x14ac:dyDescent="0.25">
      <c r="A37" s="47"/>
      <c r="B37" s="42"/>
      <c r="C37" s="57"/>
      <c r="D37" s="57"/>
      <c r="E37" s="46">
        <v>1</v>
      </c>
      <c r="F37" s="47"/>
      <c r="G37" s="44">
        <v>0</v>
      </c>
      <c r="H37" s="44">
        <v>0</v>
      </c>
      <c r="I37" s="45">
        <f t="shared" si="4"/>
        <v>0</v>
      </c>
      <c r="J37" s="37"/>
      <c r="K37" s="21"/>
      <c r="L37" s="21"/>
      <c r="M37" s="21"/>
      <c r="N37" s="21"/>
      <c r="O37" s="21"/>
      <c r="P37" s="21"/>
      <c r="Q37" s="21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</row>
    <row r="38" spans="1:30" ht="14.4" x14ac:dyDescent="0.25">
      <c r="A38" s="47"/>
      <c r="B38" s="42"/>
      <c r="C38" s="57"/>
      <c r="D38" s="57"/>
      <c r="E38" s="46">
        <v>1</v>
      </c>
      <c r="F38" s="47"/>
      <c r="G38" s="44">
        <v>0</v>
      </c>
      <c r="H38" s="44">
        <v>0</v>
      </c>
      <c r="I38" s="45">
        <f t="shared" si="4"/>
        <v>0</v>
      </c>
      <c r="J38" s="37"/>
      <c r="K38" s="21"/>
      <c r="L38" s="21"/>
      <c r="M38" s="21"/>
      <c r="N38" s="21"/>
      <c r="O38" s="21"/>
      <c r="P38" s="21"/>
      <c r="Q38" s="21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</row>
    <row r="39" spans="1:30" ht="14.4" x14ac:dyDescent="0.25">
      <c r="A39" s="47"/>
      <c r="B39" s="42"/>
      <c r="C39" s="57"/>
      <c r="D39" s="57"/>
      <c r="E39" s="46">
        <v>1</v>
      </c>
      <c r="F39" s="47"/>
      <c r="G39" s="44">
        <v>0</v>
      </c>
      <c r="H39" s="44">
        <v>0</v>
      </c>
      <c r="I39" s="45">
        <f t="shared" si="4"/>
        <v>0</v>
      </c>
      <c r="J39" s="37"/>
      <c r="K39" s="21"/>
      <c r="L39" s="21"/>
      <c r="M39" s="21"/>
      <c r="N39" s="21"/>
      <c r="O39" s="21"/>
      <c r="P39" s="21"/>
      <c r="Q39" s="21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</row>
    <row r="40" spans="1:30" ht="14.4" x14ac:dyDescent="0.25">
      <c r="A40" s="47"/>
      <c r="B40" s="42"/>
      <c r="C40" s="57"/>
      <c r="D40" s="57"/>
      <c r="E40" s="46">
        <v>1</v>
      </c>
      <c r="F40" s="47"/>
      <c r="G40" s="44">
        <v>0</v>
      </c>
      <c r="H40" s="44">
        <v>0</v>
      </c>
      <c r="I40" s="45">
        <f t="shared" si="4"/>
        <v>0</v>
      </c>
      <c r="J40" s="37"/>
      <c r="K40" s="21"/>
      <c r="L40" s="21"/>
      <c r="M40" s="21"/>
      <c r="N40" s="21"/>
      <c r="O40" s="21"/>
      <c r="P40" s="21"/>
      <c r="Q40" s="21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</row>
    <row r="41" spans="1:30" ht="14.4" x14ac:dyDescent="0.25">
      <c r="A41" s="47"/>
      <c r="B41" s="42"/>
      <c r="C41" s="57"/>
      <c r="D41" s="57"/>
      <c r="E41" s="46">
        <v>1</v>
      </c>
      <c r="F41" s="47"/>
      <c r="G41" s="44">
        <v>0</v>
      </c>
      <c r="H41" s="44">
        <v>0</v>
      </c>
      <c r="I41" s="45">
        <f t="shared" si="4"/>
        <v>0</v>
      </c>
      <c r="J41" s="37"/>
      <c r="K41" s="21"/>
      <c r="L41" s="21"/>
      <c r="M41" s="21"/>
      <c r="N41" s="21"/>
      <c r="O41" s="21"/>
      <c r="P41" s="21"/>
      <c r="Q41" s="21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</row>
    <row r="42" spans="1:30" ht="14.4" x14ac:dyDescent="0.25">
      <c r="A42" s="47"/>
      <c r="B42" s="42"/>
      <c r="C42" s="57"/>
      <c r="D42" s="57"/>
      <c r="E42" s="46">
        <v>1</v>
      </c>
      <c r="F42" s="47"/>
      <c r="G42" s="44">
        <v>0</v>
      </c>
      <c r="H42" s="44">
        <v>0</v>
      </c>
      <c r="I42" s="45">
        <f t="shared" si="4"/>
        <v>0</v>
      </c>
      <c r="J42" s="37"/>
      <c r="K42" s="21"/>
      <c r="L42" s="21"/>
      <c r="M42" s="21"/>
      <c r="N42" s="21"/>
      <c r="O42" s="21"/>
      <c r="P42" s="21"/>
      <c r="Q42" s="21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</row>
    <row r="43" spans="1:30" ht="41.4" x14ac:dyDescent="0.25">
      <c r="A43" s="63" t="s">
        <v>57</v>
      </c>
      <c r="B43" s="63" t="s">
        <v>58</v>
      </c>
      <c r="C43" s="35" t="s">
        <v>59</v>
      </c>
      <c r="D43" s="35" t="s">
        <v>60</v>
      </c>
      <c r="E43" s="35" t="s">
        <v>61</v>
      </c>
      <c r="F43" s="48"/>
      <c r="G43" s="35" t="s">
        <v>62</v>
      </c>
      <c r="H43" s="35" t="s">
        <v>63</v>
      </c>
      <c r="I43" s="35" t="s">
        <v>64</v>
      </c>
      <c r="J43" s="37"/>
      <c r="K43" s="7"/>
      <c r="L43" s="7"/>
      <c r="M43" s="7"/>
      <c r="N43" s="7"/>
      <c r="O43" s="7"/>
      <c r="P43" s="7"/>
      <c r="Q43" s="7"/>
      <c r="R43" s="49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</row>
    <row r="44" spans="1:30" ht="14.4" x14ac:dyDescent="0.25">
      <c r="A44" s="58" t="s">
        <v>65</v>
      </c>
      <c r="B44" s="59" t="s">
        <v>66</v>
      </c>
      <c r="C44" s="28">
        <f>SUMIFS($E$33:$E$42,$B$33:$B$42,"FDA",$D$33:$D$42,"&lt;&gt;VAGO")</f>
        <v>0</v>
      </c>
      <c r="D44" s="28">
        <f>SUMIFS($E$33:$E$42,$B$33:$B$42,"FDA",$D$33:$D$42,"VAGO")</f>
        <v>0</v>
      </c>
      <c r="E44" s="28">
        <f t="shared" ref="E44:E48" si="5">C44+D44</f>
        <v>0</v>
      </c>
      <c r="F44" s="29"/>
      <c r="G44" s="45">
        <f>SUMIF($B$33:$B$42,"FDA",$G$33:$G$42)</f>
        <v>0</v>
      </c>
      <c r="H44" s="45">
        <f>SUMIF($B$33:$B$42,"FDA",$H$33:$H$42)</f>
        <v>0</v>
      </c>
      <c r="I44" s="45">
        <f>SUMIF($B$33:$B$42,"FDA",$I$33:$I$42)</f>
        <v>0</v>
      </c>
      <c r="J44" s="21"/>
      <c r="K44" s="7"/>
      <c r="L44" s="21"/>
      <c r="M44" s="21"/>
      <c r="N44" s="21"/>
      <c r="O44" s="21"/>
      <c r="P44" s="21"/>
      <c r="Q44" s="21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</row>
    <row r="45" spans="1:30" ht="14.4" x14ac:dyDescent="0.25">
      <c r="A45" s="58" t="s">
        <v>67</v>
      </c>
      <c r="B45" s="59" t="s">
        <v>68</v>
      </c>
      <c r="C45" s="28">
        <f>SUMIFS($E$33:$E$42,$B$33:$B$42,"FDA-1",$D$33:$D$42,"&lt;&gt;VAGO")</f>
        <v>0</v>
      </c>
      <c r="D45" s="28">
        <f>SUMIFS($E$33:$E$42,$B$33:$B$42,"FDA-1",$D$33:$D$42,"VAGO")</f>
        <v>0</v>
      </c>
      <c r="E45" s="28">
        <f t="shared" si="5"/>
        <v>0</v>
      </c>
      <c r="F45" s="29"/>
      <c r="G45" s="45">
        <f>SUMIF($B$33:$B$42,"FDA-1",$G$33:$G$42)</f>
        <v>0</v>
      </c>
      <c r="H45" s="45">
        <f>SUMIF($B$33:$B$42,"FDA-1",$H$33:$H$42)</f>
        <v>0</v>
      </c>
      <c r="I45" s="45">
        <f>SUMIF($B$33:$B$42,"FDA-1",$I$33:$I$42)</f>
        <v>0</v>
      </c>
      <c r="J45" s="21"/>
      <c r="K45" s="7"/>
      <c r="L45" s="21"/>
      <c r="M45" s="21"/>
      <c r="N45" s="21"/>
      <c r="O45" s="21"/>
      <c r="P45" s="21"/>
      <c r="Q45" s="21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</row>
    <row r="46" spans="1:30" ht="14.4" x14ac:dyDescent="0.25">
      <c r="A46" s="58" t="s">
        <v>69</v>
      </c>
      <c r="B46" s="59" t="s">
        <v>70</v>
      </c>
      <c r="C46" s="28">
        <f>SUMIFS($E$33:$E$42,$B$33:$B$42,"FDA-2",$D$33:$D$42,"&lt;&gt;VAGO")</f>
        <v>0</v>
      </c>
      <c r="D46" s="28">
        <f>SUMIFS($E$33:$E$42,$B$33:$B$42,"FDA-2",$D$33:$D$42,"VAGO")</f>
        <v>0</v>
      </c>
      <c r="E46" s="28">
        <f t="shared" si="5"/>
        <v>0</v>
      </c>
      <c r="F46" s="32"/>
      <c r="G46" s="45">
        <f>SUMIF($B$33:$B$42,"FDA-2",$G$33:$G$42)</f>
        <v>0</v>
      </c>
      <c r="H46" s="45">
        <f>SUMIF($B$33:$B$42,"FDA-2",$H$33:$H$42)</f>
        <v>0</v>
      </c>
      <c r="I46" s="45">
        <f>SUMIF($B$33:$B$42,"FDA-2",$I$33:$I$42)</f>
        <v>0</v>
      </c>
      <c r="J46" s="21"/>
      <c r="K46" s="7"/>
      <c r="L46" s="21"/>
      <c r="M46" s="21"/>
      <c r="N46" s="21"/>
      <c r="O46" s="21"/>
      <c r="P46" s="21"/>
      <c r="Q46" s="21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</row>
    <row r="47" spans="1:30" ht="14.4" x14ac:dyDescent="0.25">
      <c r="A47" s="58" t="s">
        <v>71</v>
      </c>
      <c r="B47" s="59" t="s">
        <v>72</v>
      </c>
      <c r="C47" s="28">
        <f>SUMIFS($E$33:$E$42,$B$33:$B$42,"FDA-3",$D$33:$D$42,"&lt;&gt;VAGO")</f>
        <v>0</v>
      </c>
      <c r="D47" s="28">
        <f>SUMIFS($E$33:$E$42,$B$33:$B$42,"FDA-3",$D$33:$D$42,"VAGO")</f>
        <v>0</v>
      </c>
      <c r="E47" s="28">
        <f t="shared" si="5"/>
        <v>0</v>
      </c>
      <c r="F47" s="34"/>
      <c r="G47" s="45">
        <f>SUMIF($B$33:$B$42,"FDA-3",$G$33:$G$42)</f>
        <v>0</v>
      </c>
      <c r="H47" s="45">
        <f>SUMIF($B$33:$B$42,"FDA-3",$H$33:$H$42)</f>
        <v>0</v>
      </c>
      <c r="I47" s="45">
        <f>SUMIF($B$33:$B$42,"FDA-3",$I$33:$I$42)</f>
        <v>0</v>
      </c>
      <c r="J47" s="21"/>
      <c r="K47" s="7"/>
      <c r="L47" s="21"/>
      <c r="M47" s="21"/>
      <c r="N47" s="21"/>
      <c r="O47" s="21"/>
      <c r="P47" s="21"/>
      <c r="Q47" s="21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</row>
    <row r="48" spans="1:30" ht="14.4" x14ac:dyDescent="0.25">
      <c r="A48" s="58" t="s">
        <v>73</v>
      </c>
      <c r="B48" s="59" t="s">
        <v>74</v>
      </c>
      <c r="C48" s="28">
        <f>SUMIFS($E$33:$E$42,$B$33:$B$42,"FDA-4",$D$33:$D$42,"&lt;&gt;VAGO")</f>
        <v>0</v>
      </c>
      <c r="D48" s="28">
        <f>SUMIFS($E$33:$E$42,$B$33:$B$42,"FDA-4",$D$33:$D$42,"VAGO")</f>
        <v>0</v>
      </c>
      <c r="E48" s="28">
        <f t="shared" si="5"/>
        <v>0</v>
      </c>
      <c r="F48" s="32"/>
      <c r="G48" s="45">
        <f>SUMIF($B$33:$B$42,"FDA-4",$G$33:$G$42)</f>
        <v>0</v>
      </c>
      <c r="H48" s="45">
        <f>SUMIF($B$33:$B$42,"FDA-4",$H$33:$H$42)</f>
        <v>0</v>
      </c>
      <c r="I48" s="45">
        <f>SUMIF($B$33:$B$42,"FDA-4",$I$33:$I$42)</f>
        <v>0</v>
      </c>
      <c r="J48" s="21"/>
      <c r="K48" s="7"/>
      <c r="L48" s="21"/>
      <c r="M48" s="21"/>
      <c r="N48" s="21"/>
      <c r="O48" s="21"/>
      <c r="P48" s="21"/>
      <c r="Q48" s="21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</row>
    <row r="49" spans="1:30" ht="27.6" x14ac:dyDescent="0.25">
      <c r="A49" s="63" t="s">
        <v>75</v>
      </c>
      <c r="B49" s="48"/>
      <c r="C49" s="35">
        <f t="shared" ref="C49:E49" si="6">SUM(C45:C48)</f>
        <v>0</v>
      </c>
      <c r="D49" s="35">
        <f t="shared" si="6"/>
        <v>0</v>
      </c>
      <c r="E49" s="35">
        <f t="shared" si="6"/>
        <v>0</v>
      </c>
      <c r="F49" s="48"/>
      <c r="G49" s="51">
        <f t="shared" ref="G49:I49" si="7">SUM(G44:G48)</f>
        <v>0</v>
      </c>
      <c r="H49" s="51">
        <f t="shared" si="7"/>
        <v>0</v>
      </c>
      <c r="I49" s="51">
        <f t="shared" si="7"/>
        <v>0</v>
      </c>
      <c r="J49" s="21"/>
      <c r="K49" s="7"/>
      <c r="L49" s="21"/>
      <c r="M49" s="21"/>
      <c r="N49" s="21"/>
      <c r="O49" s="21"/>
      <c r="P49" s="21"/>
      <c r="Q49" s="21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</row>
    <row r="50" spans="1:30" ht="45" customHeight="1" x14ac:dyDescent="0.25">
      <c r="A50" s="38"/>
      <c r="B50" s="38"/>
      <c r="C50" s="38"/>
      <c r="D50" s="38"/>
      <c r="E50" s="38"/>
      <c r="F50" s="38"/>
      <c r="G50" s="38"/>
      <c r="H50" s="38"/>
      <c r="I50" s="7"/>
      <c r="J50" s="21"/>
      <c r="K50" s="7"/>
      <c r="L50" s="21"/>
      <c r="M50" s="21"/>
      <c r="N50" s="21"/>
      <c r="O50" s="21"/>
      <c r="P50" s="21"/>
      <c r="Q50" s="21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</row>
    <row r="51" spans="1:30" ht="14.4" x14ac:dyDescent="0.25">
      <c r="A51" s="80" t="s">
        <v>76</v>
      </c>
      <c r="B51" s="72"/>
      <c r="C51" s="72"/>
      <c r="D51" s="72"/>
      <c r="E51" s="72"/>
      <c r="F51" s="72"/>
      <c r="G51" s="72"/>
      <c r="H51" s="72"/>
      <c r="I51" s="73"/>
      <c r="J51" s="21"/>
      <c r="K51" s="7"/>
      <c r="L51" s="21"/>
      <c r="M51" s="21"/>
      <c r="N51" s="21"/>
      <c r="O51" s="21"/>
      <c r="P51" s="21"/>
      <c r="Q51" s="21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</row>
    <row r="52" spans="1:30" ht="27.6" x14ac:dyDescent="0.25">
      <c r="A52" s="52" t="s">
        <v>77</v>
      </c>
      <c r="B52" s="10" t="s">
        <v>78</v>
      </c>
      <c r="C52" s="10" t="s">
        <v>79</v>
      </c>
      <c r="D52" s="10" t="s">
        <v>80</v>
      </c>
      <c r="E52" s="10" t="s">
        <v>81</v>
      </c>
      <c r="F52" s="10" t="s">
        <v>82</v>
      </c>
      <c r="G52" s="10" t="s">
        <v>83</v>
      </c>
      <c r="H52" s="10" t="s">
        <v>84</v>
      </c>
      <c r="I52" s="10" t="s">
        <v>85</v>
      </c>
      <c r="J52" s="7"/>
      <c r="K52" s="7"/>
      <c r="L52" s="7"/>
      <c r="M52" s="7"/>
      <c r="N52" s="7"/>
      <c r="O52" s="7"/>
      <c r="P52" s="7"/>
      <c r="Q52" s="7"/>
      <c r="R52" s="40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</row>
    <row r="53" spans="1:30" ht="14.4" x14ac:dyDescent="0.25">
      <c r="A53" s="56"/>
      <c r="B53" s="55"/>
      <c r="C53" s="55"/>
      <c r="D53" s="57"/>
      <c r="E53" s="46">
        <v>1</v>
      </c>
      <c r="F53" s="56"/>
      <c r="G53" s="44">
        <v>0</v>
      </c>
      <c r="H53" s="44">
        <v>0</v>
      </c>
      <c r="I53" s="45">
        <f t="shared" ref="I53:I62" si="8">SUM(G53:H53)</f>
        <v>0</v>
      </c>
      <c r="J53" s="21"/>
      <c r="K53" s="21"/>
      <c r="L53" s="21"/>
      <c r="M53" s="21"/>
      <c r="N53" s="21"/>
      <c r="O53" s="21"/>
      <c r="P53" s="21"/>
      <c r="Q53" s="21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</row>
    <row r="54" spans="1:30" ht="14.4" x14ac:dyDescent="0.25">
      <c r="A54" s="47"/>
      <c r="B54" s="55"/>
      <c r="C54" s="57"/>
      <c r="D54" s="57"/>
      <c r="E54" s="46">
        <v>1</v>
      </c>
      <c r="F54" s="47"/>
      <c r="G54" s="44">
        <v>0</v>
      </c>
      <c r="H54" s="44">
        <v>0</v>
      </c>
      <c r="I54" s="45">
        <f t="shared" si="8"/>
        <v>0</v>
      </c>
      <c r="J54" s="21"/>
      <c r="K54" s="21"/>
      <c r="L54" s="21"/>
      <c r="M54" s="21"/>
      <c r="N54" s="21"/>
      <c r="O54" s="21"/>
      <c r="P54" s="21"/>
      <c r="Q54" s="21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</row>
    <row r="55" spans="1:30" ht="14.4" x14ac:dyDescent="0.25">
      <c r="A55" s="47"/>
      <c r="B55" s="55"/>
      <c r="C55" s="57"/>
      <c r="D55" s="57"/>
      <c r="E55" s="46">
        <v>1</v>
      </c>
      <c r="F55" s="43"/>
      <c r="G55" s="44">
        <v>0</v>
      </c>
      <c r="H55" s="44">
        <v>0</v>
      </c>
      <c r="I55" s="45">
        <f t="shared" si="8"/>
        <v>0</v>
      </c>
      <c r="J55" s="21"/>
      <c r="K55" s="21"/>
      <c r="L55" s="21"/>
      <c r="M55" s="21"/>
      <c r="N55" s="21"/>
      <c r="O55" s="21"/>
      <c r="P55" s="21"/>
      <c r="Q55" s="21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</row>
    <row r="56" spans="1:30" ht="14.4" x14ac:dyDescent="0.25">
      <c r="A56" s="56"/>
      <c r="B56" s="55"/>
      <c r="C56" s="57"/>
      <c r="D56" s="57"/>
      <c r="E56" s="46">
        <v>1</v>
      </c>
      <c r="F56" s="47"/>
      <c r="G56" s="44">
        <v>0</v>
      </c>
      <c r="H56" s="44">
        <v>0</v>
      </c>
      <c r="I56" s="45">
        <f t="shared" si="8"/>
        <v>0</v>
      </c>
      <c r="J56" s="21"/>
      <c r="K56" s="21"/>
      <c r="L56" s="21"/>
      <c r="M56" s="21"/>
      <c r="N56" s="21"/>
      <c r="O56" s="21"/>
      <c r="P56" s="21"/>
      <c r="Q56" s="21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</row>
    <row r="57" spans="1:30" ht="14.4" x14ac:dyDescent="0.25">
      <c r="A57" s="56"/>
      <c r="B57" s="55"/>
      <c r="C57" s="55"/>
      <c r="D57" s="57"/>
      <c r="E57" s="46">
        <v>1</v>
      </c>
      <c r="F57" s="56"/>
      <c r="G57" s="44">
        <v>0</v>
      </c>
      <c r="H57" s="44">
        <v>0</v>
      </c>
      <c r="I57" s="45">
        <f t="shared" si="8"/>
        <v>0</v>
      </c>
      <c r="J57" s="21"/>
      <c r="K57" s="21"/>
      <c r="L57" s="21"/>
      <c r="M57" s="21"/>
      <c r="N57" s="21"/>
      <c r="O57" s="21"/>
      <c r="P57" s="21"/>
      <c r="Q57" s="21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</row>
    <row r="58" spans="1:30" ht="14.4" x14ac:dyDescent="0.25">
      <c r="A58" s="56"/>
      <c r="B58" s="55"/>
      <c r="C58" s="55"/>
      <c r="D58" s="57"/>
      <c r="E58" s="46">
        <v>1</v>
      </c>
      <c r="F58" s="56"/>
      <c r="G58" s="44">
        <v>0</v>
      </c>
      <c r="H58" s="44">
        <v>0</v>
      </c>
      <c r="I58" s="45">
        <f t="shared" si="8"/>
        <v>0</v>
      </c>
      <c r="J58" s="21"/>
      <c r="K58" s="21"/>
      <c r="L58" s="21"/>
      <c r="M58" s="21"/>
      <c r="N58" s="21"/>
      <c r="O58" s="21"/>
      <c r="P58" s="21"/>
      <c r="Q58" s="21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</row>
    <row r="59" spans="1:30" ht="14.4" x14ac:dyDescent="0.25">
      <c r="A59" s="56"/>
      <c r="B59" s="55"/>
      <c r="C59" s="55"/>
      <c r="D59" s="57"/>
      <c r="E59" s="46">
        <v>1</v>
      </c>
      <c r="F59" s="56"/>
      <c r="G59" s="44">
        <v>0</v>
      </c>
      <c r="H59" s="44">
        <v>0</v>
      </c>
      <c r="I59" s="45">
        <f t="shared" si="8"/>
        <v>0</v>
      </c>
      <c r="J59" s="21"/>
      <c r="K59" s="21"/>
      <c r="L59" s="21"/>
      <c r="M59" s="21"/>
      <c r="N59" s="21"/>
      <c r="O59" s="21"/>
      <c r="P59" s="21"/>
      <c r="Q59" s="21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</row>
    <row r="60" spans="1:30" ht="14.4" x14ac:dyDescent="0.25">
      <c r="A60" s="56"/>
      <c r="B60" s="55"/>
      <c r="C60" s="55"/>
      <c r="D60" s="57"/>
      <c r="E60" s="46">
        <v>1</v>
      </c>
      <c r="F60" s="56"/>
      <c r="G60" s="44">
        <v>0</v>
      </c>
      <c r="H60" s="44">
        <v>0</v>
      </c>
      <c r="I60" s="45">
        <f t="shared" si="8"/>
        <v>0</v>
      </c>
      <c r="J60" s="21"/>
      <c r="K60" s="21"/>
      <c r="L60" s="21"/>
      <c r="M60" s="21"/>
      <c r="N60" s="21"/>
      <c r="O60" s="21"/>
      <c r="P60" s="21"/>
      <c r="Q60" s="21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</row>
    <row r="61" spans="1:30" ht="14.4" x14ac:dyDescent="0.25">
      <c r="A61" s="56"/>
      <c r="B61" s="55"/>
      <c r="C61" s="55"/>
      <c r="D61" s="57"/>
      <c r="E61" s="46">
        <v>1</v>
      </c>
      <c r="F61" s="56"/>
      <c r="G61" s="44">
        <v>0</v>
      </c>
      <c r="H61" s="44">
        <v>0</v>
      </c>
      <c r="I61" s="45">
        <f t="shared" si="8"/>
        <v>0</v>
      </c>
      <c r="J61" s="21"/>
      <c r="K61" s="21"/>
      <c r="L61" s="21"/>
      <c r="M61" s="21"/>
      <c r="N61" s="21"/>
      <c r="O61" s="21"/>
      <c r="P61" s="21"/>
      <c r="Q61" s="21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</row>
    <row r="62" spans="1:30" ht="14.4" x14ac:dyDescent="0.25">
      <c r="A62" s="56"/>
      <c r="B62" s="55"/>
      <c r="C62" s="55"/>
      <c r="D62" s="57"/>
      <c r="E62" s="46">
        <v>1</v>
      </c>
      <c r="F62" s="56"/>
      <c r="G62" s="44">
        <v>0</v>
      </c>
      <c r="H62" s="44">
        <v>0</v>
      </c>
      <c r="I62" s="45">
        <f t="shared" si="8"/>
        <v>0</v>
      </c>
      <c r="J62" s="21"/>
      <c r="K62" s="21"/>
      <c r="L62" s="21"/>
      <c r="M62" s="21"/>
      <c r="N62" s="21"/>
      <c r="O62" s="21"/>
      <c r="P62" s="21"/>
      <c r="Q62" s="21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</row>
    <row r="63" spans="1:30" ht="41.4" x14ac:dyDescent="0.25">
      <c r="A63" s="63" t="s">
        <v>86</v>
      </c>
      <c r="B63" s="63" t="s">
        <v>87</v>
      </c>
      <c r="C63" s="35" t="s">
        <v>88</v>
      </c>
      <c r="D63" s="35" t="s">
        <v>89</v>
      </c>
      <c r="E63" s="35" t="s">
        <v>90</v>
      </c>
      <c r="F63" s="48"/>
      <c r="G63" s="35" t="s">
        <v>91</v>
      </c>
      <c r="H63" s="35" t="s">
        <v>92</v>
      </c>
      <c r="I63" s="35" t="s">
        <v>93</v>
      </c>
      <c r="J63" s="21"/>
      <c r="K63" s="21"/>
      <c r="L63" s="21"/>
      <c r="M63" s="21"/>
      <c r="N63" s="21"/>
      <c r="O63" s="21"/>
      <c r="P63" s="21"/>
      <c r="Q63" s="21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</row>
    <row r="64" spans="1:30" ht="14.4" x14ac:dyDescent="0.25">
      <c r="A64" s="58" t="s">
        <v>94</v>
      </c>
      <c r="B64" s="59" t="s">
        <v>95</v>
      </c>
      <c r="C64" s="28">
        <f>SUMIFS($E$53:$E$62,$B$53:$B$62,"FGS-1",$D$53:$D$62,"&lt;&gt;VAGO")</f>
        <v>0</v>
      </c>
      <c r="D64" s="28">
        <f>SUMIFS($E$53:$E$62,$B$53:$B$62,"FGS-1",$D$53:$D$62,"VAGO")</f>
        <v>0</v>
      </c>
      <c r="E64" s="28">
        <f t="shared" ref="E64:E69" si="9">C64+D64</f>
        <v>0</v>
      </c>
      <c r="F64" s="29"/>
      <c r="G64" s="45">
        <f t="shared" ref="G64:I64" si="10">SUMIF($B$53:$B$62,"FGS-1",$G$53:$G$62)</f>
        <v>0</v>
      </c>
      <c r="H64" s="45">
        <f t="shared" si="10"/>
        <v>0</v>
      </c>
      <c r="I64" s="45">
        <f t="shared" si="10"/>
        <v>0</v>
      </c>
      <c r="J64" s="21"/>
      <c r="K64" s="21"/>
      <c r="L64" s="21"/>
      <c r="M64" s="21"/>
      <c r="N64" s="21"/>
      <c r="O64" s="21"/>
      <c r="P64" s="21"/>
      <c r="Q64" s="21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</row>
    <row r="65" spans="1:30" ht="14.4" x14ac:dyDescent="0.25">
      <c r="A65" s="58" t="s">
        <v>96</v>
      </c>
      <c r="B65" s="59" t="s">
        <v>97</v>
      </c>
      <c r="C65" s="28">
        <f>SUMIFS($E$53:$E$62,$B$53:$B$62,"FGS-2",$D$53:$D$62,"&lt;&gt;VAGO")</f>
        <v>0</v>
      </c>
      <c r="D65" s="28">
        <f>SUMIFS($E$53:$E$62,$B$53:$B$62,"FGS-2",$D$53:$D$62,"VAGO")</f>
        <v>0</v>
      </c>
      <c r="E65" s="28">
        <f t="shared" si="9"/>
        <v>0</v>
      </c>
      <c r="F65" s="32"/>
      <c r="G65" s="45">
        <f t="shared" ref="G65:I65" si="11">SUMIF($B$53:$B$62,"FGS-2",$G$53:$G$62)</f>
        <v>0</v>
      </c>
      <c r="H65" s="45">
        <f t="shared" si="11"/>
        <v>0</v>
      </c>
      <c r="I65" s="45">
        <f t="shared" si="11"/>
        <v>0</v>
      </c>
      <c r="J65" s="21"/>
      <c r="K65" s="21"/>
      <c r="L65" s="21"/>
      <c r="M65" s="21"/>
      <c r="N65" s="21"/>
      <c r="O65" s="21"/>
      <c r="P65" s="21"/>
      <c r="Q65" s="21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</row>
    <row r="66" spans="1:30" ht="14.4" x14ac:dyDescent="0.25">
      <c r="A66" s="58" t="s">
        <v>98</v>
      </c>
      <c r="B66" s="59" t="s">
        <v>99</v>
      </c>
      <c r="C66" s="28">
        <f>SUMIFS($E$53:$E$62,$B$53:$B$62,"FGS-3",$D$53:$D$62,"&lt;&gt;VAGO")</f>
        <v>0</v>
      </c>
      <c r="D66" s="28">
        <f>SUMIFS($E$53:$E$62,$B$53:$B$62,"FGS-3",$D$53:$D$62,"VAGO")</f>
        <v>0</v>
      </c>
      <c r="E66" s="28">
        <f t="shared" si="9"/>
        <v>0</v>
      </c>
      <c r="F66" s="32"/>
      <c r="G66" s="45">
        <f t="shared" ref="G66:I66" si="12">SUMIF($B$53:$B$62,"FGS-3",$G$53:$G$62)</f>
        <v>0</v>
      </c>
      <c r="H66" s="45">
        <f t="shared" si="12"/>
        <v>0</v>
      </c>
      <c r="I66" s="45">
        <f t="shared" si="12"/>
        <v>0</v>
      </c>
      <c r="J66" s="21"/>
      <c r="K66" s="21"/>
      <c r="L66" s="21"/>
      <c r="M66" s="21"/>
      <c r="N66" s="21"/>
      <c r="O66" s="21"/>
      <c r="P66" s="21"/>
      <c r="Q66" s="21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</row>
    <row r="67" spans="1:30" ht="14.4" x14ac:dyDescent="0.25">
      <c r="A67" s="60" t="s">
        <v>100</v>
      </c>
      <c r="B67" s="61" t="s">
        <v>101</v>
      </c>
      <c r="C67" s="28">
        <f>SUMIFS($E$53:$E$62,$B$53:$B$62,"FGA-1",$D$53:$D$62,"&lt;&gt;VAGO")</f>
        <v>0</v>
      </c>
      <c r="D67" s="28">
        <f>SUMIFS($E$53:$E$62,$B$53:$B$62,"FGA-1",$D$53:$D$62,"VAGO")</f>
        <v>0</v>
      </c>
      <c r="E67" s="28">
        <f t="shared" si="9"/>
        <v>0</v>
      </c>
      <c r="F67" s="34"/>
      <c r="G67" s="45">
        <f t="shared" ref="G67:I67" si="13">SUMIF($B$53:$B$62,"FGA-1",$G$53:$G$62)</f>
        <v>0</v>
      </c>
      <c r="H67" s="45">
        <f t="shared" si="13"/>
        <v>0</v>
      </c>
      <c r="I67" s="45">
        <f t="shared" si="13"/>
        <v>0</v>
      </c>
      <c r="J67" s="21"/>
      <c r="K67" s="21"/>
      <c r="L67" s="21"/>
      <c r="M67" s="21"/>
      <c r="N67" s="21"/>
      <c r="O67" s="21"/>
      <c r="P67" s="21"/>
      <c r="Q67" s="21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</row>
    <row r="68" spans="1:30" ht="14.4" x14ac:dyDescent="0.25">
      <c r="A68" s="58" t="s">
        <v>102</v>
      </c>
      <c r="B68" s="59" t="s">
        <v>103</v>
      </c>
      <c r="C68" s="28">
        <f>SUMIFS($E$53:$E$62,$B$53:$B$62,"FGA-2",$D$53:$D$62,"&lt;&gt;VAGO")</f>
        <v>0</v>
      </c>
      <c r="D68" s="28">
        <f>SUMIFS($E$53:$E$62,$B$53:$B$62,"FGA-2",$D$53:$D$62,"VAGO")</f>
        <v>0</v>
      </c>
      <c r="E68" s="28">
        <f t="shared" si="9"/>
        <v>0</v>
      </c>
      <c r="F68" s="34"/>
      <c r="G68" s="45">
        <f t="shared" ref="G68:I68" si="14">SUMIF($B$53:$B$62,"FGA-2",$G$53:$G$62)</f>
        <v>0</v>
      </c>
      <c r="H68" s="45">
        <f t="shared" si="14"/>
        <v>0</v>
      </c>
      <c r="I68" s="45">
        <f t="shared" si="14"/>
        <v>0</v>
      </c>
      <c r="J68" s="21"/>
      <c r="K68" s="21"/>
      <c r="L68" s="21"/>
      <c r="M68" s="21"/>
      <c r="N68" s="21"/>
      <c r="O68" s="21"/>
      <c r="P68" s="21"/>
      <c r="Q68" s="21"/>
      <c r="R68" s="40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</row>
    <row r="69" spans="1:30" ht="14.4" x14ac:dyDescent="0.25">
      <c r="A69" s="58" t="s">
        <v>104</v>
      </c>
      <c r="B69" s="59" t="s">
        <v>105</v>
      </c>
      <c r="C69" s="28">
        <f>SUMIFS($E$53:$E$62,$B$53:$B$62,"FGA-3",$D$53:$D$62,"&lt;&gt;VAGO")</f>
        <v>0</v>
      </c>
      <c r="D69" s="28">
        <f>SUMIFS($E$53:$E$62,$B$53:$B$62,"FGA-3",$D$53:$D$62,"VAGO")</f>
        <v>0</v>
      </c>
      <c r="E69" s="28">
        <f t="shared" si="9"/>
        <v>0</v>
      </c>
      <c r="F69" s="32"/>
      <c r="G69" s="45">
        <f t="shared" ref="G69:I69" si="15">SUMIF($B$53:$B$62,"FGA-3",$G$53:$G$62)</f>
        <v>0</v>
      </c>
      <c r="H69" s="45">
        <f t="shared" si="15"/>
        <v>0</v>
      </c>
      <c r="I69" s="45">
        <f t="shared" si="15"/>
        <v>0</v>
      </c>
      <c r="J69" s="21"/>
      <c r="K69" s="21"/>
      <c r="L69" s="21"/>
      <c r="M69" s="21"/>
      <c r="N69" s="21"/>
      <c r="O69" s="21"/>
      <c r="P69" s="21"/>
      <c r="Q69" s="21"/>
      <c r="R69" s="49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</row>
    <row r="70" spans="1:30" ht="27.6" x14ac:dyDescent="0.25">
      <c r="A70" s="63" t="s">
        <v>106</v>
      </c>
      <c r="B70" s="48"/>
      <c r="C70" s="35">
        <f t="shared" ref="C70:E70" si="16">SUM(C64:C69)</f>
        <v>0</v>
      </c>
      <c r="D70" s="35">
        <f t="shared" si="16"/>
        <v>0</v>
      </c>
      <c r="E70" s="35">
        <f t="shared" si="16"/>
        <v>0</v>
      </c>
      <c r="F70" s="48"/>
      <c r="G70" s="51">
        <f t="shared" ref="G70:I70" si="17">SUM(G64:G69)</f>
        <v>0</v>
      </c>
      <c r="H70" s="51">
        <f t="shared" si="17"/>
        <v>0</v>
      </c>
      <c r="I70" s="51">
        <f t="shared" si="17"/>
        <v>0</v>
      </c>
      <c r="J70" s="21"/>
      <c r="K70" s="21"/>
      <c r="L70" s="21"/>
      <c r="M70" s="21"/>
      <c r="N70" s="21"/>
      <c r="O70" s="21"/>
      <c r="P70" s="21"/>
      <c r="Q70" s="21"/>
      <c r="R70" s="49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</row>
    <row r="71" spans="1:30" ht="33" customHeight="1" x14ac:dyDescent="0.25">
      <c r="A71" s="37"/>
      <c r="B71" s="37"/>
      <c r="C71" s="37"/>
      <c r="D71" s="37"/>
      <c r="E71" s="37"/>
      <c r="F71" s="37"/>
      <c r="G71" s="37"/>
      <c r="H71" s="37"/>
      <c r="I71" s="62"/>
      <c r="J71" s="62"/>
      <c r="K71" s="7"/>
      <c r="L71" s="62"/>
      <c r="M71" s="62"/>
      <c r="N71" s="62"/>
      <c r="O71" s="62"/>
      <c r="P71" s="62"/>
      <c r="Q71" s="62"/>
      <c r="R71" s="40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</row>
    <row r="72" spans="1:30" ht="41.4" x14ac:dyDescent="0.25">
      <c r="A72" s="63"/>
      <c r="B72" s="63"/>
      <c r="C72" s="35" t="s">
        <v>107</v>
      </c>
      <c r="D72" s="35" t="s">
        <v>108</v>
      </c>
      <c r="E72" s="35" t="s">
        <v>109</v>
      </c>
      <c r="F72" s="25"/>
      <c r="G72" s="35" t="s">
        <v>110</v>
      </c>
      <c r="H72" s="35" t="s">
        <v>111</v>
      </c>
      <c r="I72" s="35" t="s">
        <v>112</v>
      </c>
      <c r="J72" s="62"/>
      <c r="K72" s="7"/>
      <c r="L72" s="62"/>
      <c r="M72" s="62"/>
      <c r="N72" s="62"/>
      <c r="O72" s="62"/>
      <c r="P72" s="62"/>
      <c r="Q72" s="62"/>
      <c r="R72" s="40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</row>
    <row r="73" spans="1:30" ht="27.6" x14ac:dyDescent="0.25">
      <c r="A73" s="63" t="s">
        <v>113</v>
      </c>
      <c r="B73" s="25"/>
      <c r="C73" s="35">
        <f t="shared" ref="C73:E73" si="18">SUM(C29+C49+C70)</f>
        <v>0</v>
      </c>
      <c r="D73" s="35">
        <f t="shared" si="18"/>
        <v>0</v>
      </c>
      <c r="E73" s="35">
        <f t="shared" si="18"/>
        <v>0</v>
      </c>
      <c r="F73" s="25"/>
      <c r="G73" s="51">
        <f t="shared" ref="G73:I73" si="19">SUM(H29+G49+G70)</f>
        <v>0</v>
      </c>
      <c r="H73" s="51">
        <f t="shared" si="19"/>
        <v>0</v>
      </c>
      <c r="I73" s="51">
        <f t="shared" si="19"/>
        <v>0</v>
      </c>
      <c r="J73" s="62"/>
      <c r="K73" s="7"/>
      <c r="L73" s="62"/>
      <c r="M73" s="62"/>
      <c r="N73" s="62"/>
      <c r="O73" s="62"/>
      <c r="P73" s="62"/>
      <c r="Q73" s="62"/>
      <c r="R73" s="40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</row>
    <row r="74" spans="1:30" ht="30" customHeight="1" x14ac:dyDescent="0.25">
      <c r="A74" s="37"/>
      <c r="B74" s="37"/>
      <c r="C74" s="37"/>
      <c r="D74" s="37"/>
      <c r="E74" s="37"/>
      <c r="F74" s="37"/>
      <c r="G74" s="37"/>
      <c r="H74" s="37"/>
      <c r="I74" s="62"/>
      <c r="J74" s="62"/>
      <c r="K74" s="7"/>
      <c r="L74" s="62"/>
      <c r="M74" s="62"/>
      <c r="N74" s="62"/>
      <c r="O74" s="62"/>
      <c r="P74" s="62"/>
      <c r="Q74" s="62"/>
      <c r="R74" s="40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</row>
    <row r="75" spans="1:30" ht="14.4" x14ac:dyDescent="0.25">
      <c r="A75" s="76" t="s">
        <v>114</v>
      </c>
      <c r="B75" s="72"/>
      <c r="C75" s="72"/>
      <c r="D75" s="72"/>
      <c r="E75" s="72"/>
      <c r="F75" s="73"/>
      <c r="G75" s="21"/>
      <c r="H75" s="37"/>
      <c r="I75" s="37"/>
      <c r="J75" s="37"/>
      <c r="K75" s="21"/>
      <c r="L75" s="37"/>
      <c r="M75" s="62"/>
      <c r="N75" s="62"/>
      <c r="O75" s="62"/>
      <c r="P75" s="62"/>
      <c r="Q75" s="62"/>
      <c r="R75" s="40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</row>
    <row r="76" spans="1:30" ht="14.4" x14ac:dyDescent="0.25">
      <c r="A76" s="81" t="s">
        <v>115</v>
      </c>
      <c r="B76" s="72"/>
      <c r="C76" s="72"/>
      <c r="D76" s="72"/>
      <c r="E76" s="72"/>
      <c r="F76" s="73"/>
      <c r="G76" s="21"/>
      <c r="H76" s="37"/>
      <c r="I76" s="37"/>
      <c r="J76" s="37"/>
      <c r="K76" s="37"/>
      <c r="L76" s="37"/>
      <c r="M76" s="62"/>
      <c r="N76" s="62"/>
      <c r="O76" s="62"/>
      <c r="P76" s="62"/>
      <c r="Q76" s="62"/>
      <c r="R76" s="40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</row>
    <row r="77" spans="1:30" ht="14.4" x14ac:dyDescent="0.25">
      <c r="A77" s="81" t="s">
        <v>116</v>
      </c>
      <c r="B77" s="72"/>
      <c r="C77" s="72"/>
      <c r="D77" s="72"/>
      <c r="E77" s="72"/>
      <c r="F77" s="73"/>
      <c r="G77" s="21"/>
      <c r="H77" s="37"/>
      <c r="I77" s="37"/>
      <c r="J77" s="37"/>
      <c r="K77" s="37"/>
      <c r="L77" s="37"/>
      <c r="M77" s="62"/>
      <c r="N77" s="62"/>
      <c r="O77" s="62"/>
      <c r="P77" s="62"/>
      <c r="Q77" s="62"/>
      <c r="R77" s="40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</row>
    <row r="78" spans="1:30" ht="14.4" x14ac:dyDescent="0.25">
      <c r="A78" s="79" t="s">
        <v>117</v>
      </c>
      <c r="B78" s="72"/>
      <c r="C78" s="72"/>
      <c r="D78" s="72"/>
      <c r="E78" s="72"/>
      <c r="F78" s="73"/>
      <c r="G78" s="21"/>
      <c r="H78" s="37"/>
      <c r="I78" s="37"/>
      <c r="J78" s="37"/>
      <c r="K78" s="37"/>
      <c r="L78" s="37"/>
      <c r="M78" s="62"/>
      <c r="N78" s="62"/>
      <c r="O78" s="62"/>
      <c r="P78" s="62"/>
      <c r="Q78" s="62"/>
      <c r="R78" s="40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</row>
    <row r="79" spans="1:30" ht="14.4" x14ac:dyDescent="0.25">
      <c r="A79" s="79" t="s">
        <v>118</v>
      </c>
      <c r="B79" s="72"/>
      <c r="C79" s="72"/>
      <c r="D79" s="72"/>
      <c r="E79" s="72"/>
      <c r="F79" s="73"/>
      <c r="G79" s="21"/>
      <c r="H79" s="37"/>
      <c r="I79" s="37"/>
      <c r="J79" s="37"/>
      <c r="K79" s="37"/>
      <c r="L79" s="37"/>
      <c r="M79" s="62"/>
      <c r="N79" s="62"/>
      <c r="O79" s="62"/>
      <c r="P79" s="62"/>
      <c r="Q79" s="62"/>
      <c r="R79" s="40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</row>
    <row r="80" spans="1:30" ht="14.4" x14ac:dyDescent="0.25">
      <c r="A80" s="79" t="s">
        <v>119</v>
      </c>
      <c r="B80" s="72"/>
      <c r="C80" s="72"/>
      <c r="D80" s="72"/>
      <c r="E80" s="72"/>
      <c r="F80" s="73"/>
      <c r="G80" s="21"/>
      <c r="H80" s="37"/>
      <c r="I80" s="37"/>
      <c r="J80" s="37"/>
      <c r="K80" s="37"/>
      <c r="L80" s="37"/>
      <c r="M80" s="62"/>
      <c r="N80" s="62"/>
      <c r="O80" s="62"/>
      <c r="P80" s="62"/>
      <c r="Q80" s="62"/>
      <c r="R80" s="40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</row>
    <row r="81" spans="1:30" ht="14.4" x14ac:dyDescent="0.25">
      <c r="A81" s="79"/>
      <c r="B81" s="72"/>
      <c r="C81" s="72"/>
      <c r="D81" s="72"/>
      <c r="E81" s="72"/>
      <c r="F81" s="73"/>
      <c r="G81" s="21"/>
      <c r="H81" s="37"/>
      <c r="I81" s="37"/>
      <c r="J81" s="37"/>
      <c r="K81" s="37"/>
      <c r="L81" s="37"/>
      <c r="M81" s="62"/>
      <c r="N81" s="62"/>
      <c r="O81" s="62"/>
      <c r="P81" s="62"/>
      <c r="Q81" s="62"/>
      <c r="R81" s="40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</row>
    <row r="82" spans="1:30" ht="14.4" x14ac:dyDescent="0.25">
      <c r="A82" s="79"/>
      <c r="B82" s="72"/>
      <c r="C82" s="72"/>
      <c r="D82" s="72"/>
      <c r="E82" s="72"/>
      <c r="F82" s="73"/>
      <c r="G82" s="21"/>
      <c r="H82" s="37"/>
      <c r="I82" s="37"/>
      <c r="J82" s="37"/>
      <c r="K82" s="37"/>
      <c r="L82" s="37"/>
      <c r="M82" s="62"/>
      <c r="N82" s="62"/>
      <c r="O82" s="62"/>
      <c r="P82" s="62"/>
      <c r="Q82" s="62"/>
      <c r="R82" s="40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</row>
    <row r="83" spans="1:30" ht="14.4" x14ac:dyDescent="0.25">
      <c r="A83" s="78"/>
      <c r="B83" s="72"/>
      <c r="C83" s="72"/>
      <c r="D83" s="72"/>
      <c r="E83" s="72"/>
      <c r="F83" s="73"/>
      <c r="G83" s="21"/>
      <c r="H83" s="37"/>
      <c r="I83" s="37"/>
      <c r="J83" s="37"/>
      <c r="K83" s="37"/>
      <c r="L83" s="37"/>
      <c r="M83" s="62"/>
      <c r="N83" s="62"/>
      <c r="O83" s="62"/>
      <c r="P83" s="62"/>
      <c r="Q83" s="62"/>
      <c r="R83" s="40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</row>
    <row r="84" spans="1:30" ht="14.4" x14ac:dyDescent="0.25">
      <c r="A84" s="78"/>
      <c r="B84" s="72"/>
      <c r="C84" s="72"/>
      <c r="D84" s="72"/>
      <c r="E84" s="72"/>
      <c r="F84" s="73"/>
      <c r="G84" s="21"/>
      <c r="H84" s="37"/>
      <c r="I84" s="37"/>
      <c r="J84" s="37"/>
      <c r="K84" s="37"/>
      <c r="L84" s="37"/>
      <c r="M84" s="62"/>
      <c r="N84" s="62"/>
      <c r="O84" s="62"/>
      <c r="P84" s="62"/>
      <c r="Q84" s="62"/>
      <c r="R84" s="40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</row>
    <row r="85" spans="1:30" ht="14.4" x14ac:dyDescent="0.25">
      <c r="A85" s="78"/>
      <c r="B85" s="72"/>
      <c r="C85" s="72"/>
      <c r="D85" s="72"/>
      <c r="E85" s="72"/>
      <c r="F85" s="73"/>
      <c r="G85" s="21"/>
      <c r="H85" s="37"/>
      <c r="I85" s="37"/>
      <c r="J85" s="37"/>
      <c r="K85" s="37"/>
      <c r="L85" s="37"/>
      <c r="M85" s="62"/>
      <c r="N85" s="62"/>
      <c r="O85" s="62"/>
      <c r="P85" s="62"/>
      <c r="Q85" s="62"/>
      <c r="R85" s="40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</row>
    <row r="86" spans="1:30" ht="14.4" x14ac:dyDescent="0.25">
      <c r="A86" s="78"/>
      <c r="B86" s="72"/>
      <c r="C86" s="72"/>
      <c r="D86" s="72"/>
      <c r="E86" s="72"/>
      <c r="F86" s="73"/>
      <c r="G86" s="21"/>
      <c r="H86" s="37"/>
      <c r="I86" s="37"/>
      <c r="J86" s="37"/>
      <c r="K86" s="37"/>
      <c r="L86" s="37"/>
      <c r="M86" s="62"/>
      <c r="N86" s="62"/>
      <c r="O86" s="62"/>
      <c r="P86" s="62"/>
      <c r="Q86" s="62"/>
      <c r="R86" s="40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</row>
    <row r="87" spans="1:30" ht="14.4" x14ac:dyDescent="0.25">
      <c r="A87" s="78"/>
      <c r="B87" s="72"/>
      <c r="C87" s="72"/>
      <c r="D87" s="72"/>
      <c r="E87" s="72"/>
      <c r="F87" s="73"/>
      <c r="G87" s="21"/>
      <c r="H87" s="37"/>
      <c r="I87" s="37"/>
      <c r="J87" s="37"/>
      <c r="K87" s="37"/>
      <c r="L87" s="37"/>
      <c r="M87" s="62"/>
      <c r="N87" s="62"/>
      <c r="O87" s="62"/>
      <c r="P87" s="62"/>
      <c r="Q87" s="62"/>
      <c r="R87" s="40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</row>
    <row r="88" spans="1:30" ht="32.25" customHeight="1" x14ac:dyDescent="0.25">
      <c r="A88" s="74"/>
      <c r="B88" s="75"/>
      <c r="C88" s="75"/>
      <c r="D88" s="75"/>
      <c r="E88" s="75"/>
      <c r="F88" s="75"/>
      <c r="G88" s="21"/>
      <c r="H88" s="37"/>
      <c r="I88" s="37"/>
      <c r="J88" s="37"/>
      <c r="K88" s="37"/>
      <c r="L88" s="37"/>
      <c r="M88" s="62"/>
      <c r="N88" s="62"/>
      <c r="O88" s="62"/>
      <c r="P88" s="62"/>
      <c r="Q88" s="62"/>
      <c r="R88" s="40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</row>
    <row r="89" spans="1:30" ht="14.4" x14ac:dyDescent="0.25">
      <c r="A89" s="76" t="s">
        <v>120</v>
      </c>
      <c r="B89" s="72"/>
      <c r="C89" s="72"/>
      <c r="D89" s="72"/>
      <c r="E89" s="72"/>
      <c r="F89" s="73"/>
      <c r="G89" s="21"/>
      <c r="H89" s="37"/>
      <c r="I89" s="37"/>
      <c r="J89" s="37"/>
      <c r="K89" s="37"/>
      <c r="L89" s="37"/>
      <c r="M89" s="62"/>
      <c r="N89" s="62"/>
      <c r="O89" s="62"/>
      <c r="P89" s="62"/>
      <c r="Q89" s="62"/>
      <c r="R89" s="40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</row>
    <row r="90" spans="1:30" ht="14.4" x14ac:dyDescent="0.25">
      <c r="A90" s="77" t="s">
        <v>121</v>
      </c>
      <c r="B90" s="72"/>
      <c r="C90" s="72"/>
      <c r="D90" s="72"/>
      <c r="E90" s="72"/>
      <c r="F90" s="73"/>
      <c r="G90" s="21"/>
      <c r="H90" s="37"/>
      <c r="I90" s="37"/>
      <c r="J90" s="37"/>
      <c r="K90" s="37"/>
      <c r="L90" s="37"/>
      <c r="M90" s="62"/>
      <c r="N90" s="62"/>
      <c r="O90" s="62"/>
      <c r="P90" s="62"/>
      <c r="Q90" s="62"/>
      <c r="R90" s="40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</row>
    <row r="91" spans="1:30" ht="14.4" x14ac:dyDescent="0.25">
      <c r="A91" s="71" t="s">
        <v>122</v>
      </c>
      <c r="B91" s="72"/>
      <c r="C91" s="72"/>
      <c r="D91" s="72"/>
      <c r="E91" s="72"/>
      <c r="F91" s="73"/>
      <c r="G91" s="21"/>
      <c r="H91" s="37"/>
      <c r="I91" s="37"/>
      <c r="J91" s="37"/>
      <c r="K91" s="37"/>
      <c r="L91" s="37"/>
      <c r="M91" s="62"/>
      <c r="N91" s="62"/>
      <c r="O91" s="62"/>
      <c r="P91" s="62"/>
      <c r="Q91" s="62"/>
      <c r="R91" s="40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</row>
    <row r="92" spans="1:30" ht="14.4" x14ac:dyDescent="0.25">
      <c r="A92" s="71" t="s">
        <v>123</v>
      </c>
      <c r="B92" s="72"/>
      <c r="C92" s="72"/>
      <c r="D92" s="72"/>
      <c r="E92" s="72"/>
      <c r="F92" s="73"/>
      <c r="G92" s="21"/>
      <c r="H92" s="37"/>
      <c r="I92" s="37"/>
      <c r="J92" s="37"/>
      <c r="K92" s="37"/>
      <c r="L92" s="37"/>
      <c r="M92" s="62"/>
      <c r="N92" s="62"/>
      <c r="O92" s="62"/>
      <c r="P92" s="62"/>
      <c r="Q92" s="62"/>
      <c r="R92" s="40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</row>
    <row r="93" spans="1:30" ht="14.4" x14ac:dyDescent="0.25">
      <c r="A93" s="71" t="s">
        <v>124</v>
      </c>
      <c r="B93" s="72"/>
      <c r="C93" s="72"/>
      <c r="D93" s="72"/>
      <c r="E93" s="72"/>
      <c r="F93" s="73"/>
      <c r="G93" s="21"/>
      <c r="H93" s="37"/>
      <c r="I93" s="37"/>
      <c r="J93" s="37"/>
      <c r="K93" s="37"/>
      <c r="L93" s="37"/>
      <c r="M93" s="62"/>
      <c r="N93" s="62"/>
      <c r="O93" s="62"/>
      <c r="P93" s="62"/>
      <c r="Q93" s="62"/>
      <c r="R93" s="40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</row>
    <row r="94" spans="1:30" ht="14.4" x14ac:dyDescent="0.25">
      <c r="A94" s="71" t="s">
        <v>125</v>
      </c>
      <c r="B94" s="72"/>
      <c r="C94" s="72"/>
      <c r="D94" s="72"/>
      <c r="E94" s="72"/>
      <c r="F94" s="73"/>
      <c r="G94" s="21"/>
      <c r="H94" s="37"/>
      <c r="I94" s="37"/>
      <c r="J94" s="37"/>
      <c r="K94" s="37"/>
      <c r="L94" s="37"/>
      <c r="M94" s="62"/>
      <c r="N94" s="62"/>
      <c r="O94" s="62"/>
      <c r="P94" s="62"/>
      <c r="Q94" s="62"/>
      <c r="R94" s="40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</row>
    <row r="95" spans="1:30" ht="14.4" x14ac:dyDescent="0.25">
      <c r="A95" s="71" t="s">
        <v>126</v>
      </c>
      <c r="B95" s="72"/>
      <c r="C95" s="72"/>
      <c r="D95" s="72"/>
      <c r="E95" s="72"/>
      <c r="F95" s="73"/>
      <c r="G95" s="21"/>
      <c r="H95" s="37"/>
      <c r="I95" s="37"/>
      <c r="J95" s="37"/>
      <c r="K95" s="37"/>
      <c r="L95" s="37"/>
      <c r="M95" s="62"/>
      <c r="N95" s="62"/>
      <c r="O95" s="62"/>
      <c r="P95" s="62"/>
      <c r="Q95" s="62"/>
      <c r="R95" s="40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</row>
    <row r="96" spans="1:30" ht="14.4" x14ac:dyDescent="0.25">
      <c r="A96" s="71" t="s">
        <v>127</v>
      </c>
      <c r="B96" s="72"/>
      <c r="C96" s="72"/>
      <c r="D96" s="72"/>
      <c r="E96" s="72"/>
      <c r="F96" s="73"/>
      <c r="G96" s="21"/>
      <c r="H96" s="37"/>
      <c r="I96" s="37"/>
      <c r="J96" s="37"/>
      <c r="K96" s="37"/>
      <c r="L96" s="37"/>
      <c r="M96" s="62"/>
      <c r="N96" s="62"/>
      <c r="O96" s="62"/>
      <c r="P96" s="62"/>
      <c r="Q96" s="62"/>
      <c r="R96" s="40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</row>
    <row r="97" spans="1:30" ht="14.4" x14ac:dyDescent="0.25">
      <c r="A97" s="71" t="s">
        <v>128</v>
      </c>
      <c r="B97" s="72"/>
      <c r="C97" s="72"/>
      <c r="D97" s="72"/>
      <c r="E97" s="72"/>
      <c r="F97" s="73"/>
      <c r="G97" s="21"/>
      <c r="H97" s="37"/>
      <c r="I97" s="37"/>
      <c r="J97" s="37"/>
      <c r="K97" s="37"/>
      <c r="L97" s="37"/>
      <c r="M97" s="62"/>
      <c r="N97" s="62"/>
      <c r="O97" s="62"/>
      <c r="P97" s="62"/>
      <c r="Q97" s="62"/>
      <c r="R97" s="40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</row>
    <row r="98" spans="1:30" ht="14.4" x14ac:dyDescent="0.25">
      <c r="A98" s="71" t="s">
        <v>129</v>
      </c>
      <c r="B98" s="72"/>
      <c r="C98" s="72"/>
      <c r="D98" s="72"/>
      <c r="E98" s="72"/>
      <c r="F98" s="73"/>
      <c r="G98" s="21"/>
      <c r="H98" s="37"/>
      <c r="I98" s="37"/>
      <c r="J98" s="37"/>
      <c r="K98" s="37"/>
      <c r="L98" s="37"/>
      <c r="M98" s="62"/>
      <c r="N98" s="62"/>
      <c r="O98" s="62"/>
      <c r="P98" s="62"/>
      <c r="Q98" s="62"/>
      <c r="R98" s="40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</row>
    <row r="99" spans="1:30" ht="14.4" x14ac:dyDescent="0.25">
      <c r="A99" s="71" t="s">
        <v>130</v>
      </c>
      <c r="B99" s="72"/>
      <c r="C99" s="72"/>
      <c r="D99" s="72"/>
      <c r="E99" s="72"/>
      <c r="F99" s="73"/>
      <c r="G99" s="21"/>
      <c r="H99" s="37"/>
      <c r="I99" s="37"/>
      <c r="J99" s="37"/>
      <c r="K99" s="37"/>
      <c r="L99" s="37"/>
      <c r="M99" s="62"/>
      <c r="N99" s="62"/>
      <c r="O99" s="62"/>
      <c r="P99" s="62"/>
      <c r="Q99" s="62"/>
      <c r="R99" s="40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</row>
    <row r="100" spans="1:30" ht="14.4" x14ac:dyDescent="0.25">
      <c r="A100" s="71" t="s">
        <v>131</v>
      </c>
      <c r="B100" s="72"/>
      <c r="C100" s="72"/>
      <c r="D100" s="72"/>
      <c r="E100" s="72"/>
      <c r="F100" s="73"/>
      <c r="G100" s="21"/>
      <c r="H100" s="37"/>
      <c r="I100" s="37"/>
      <c r="J100" s="37"/>
      <c r="K100" s="37"/>
      <c r="L100" s="37"/>
      <c r="M100" s="62"/>
      <c r="N100" s="62"/>
      <c r="O100" s="62"/>
      <c r="P100" s="62"/>
      <c r="Q100" s="62"/>
      <c r="R100" s="40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</row>
    <row r="101" spans="1:30" ht="14.4" x14ac:dyDescent="0.25">
      <c r="A101" s="71" t="s">
        <v>132</v>
      </c>
      <c r="B101" s="72"/>
      <c r="C101" s="72"/>
      <c r="D101" s="72"/>
      <c r="E101" s="72"/>
      <c r="F101" s="73"/>
      <c r="G101" s="21"/>
      <c r="H101" s="37"/>
      <c r="I101" s="37"/>
      <c r="J101" s="37"/>
      <c r="K101" s="37"/>
      <c r="L101" s="37"/>
      <c r="M101" s="62"/>
      <c r="N101" s="62"/>
      <c r="O101" s="62"/>
      <c r="P101" s="62"/>
      <c r="Q101" s="62"/>
      <c r="R101" s="40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</row>
    <row r="102" spans="1:30" ht="14.4" x14ac:dyDescent="0.25">
      <c r="A102" s="71" t="s">
        <v>133</v>
      </c>
      <c r="B102" s="72"/>
      <c r="C102" s="72"/>
      <c r="D102" s="72"/>
      <c r="E102" s="72"/>
      <c r="F102" s="73"/>
      <c r="G102" s="21"/>
      <c r="H102" s="37"/>
      <c r="I102" s="37"/>
      <c r="J102" s="37"/>
      <c r="K102" s="37"/>
      <c r="L102" s="37"/>
      <c r="M102" s="62"/>
      <c r="N102" s="62"/>
      <c r="O102" s="62"/>
      <c r="P102" s="62"/>
      <c r="Q102" s="62"/>
      <c r="R102" s="40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</row>
    <row r="103" spans="1:30" ht="14.4" x14ac:dyDescent="0.25">
      <c r="A103" s="71" t="s">
        <v>134</v>
      </c>
      <c r="B103" s="72"/>
      <c r="C103" s="72"/>
      <c r="D103" s="72"/>
      <c r="E103" s="72"/>
      <c r="F103" s="73"/>
      <c r="G103" s="21"/>
      <c r="H103" s="37"/>
      <c r="I103" s="37"/>
      <c r="J103" s="37"/>
      <c r="K103" s="37"/>
      <c r="L103" s="37"/>
      <c r="M103" s="62"/>
      <c r="N103" s="62"/>
      <c r="O103" s="62"/>
      <c r="P103" s="62"/>
      <c r="Q103" s="62"/>
      <c r="R103" s="40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</row>
    <row r="104" spans="1:30" ht="14.4" x14ac:dyDescent="0.25">
      <c r="A104" s="71" t="s">
        <v>135</v>
      </c>
      <c r="B104" s="72"/>
      <c r="C104" s="72"/>
      <c r="D104" s="72"/>
      <c r="E104" s="72"/>
      <c r="F104" s="73"/>
      <c r="G104" s="21"/>
      <c r="H104" s="37"/>
      <c r="I104" s="37"/>
      <c r="J104" s="37"/>
      <c r="K104" s="37"/>
      <c r="L104" s="37"/>
      <c r="M104" s="62"/>
      <c r="N104" s="62"/>
      <c r="O104" s="62"/>
      <c r="P104" s="62"/>
      <c r="Q104" s="62"/>
      <c r="R104" s="40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</row>
    <row r="105" spans="1:30" ht="14.4" x14ac:dyDescent="0.25">
      <c r="A105" s="71" t="s">
        <v>136</v>
      </c>
      <c r="B105" s="72"/>
      <c r="C105" s="72"/>
      <c r="D105" s="72"/>
      <c r="E105" s="72"/>
      <c r="F105" s="73"/>
      <c r="G105" s="21"/>
      <c r="H105" s="37"/>
      <c r="I105" s="37"/>
      <c r="J105" s="37"/>
      <c r="K105" s="37"/>
      <c r="L105" s="37"/>
      <c r="M105" s="62"/>
      <c r="N105" s="62"/>
      <c r="O105" s="62"/>
      <c r="P105" s="62"/>
      <c r="Q105" s="62"/>
      <c r="R105" s="40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</row>
    <row r="106" spans="1:30" ht="14.4" x14ac:dyDescent="0.25">
      <c r="A106" s="71" t="s">
        <v>137</v>
      </c>
      <c r="B106" s="72"/>
      <c r="C106" s="72"/>
      <c r="D106" s="72"/>
      <c r="E106" s="72"/>
      <c r="F106" s="73"/>
      <c r="G106" s="21"/>
      <c r="H106" s="37"/>
      <c r="I106" s="37"/>
      <c r="J106" s="37"/>
      <c r="K106" s="37"/>
      <c r="L106" s="37"/>
      <c r="M106" s="62"/>
      <c r="N106" s="62"/>
      <c r="O106" s="62"/>
      <c r="P106" s="62"/>
      <c r="Q106" s="62"/>
      <c r="R106" s="40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</row>
    <row r="107" spans="1:30" ht="14.4" x14ac:dyDescent="0.25">
      <c r="A107" s="71" t="s">
        <v>138</v>
      </c>
      <c r="B107" s="72"/>
      <c r="C107" s="72"/>
      <c r="D107" s="72"/>
      <c r="E107" s="72"/>
      <c r="F107" s="73"/>
      <c r="G107" s="21"/>
      <c r="H107" s="37"/>
      <c r="I107" s="37"/>
      <c r="J107" s="37"/>
      <c r="K107" s="37"/>
      <c r="L107" s="37"/>
      <c r="M107" s="62"/>
      <c r="N107" s="62"/>
      <c r="O107" s="62"/>
      <c r="P107" s="62"/>
      <c r="Q107" s="62"/>
      <c r="R107" s="40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</row>
    <row r="108" spans="1:30" ht="14.4" x14ac:dyDescent="0.25">
      <c r="A108" s="71" t="s">
        <v>139</v>
      </c>
      <c r="B108" s="72"/>
      <c r="C108" s="72"/>
      <c r="D108" s="72"/>
      <c r="E108" s="72"/>
      <c r="F108" s="73"/>
      <c r="G108" s="21"/>
      <c r="H108" s="37"/>
      <c r="I108" s="37"/>
      <c r="J108" s="37"/>
      <c r="K108" s="37"/>
      <c r="L108" s="37"/>
      <c r="M108" s="62"/>
      <c r="N108" s="62"/>
      <c r="O108" s="62"/>
      <c r="P108" s="62"/>
      <c r="Q108" s="62"/>
      <c r="R108" s="40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</row>
    <row r="109" spans="1:30" ht="14.4" x14ac:dyDescent="0.25">
      <c r="A109" s="71" t="s">
        <v>140</v>
      </c>
      <c r="B109" s="72"/>
      <c r="C109" s="72"/>
      <c r="D109" s="72"/>
      <c r="E109" s="72"/>
      <c r="F109" s="73"/>
      <c r="G109" s="21"/>
      <c r="H109" s="37"/>
      <c r="I109" s="37"/>
      <c r="J109" s="37"/>
      <c r="K109" s="37"/>
      <c r="L109" s="37"/>
      <c r="M109" s="62"/>
      <c r="N109" s="62"/>
      <c r="O109" s="62"/>
      <c r="P109" s="62"/>
      <c r="Q109" s="62"/>
      <c r="R109" s="40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</row>
    <row r="110" spans="1:30" ht="14.4" x14ac:dyDescent="0.25">
      <c r="A110" s="71" t="s">
        <v>141</v>
      </c>
      <c r="B110" s="72"/>
      <c r="C110" s="72"/>
      <c r="D110" s="72"/>
      <c r="E110" s="72"/>
      <c r="F110" s="73"/>
      <c r="G110" s="21"/>
      <c r="H110" s="37"/>
      <c r="I110" s="37"/>
      <c r="J110" s="37"/>
      <c r="K110" s="37"/>
      <c r="L110" s="37"/>
      <c r="M110" s="62"/>
      <c r="N110" s="62"/>
      <c r="O110" s="62"/>
      <c r="P110" s="62"/>
      <c r="Q110" s="62"/>
      <c r="R110" s="40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</row>
    <row r="111" spans="1:30" ht="14.4" x14ac:dyDescent="0.25">
      <c r="A111" s="71" t="s">
        <v>142</v>
      </c>
      <c r="B111" s="72"/>
      <c r="C111" s="72"/>
      <c r="D111" s="72"/>
      <c r="E111" s="72"/>
      <c r="F111" s="73"/>
      <c r="G111" s="21"/>
      <c r="H111" s="37"/>
      <c r="I111" s="37"/>
      <c r="J111" s="37"/>
      <c r="K111" s="37"/>
      <c r="L111" s="37"/>
      <c r="M111" s="62"/>
      <c r="N111" s="62"/>
      <c r="O111" s="62"/>
      <c r="P111" s="62"/>
      <c r="Q111" s="62"/>
      <c r="R111" s="40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</row>
    <row r="112" spans="1:30" ht="14.4" x14ac:dyDescent="0.25">
      <c r="A112" s="71" t="s">
        <v>143</v>
      </c>
      <c r="B112" s="72"/>
      <c r="C112" s="72"/>
      <c r="D112" s="72"/>
      <c r="E112" s="72"/>
      <c r="F112" s="73"/>
      <c r="G112" s="21"/>
      <c r="H112" s="37"/>
      <c r="I112" s="37"/>
      <c r="J112" s="37"/>
      <c r="K112" s="37"/>
      <c r="L112" s="37"/>
      <c r="M112" s="62"/>
      <c r="N112" s="62"/>
      <c r="O112" s="62"/>
      <c r="P112" s="62"/>
      <c r="Q112" s="62"/>
      <c r="R112" s="40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</row>
    <row r="113" spans="1:30" ht="14.4" x14ac:dyDescent="0.25">
      <c r="A113" s="71" t="s">
        <v>144</v>
      </c>
      <c r="B113" s="72"/>
      <c r="C113" s="72"/>
      <c r="D113" s="72"/>
      <c r="E113" s="72"/>
      <c r="F113" s="73"/>
      <c r="G113" s="21"/>
      <c r="H113" s="37"/>
      <c r="I113" s="37"/>
      <c r="J113" s="37"/>
      <c r="K113" s="37"/>
      <c r="L113" s="37"/>
      <c r="M113" s="62"/>
      <c r="N113" s="62"/>
      <c r="O113" s="62"/>
      <c r="P113" s="62"/>
      <c r="Q113" s="62"/>
      <c r="R113" s="64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</row>
    <row r="114" spans="1:30" ht="14.4" x14ac:dyDescent="0.25">
      <c r="A114" s="71" t="s">
        <v>145</v>
      </c>
      <c r="B114" s="72"/>
      <c r="C114" s="72"/>
      <c r="D114" s="72"/>
      <c r="E114" s="72"/>
      <c r="F114" s="73"/>
      <c r="G114" s="21"/>
      <c r="H114" s="37"/>
      <c r="I114" s="37"/>
      <c r="J114" s="37"/>
      <c r="K114" s="37"/>
      <c r="L114" s="37"/>
      <c r="M114" s="62"/>
      <c r="N114" s="62"/>
      <c r="O114" s="62"/>
      <c r="P114" s="62"/>
      <c r="Q114" s="62"/>
      <c r="R114" s="64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</row>
    <row r="115" spans="1:30" ht="14.4" x14ac:dyDescent="0.25">
      <c r="A115" s="71" t="s">
        <v>146</v>
      </c>
      <c r="B115" s="72"/>
      <c r="C115" s="72"/>
      <c r="D115" s="72"/>
      <c r="E115" s="72"/>
      <c r="F115" s="73"/>
      <c r="G115" s="21"/>
      <c r="H115" s="37"/>
      <c r="I115" s="37"/>
      <c r="J115" s="37"/>
      <c r="K115" s="37"/>
      <c r="L115" s="37"/>
      <c r="M115" s="62"/>
      <c r="N115" s="62"/>
      <c r="O115" s="62"/>
      <c r="P115" s="62"/>
      <c r="Q115" s="62"/>
      <c r="R115" s="64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</row>
    <row r="116" spans="1:30" ht="14.4" x14ac:dyDescent="0.25">
      <c r="A116" s="71" t="s">
        <v>147</v>
      </c>
      <c r="B116" s="72"/>
      <c r="C116" s="72"/>
      <c r="D116" s="72"/>
      <c r="E116" s="72"/>
      <c r="F116" s="73"/>
      <c r="G116" s="21"/>
      <c r="H116" s="37"/>
      <c r="I116" s="37"/>
      <c r="J116" s="37"/>
      <c r="K116" s="37"/>
      <c r="L116" s="37"/>
      <c r="M116" s="62"/>
      <c r="N116" s="62"/>
      <c r="O116" s="62"/>
      <c r="P116" s="62"/>
      <c r="Q116" s="62"/>
      <c r="R116" s="64"/>
      <c r="S116" s="65"/>
      <c r="T116" s="65"/>
      <c r="U116" s="65"/>
      <c r="V116" s="65"/>
      <c r="W116" s="65"/>
      <c r="X116" s="65"/>
      <c r="Y116" s="65"/>
      <c r="Z116" s="65"/>
      <c r="AA116" s="65"/>
      <c r="AB116" s="65"/>
      <c r="AC116" s="65"/>
      <c r="AD116" s="65"/>
    </row>
    <row r="117" spans="1:30" ht="14.4" x14ac:dyDescent="0.25">
      <c r="A117" s="71" t="s">
        <v>148</v>
      </c>
      <c r="B117" s="72"/>
      <c r="C117" s="72"/>
      <c r="D117" s="72"/>
      <c r="E117" s="72"/>
      <c r="F117" s="73"/>
      <c r="G117" s="21"/>
      <c r="H117" s="37"/>
      <c r="I117" s="37"/>
      <c r="J117" s="37"/>
      <c r="K117" s="37"/>
      <c r="L117" s="37"/>
      <c r="M117" s="62"/>
      <c r="N117" s="62"/>
      <c r="O117" s="62"/>
      <c r="P117" s="62"/>
      <c r="Q117" s="62"/>
      <c r="R117" s="64"/>
      <c r="S117" s="65"/>
      <c r="T117" s="65"/>
      <c r="U117" s="65"/>
      <c r="V117" s="65"/>
      <c r="W117" s="65"/>
      <c r="X117" s="65"/>
      <c r="Y117" s="65"/>
      <c r="Z117" s="65"/>
      <c r="AA117" s="65"/>
      <c r="AB117" s="65"/>
      <c r="AC117" s="65"/>
      <c r="AD117" s="65"/>
    </row>
    <row r="118" spans="1:30" ht="14.4" x14ac:dyDescent="0.25">
      <c r="A118" s="71" t="s">
        <v>149</v>
      </c>
      <c r="B118" s="72"/>
      <c r="C118" s="72"/>
      <c r="D118" s="72"/>
      <c r="E118" s="72"/>
      <c r="F118" s="73"/>
      <c r="G118" s="21"/>
      <c r="H118" s="37"/>
      <c r="I118" s="37"/>
      <c r="J118" s="37"/>
      <c r="K118" s="37"/>
      <c r="L118" s="37"/>
      <c r="M118" s="62"/>
      <c r="N118" s="62"/>
      <c r="O118" s="62"/>
      <c r="P118" s="62"/>
      <c r="Q118" s="62"/>
      <c r="R118" s="64"/>
      <c r="S118" s="65"/>
      <c r="T118" s="65"/>
      <c r="U118" s="65"/>
      <c r="V118" s="65"/>
      <c r="W118" s="65"/>
      <c r="X118" s="65"/>
      <c r="Y118" s="65"/>
      <c r="Z118" s="65"/>
      <c r="AA118" s="65"/>
      <c r="AB118" s="65"/>
      <c r="AC118" s="65"/>
      <c r="AD118" s="65"/>
    </row>
    <row r="119" spans="1:30" ht="14.4" x14ac:dyDescent="0.25">
      <c r="A119" s="71" t="s">
        <v>150</v>
      </c>
      <c r="B119" s="72"/>
      <c r="C119" s="72"/>
      <c r="D119" s="72"/>
      <c r="E119" s="72"/>
      <c r="F119" s="73"/>
      <c r="G119" s="21"/>
      <c r="H119" s="37"/>
      <c r="I119" s="37"/>
      <c r="J119" s="37"/>
      <c r="K119" s="37"/>
      <c r="L119" s="37"/>
      <c r="M119" s="62"/>
      <c r="N119" s="62"/>
      <c r="O119" s="62"/>
      <c r="P119" s="62"/>
      <c r="Q119" s="62"/>
      <c r="R119" s="64"/>
      <c r="S119" s="65"/>
      <c r="T119" s="65"/>
      <c r="U119" s="65"/>
      <c r="V119" s="65"/>
      <c r="W119" s="65"/>
      <c r="X119" s="65"/>
      <c r="Y119" s="65"/>
      <c r="Z119" s="65"/>
      <c r="AA119" s="65"/>
      <c r="AB119" s="65"/>
      <c r="AC119" s="65"/>
      <c r="AD119" s="65"/>
    </row>
    <row r="120" spans="1:30" ht="14.4" x14ac:dyDescent="0.25">
      <c r="A120" s="71" t="s">
        <v>151</v>
      </c>
      <c r="B120" s="72"/>
      <c r="C120" s="72"/>
      <c r="D120" s="72"/>
      <c r="E120" s="72"/>
      <c r="F120" s="73"/>
      <c r="G120" s="21"/>
      <c r="H120" s="37"/>
      <c r="I120" s="37"/>
      <c r="J120" s="37"/>
      <c r="K120" s="37"/>
      <c r="L120" s="37"/>
      <c r="M120" s="62"/>
      <c r="N120" s="62"/>
      <c r="O120" s="62"/>
      <c r="P120" s="62"/>
      <c r="Q120" s="62"/>
      <c r="R120" s="64"/>
      <c r="S120" s="65"/>
      <c r="T120" s="65"/>
      <c r="U120" s="65"/>
      <c r="V120" s="65"/>
      <c r="W120" s="65"/>
      <c r="X120" s="65"/>
      <c r="Y120" s="65"/>
      <c r="Z120" s="65"/>
      <c r="AA120" s="65"/>
      <c r="AB120" s="65"/>
      <c r="AC120" s="65"/>
      <c r="AD120" s="65"/>
    </row>
    <row r="121" spans="1:30" ht="14.4" x14ac:dyDescent="0.25">
      <c r="A121" s="71" t="s">
        <v>152</v>
      </c>
      <c r="B121" s="72"/>
      <c r="C121" s="72"/>
      <c r="D121" s="72"/>
      <c r="E121" s="72"/>
      <c r="F121" s="73"/>
      <c r="G121" s="21"/>
      <c r="H121" s="37"/>
      <c r="I121" s="37"/>
      <c r="J121" s="37"/>
      <c r="K121" s="37"/>
      <c r="L121" s="37"/>
      <c r="M121" s="62"/>
      <c r="N121" s="62"/>
      <c r="O121" s="62"/>
      <c r="P121" s="62"/>
      <c r="Q121" s="62"/>
      <c r="R121" s="64"/>
      <c r="S121" s="65"/>
      <c r="T121" s="65"/>
      <c r="U121" s="65"/>
      <c r="V121" s="65"/>
      <c r="W121" s="65"/>
      <c r="X121" s="65"/>
      <c r="Y121" s="65"/>
      <c r="Z121" s="65"/>
      <c r="AA121" s="65"/>
      <c r="AB121" s="65"/>
      <c r="AC121" s="65"/>
      <c r="AD121" s="65"/>
    </row>
    <row r="122" spans="1:30" ht="14.4" x14ac:dyDescent="0.25">
      <c r="A122" s="71" t="s">
        <v>153</v>
      </c>
      <c r="B122" s="72"/>
      <c r="C122" s="72"/>
      <c r="D122" s="72"/>
      <c r="E122" s="72"/>
      <c r="F122" s="73"/>
      <c r="G122" s="21"/>
      <c r="H122" s="37"/>
      <c r="I122" s="37"/>
      <c r="J122" s="37"/>
      <c r="K122" s="37"/>
      <c r="L122" s="37"/>
      <c r="M122" s="62"/>
      <c r="N122" s="62"/>
      <c r="O122" s="62"/>
      <c r="P122" s="62"/>
      <c r="Q122" s="62"/>
      <c r="R122" s="64"/>
      <c r="S122" s="65"/>
      <c r="T122" s="65"/>
      <c r="U122" s="65"/>
      <c r="V122" s="65"/>
      <c r="W122" s="65"/>
      <c r="X122" s="65"/>
      <c r="Y122" s="65"/>
      <c r="Z122" s="65"/>
      <c r="AA122" s="65"/>
      <c r="AB122" s="65"/>
      <c r="AC122" s="65"/>
      <c r="AD122" s="65"/>
    </row>
    <row r="123" spans="1:30" ht="14.4" x14ac:dyDescent="0.25">
      <c r="A123" s="71" t="s">
        <v>154</v>
      </c>
      <c r="B123" s="72"/>
      <c r="C123" s="72"/>
      <c r="D123" s="72"/>
      <c r="E123" s="72"/>
      <c r="F123" s="73"/>
      <c r="G123" s="21"/>
      <c r="H123" s="37"/>
      <c r="I123" s="37"/>
      <c r="J123" s="37"/>
      <c r="K123" s="37"/>
      <c r="L123" s="37"/>
      <c r="M123" s="62"/>
      <c r="N123" s="62"/>
      <c r="O123" s="62"/>
      <c r="P123" s="62"/>
      <c r="Q123" s="62"/>
      <c r="R123" s="64"/>
      <c r="S123" s="65"/>
      <c r="T123" s="65"/>
      <c r="U123" s="65"/>
      <c r="V123" s="65"/>
      <c r="W123" s="65"/>
      <c r="X123" s="65"/>
      <c r="Y123" s="65"/>
      <c r="Z123" s="65"/>
      <c r="AA123" s="65"/>
      <c r="AB123" s="65"/>
      <c r="AC123" s="65"/>
      <c r="AD123" s="65"/>
    </row>
    <row r="124" spans="1:30" ht="14.4" x14ac:dyDescent="0.25">
      <c r="A124" s="71" t="s">
        <v>155</v>
      </c>
      <c r="B124" s="72"/>
      <c r="C124" s="72"/>
      <c r="D124" s="72"/>
      <c r="E124" s="72"/>
      <c r="F124" s="73"/>
      <c r="G124" s="21"/>
      <c r="H124" s="37"/>
      <c r="I124" s="37"/>
      <c r="J124" s="37"/>
      <c r="K124" s="37"/>
      <c r="L124" s="37"/>
      <c r="M124" s="62"/>
      <c r="N124" s="62"/>
      <c r="O124" s="62"/>
      <c r="P124" s="62"/>
      <c r="Q124" s="62"/>
      <c r="R124" s="64"/>
      <c r="S124" s="65"/>
      <c r="T124" s="65"/>
      <c r="U124" s="65"/>
      <c r="V124" s="65"/>
      <c r="W124" s="65"/>
      <c r="X124" s="65"/>
      <c r="Y124" s="65"/>
      <c r="Z124" s="65"/>
      <c r="AA124" s="65"/>
      <c r="AB124" s="65"/>
      <c r="AC124" s="65"/>
      <c r="AD124" s="65"/>
    </row>
    <row r="125" spans="1:30" ht="14.4" x14ac:dyDescent="0.25">
      <c r="A125" s="71" t="s">
        <v>156</v>
      </c>
      <c r="B125" s="72"/>
      <c r="C125" s="72"/>
      <c r="D125" s="72"/>
      <c r="E125" s="72"/>
      <c r="F125" s="73"/>
      <c r="G125" s="21"/>
      <c r="H125" s="37"/>
      <c r="I125" s="37"/>
      <c r="J125" s="37"/>
      <c r="K125" s="37"/>
      <c r="L125" s="37"/>
      <c r="M125" s="62"/>
      <c r="N125" s="62"/>
      <c r="O125" s="62"/>
      <c r="P125" s="62"/>
      <c r="Q125" s="62"/>
      <c r="R125" s="64"/>
      <c r="S125" s="65"/>
      <c r="T125" s="65"/>
      <c r="U125" s="65"/>
      <c r="V125" s="65"/>
      <c r="W125" s="65"/>
      <c r="X125" s="65"/>
      <c r="Y125" s="65"/>
      <c r="Z125" s="65"/>
      <c r="AA125" s="65"/>
      <c r="AB125" s="65"/>
      <c r="AC125" s="65"/>
      <c r="AD125" s="65"/>
    </row>
    <row r="126" spans="1:30" ht="14.4" x14ac:dyDescent="0.25">
      <c r="A126" s="71" t="s">
        <v>157</v>
      </c>
      <c r="B126" s="72"/>
      <c r="C126" s="72"/>
      <c r="D126" s="72"/>
      <c r="E126" s="72"/>
      <c r="F126" s="73"/>
      <c r="G126" s="21"/>
      <c r="H126" s="37"/>
      <c r="I126" s="37"/>
      <c r="J126" s="37"/>
      <c r="K126" s="37"/>
      <c r="L126" s="37"/>
      <c r="M126" s="62"/>
      <c r="N126" s="62"/>
      <c r="O126" s="62"/>
      <c r="P126" s="62"/>
      <c r="Q126" s="62"/>
      <c r="R126" s="64"/>
      <c r="S126" s="65"/>
      <c r="T126" s="65"/>
      <c r="U126" s="65"/>
      <c r="V126" s="65"/>
      <c r="W126" s="65"/>
      <c r="X126" s="65"/>
      <c r="Y126" s="65"/>
      <c r="Z126" s="65"/>
      <c r="AA126" s="65"/>
      <c r="AB126" s="65"/>
      <c r="AC126" s="65"/>
      <c r="AD126" s="65"/>
    </row>
    <row r="127" spans="1:30" ht="14.4" x14ac:dyDescent="0.25">
      <c r="A127" s="71" t="s">
        <v>158</v>
      </c>
      <c r="B127" s="72"/>
      <c r="C127" s="72"/>
      <c r="D127" s="72"/>
      <c r="E127" s="72"/>
      <c r="F127" s="73"/>
      <c r="G127" s="21"/>
      <c r="H127" s="37"/>
      <c r="I127" s="37"/>
      <c r="J127" s="37"/>
      <c r="K127" s="37"/>
      <c r="L127" s="37"/>
      <c r="M127" s="62"/>
      <c r="N127" s="62"/>
      <c r="O127" s="62"/>
      <c r="P127" s="62"/>
      <c r="Q127" s="62"/>
      <c r="R127" s="64"/>
      <c r="S127" s="65"/>
      <c r="T127" s="65"/>
      <c r="U127" s="65"/>
      <c r="V127" s="65"/>
      <c r="W127" s="65"/>
      <c r="X127" s="65"/>
      <c r="Y127" s="65"/>
      <c r="Z127" s="65"/>
      <c r="AA127" s="65"/>
      <c r="AB127" s="65"/>
      <c r="AC127" s="65"/>
      <c r="AD127" s="65"/>
    </row>
    <row r="128" spans="1:30" ht="14.4" x14ac:dyDescent="0.25">
      <c r="A128" s="71" t="s">
        <v>159</v>
      </c>
      <c r="B128" s="72"/>
      <c r="C128" s="72"/>
      <c r="D128" s="72"/>
      <c r="E128" s="72"/>
      <c r="F128" s="73"/>
      <c r="G128" s="21"/>
      <c r="H128" s="37"/>
      <c r="I128" s="37"/>
      <c r="J128" s="37"/>
      <c r="K128" s="37"/>
      <c r="L128" s="37"/>
      <c r="M128" s="62"/>
      <c r="N128" s="62"/>
      <c r="O128" s="62"/>
      <c r="P128" s="62"/>
      <c r="Q128" s="62"/>
      <c r="R128" s="64"/>
      <c r="S128" s="65"/>
      <c r="T128" s="65"/>
      <c r="U128" s="65"/>
      <c r="V128" s="65"/>
      <c r="W128" s="65"/>
      <c r="X128" s="65"/>
      <c r="Y128" s="65"/>
      <c r="Z128" s="65"/>
      <c r="AA128" s="65"/>
      <c r="AB128" s="65"/>
      <c r="AC128" s="65"/>
      <c r="AD128" s="65"/>
    </row>
    <row r="129" spans="1:30" ht="14.4" x14ac:dyDescent="0.25">
      <c r="A129" s="71" t="s">
        <v>160</v>
      </c>
      <c r="B129" s="72"/>
      <c r="C129" s="72"/>
      <c r="D129" s="72"/>
      <c r="E129" s="72"/>
      <c r="F129" s="73"/>
      <c r="G129" s="21"/>
      <c r="H129" s="37"/>
      <c r="I129" s="37"/>
      <c r="J129" s="37"/>
      <c r="K129" s="37"/>
      <c r="L129" s="37"/>
      <c r="M129" s="62"/>
      <c r="N129" s="62"/>
      <c r="O129" s="62"/>
      <c r="P129" s="62"/>
      <c r="Q129" s="62"/>
      <c r="R129" s="64"/>
      <c r="S129" s="65"/>
      <c r="T129" s="65"/>
      <c r="U129" s="65"/>
      <c r="V129" s="65"/>
      <c r="W129" s="65"/>
      <c r="X129" s="65"/>
      <c r="Y129" s="65"/>
      <c r="Z129" s="65"/>
      <c r="AA129" s="65"/>
      <c r="AB129" s="65"/>
      <c r="AC129" s="65"/>
      <c r="AD129" s="65"/>
    </row>
    <row r="130" spans="1:30" ht="14.4" x14ac:dyDescent="0.25">
      <c r="A130" s="71" t="s">
        <v>161</v>
      </c>
      <c r="B130" s="72"/>
      <c r="C130" s="72"/>
      <c r="D130" s="72"/>
      <c r="E130" s="72"/>
      <c r="F130" s="73"/>
      <c r="G130" s="21"/>
      <c r="H130" s="37"/>
      <c r="I130" s="37"/>
      <c r="J130" s="37"/>
      <c r="K130" s="37"/>
      <c r="L130" s="37"/>
      <c r="M130" s="62"/>
      <c r="N130" s="62"/>
      <c r="O130" s="62"/>
      <c r="P130" s="62"/>
      <c r="Q130" s="62"/>
      <c r="R130" s="64"/>
      <c r="S130" s="65"/>
      <c r="T130" s="65"/>
      <c r="U130" s="65"/>
      <c r="V130" s="65"/>
      <c r="W130" s="65"/>
      <c r="X130" s="65"/>
      <c r="Y130" s="65"/>
      <c r="Z130" s="65"/>
      <c r="AA130" s="65"/>
      <c r="AB130" s="65"/>
      <c r="AC130" s="65"/>
      <c r="AD130" s="65"/>
    </row>
    <row r="131" spans="1:30" ht="13.8" x14ac:dyDescent="0.25">
      <c r="A131" s="71" t="s">
        <v>162</v>
      </c>
      <c r="B131" s="72"/>
      <c r="C131" s="72"/>
      <c r="D131" s="72"/>
      <c r="E131" s="72"/>
      <c r="F131" s="73"/>
      <c r="G131" s="66"/>
      <c r="H131" s="66"/>
      <c r="I131" s="66"/>
      <c r="J131" s="66"/>
      <c r="K131" s="66"/>
      <c r="L131" s="66"/>
      <c r="M131" s="66"/>
      <c r="N131" s="66"/>
      <c r="O131" s="66"/>
      <c r="P131" s="66"/>
      <c r="Q131" s="66"/>
      <c r="R131" s="65"/>
      <c r="S131" s="65"/>
      <c r="T131" s="65"/>
      <c r="U131" s="65"/>
      <c r="V131" s="65"/>
      <c r="W131" s="65"/>
      <c r="X131" s="65"/>
      <c r="Y131" s="65"/>
      <c r="Z131" s="65"/>
      <c r="AA131" s="65"/>
      <c r="AB131" s="65"/>
      <c r="AC131" s="65"/>
      <c r="AD131" s="65"/>
    </row>
    <row r="132" spans="1:30" ht="13.8" x14ac:dyDescent="0.25">
      <c r="A132" s="71" t="s">
        <v>163</v>
      </c>
      <c r="B132" s="72"/>
      <c r="C132" s="72"/>
      <c r="D132" s="72"/>
      <c r="E132" s="72"/>
      <c r="F132" s="73"/>
      <c r="G132" s="67"/>
      <c r="H132" s="67"/>
      <c r="I132" s="67"/>
      <c r="J132" s="67"/>
      <c r="K132" s="67"/>
      <c r="L132" s="67"/>
      <c r="M132" s="67"/>
      <c r="N132" s="67"/>
      <c r="O132" s="67"/>
      <c r="P132" s="67"/>
      <c r="Q132" s="67"/>
      <c r="R132" s="65"/>
      <c r="S132" s="65"/>
      <c r="T132" s="65"/>
      <c r="U132" s="65"/>
      <c r="V132" s="65"/>
      <c r="W132" s="65"/>
      <c r="X132" s="65"/>
      <c r="Y132" s="65"/>
      <c r="Z132" s="65"/>
      <c r="AA132" s="65"/>
      <c r="AB132" s="65"/>
      <c r="AC132" s="65"/>
      <c r="AD132" s="65"/>
    </row>
    <row r="133" spans="1:30" ht="13.8" x14ac:dyDescent="0.25">
      <c r="A133" s="71" t="s">
        <v>164</v>
      </c>
      <c r="B133" s="72"/>
      <c r="C133" s="72"/>
      <c r="D133" s="72"/>
      <c r="E133" s="72"/>
      <c r="F133" s="73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5"/>
      <c r="S133" s="65"/>
      <c r="T133" s="65"/>
      <c r="U133" s="65"/>
      <c r="V133" s="65"/>
      <c r="W133" s="65"/>
      <c r="X133" s="65"/>
      <c r="Y133" s="65"/>
      <c r="Z133" s="65"/>
      <c r="AA133" s="65"/>
      <c r="AB133" s="65"/>
      <c r="AC133" s="65"/>
      <c r="AD133" s="65"/>
    </row>
    <row r="134" spans="1:30" ht="13.8" x14ac:dyDescent="0.25">
      <c r="A134" s="71" t="s">
        <v>165</v>
      </c>
      <c r="B134" s="72"/>
      <c r="C134" s="72"/>
      <c r="D134" s="72"/>
      <c r="E134" s="72"/>
      <c r="F134" s="73"/>
      <c r="G134" s="67"/>
      <c r="H134" s="67"/>
      <c r="I134" s="67"/>
      <c r="J134" s="67"/>
      <c r="K134" s="67"/>
      <c r="L134" s="67"/>
      <c r="M134" s="67"/>
      <c r="N134" s="67"/>
      <c r="O134" s="67"/>
      <c r="P134" s="67"/>
      <c r="Q134" s="67"/>
      <c r="R134" s="65"/>
      <c r="S134" s="65"/>
      <c r="T134" s="65"/>
      <c r="U134" s="65"/>
      <c r="V134" s="65"/>
      <c r="W134" s="65"/>
      <c r="X134" s="65"/>
      <c r="Y134" s="65"/>
      <c r="Z134" s="65"/>
      <c r="AA134" s="65"/>
      <c r="AB134" s="65"/>
      <c r="AC134" s="65"/>
      <c r="AD134" s="65"/>
    </row>
    <row r="135" spans="1:30" ht="13.8" x14ac:dyDescent="0.25">
      <c r="A135" s="71" t="s">
        <v>166</v>
      </c>
      <c r="B135" s="72"/>
      <c r="C135" s="72"/>
      <c r="D135" s="72"/>
      <c r="E135" s="72"/>
      <c r="F135" s="73"/>
      <c r="G135" s="67"/>
      <c r="H135" s="67"/>
      <c r="I135" s="67"/>
      <c r="J135" s="67"/>
      <c r="K135" s="67"/>
      <c r="L135" s="67"/>
      <c r="M135" s="67"/>
      <c r="N135" s="67"/>
      <c r="O135" s="67"/>
      <c r="P135" s="67"/>
      <c r="Q135" s="67"/>
      <c r="R135" s="65"/>
      <c r="S135" s="65"/>
      <c r="T135" s="65"/>
      <c r="U135" s="65"/>
      <c r="V135" s="65"/>
      <c r="W135" s="65"/>
      <c r="X135" s="65"/>
      <c r="Y135" s="65"/>
      <c r="Z135" s="65"/>
      <c r="AA135" s="65"/>
      <c r="AB135" s="65"/>
      <c r="AC135" s="65"/>
      <c r="AD135" s="65"/>
    </row>
    <row r="136" spans="1:30" ht="13.8" x14ac:dyDescent="0.25">
      <c r="A136" s="71" t="s">
        <v>167</v>
      </c>
      <c r="B136" s="72"/>
      <c r="C136" s="72"/>
      <c r="D136" s="72"/>
      <c r="E136" s="72"/>
      <c r="F136" s="73"/>
      <c r="G136" s="67"/>
      <c r="H136" s="67"/>
      <c r="I136" s="67"/>
      <c r="J136" s="67"/>
      <c r="K136" s="67"/>
      <c r="L136" s="67"/>
      <c r="M136" s="67"/>
      <c r="N136" s="67"/>
      <c r="O136" s="67"/>
      <c r="P136" s="67"/>
      <c r="Q136" s="67"/>
      <c r="R136" s="65"/>
      <c r="S136" s="65"/>
      <c r="T136" s="65"/>
      <c r="U136" s="65"/>
      <c r="V136" s="65"/>
      <c r="W136" s="65"/>
      <c r="X136" s="65"/>
      <c r="Y136" s="65"/>
      <c r="Z136" s="65"/>
      <c r="AA136" s="65"/>
      <c r="AB136" s="65"/>
      <c r="AC136" s="65"/>
      <c r="AD136" s="65"/>
    </row>
    <row r="137" spans="1:30" ht="13.8" x14ac:dyDescent="0.25">
      <c r="A137" s="71" t="s">
        <v>168</v>
      </c>
      <c r="B137" s="72"/>
      <c r="C137" s="72"/>
      <c r="D137" s="72"/>
      <c r="E137" s="72"/>
      <c r="F137" s="73"/>
      <c r="G137" s="67"/>
      <c r="H137" s="67"/>
      <c r="I137" s="67"/>
      <c r="J137" s="67"/>
      <c r="K137" s="67"/>
      <c r="L137" s="67"/>
      <c r="M137" s="67"/>
      <c r="N137" s="67"/>
      <c r="O137" s="67"/>
      <c r="P137" s="67"/>
      <c r="Q137" s="67"/>
      <c r="R137" s="65"/>
      <c r="S137" s="65"/>
      <c r="T137" s="65"/>
      <c r="U137" s="65"/>
      <c r="V137" s="65"/>
      <c r="W137" s="65"/>
      <c r="X137" s="65"/>
      <c r="Y137" s="65"/>
      <c r="Z137" s="65"/>
      <c r="AA137" s="65"/>
      <c r="AB137" s="65"/>
      <c r="AC137" s="65"/>
      <c r="AD137" s="65"/>
    </row>
    <row r="138" spans="1:30" ht="13.8" x14ac:dyDescent="0.25">
      <c r="A138" s="71" t="s">
        <v>169</v>
      </c>
      <c r="B138" s="72"/>
      <c r="C138" s="72"/>
      <c r="D138" s="72"/>
      <c r="E138" s="72"/>
      <c r="F138" s="73"/>
      <c r="G138" s="67"/>
      <c r="H138" s="67"/>
      <c r="I138" s="67"/>
      <c r="J138" s="67"/>
      <c r="K138" s="67"/>
      <c r="L138" s="67"/>
      <c r="M138" s="67"/>
      <c r="N138" s="67"/>
      <c r="O138" s="67"/>
      <c r="P138" s="67"/>
      <c r="Q138" s="67"/>
      <c r="R138" s="65"/>
      <c r="S138" s="65"/>
      <c r="T138" s="65"/>
      <c r="U138" s="65"/>
      <c r="V138" s="65"/>
      <c r="W138" s="65"/>
      <c r="X138" s="65"/>
      <c r="Y138" s="65"/>
      <c r="Z138" s="65"/>
      <c r="AA138" s="65"/>
      <c r="AB138" s="65"/>
      <c r="AC138" s="65"/>
      <c r="AD138" s="65"/>
    </row>
    <row r="139" spans="1:30" ht="13.8" x14ac:dyDescent="0.25">
      <c r="A139" s="71" t="s">
        <v>170</v>
      </c>
      <c r="B139" s="72"/>
      <c r="C139" s="72"/>
      <c r="D139" s="72"/>
      <c r="E139" s="72"/>
      <c r="F139" s="73"/>
      <c r="G139" s="67"/>
      <c r="H139" s="67"/>
      <c r="I139" s="67"/>
      <c r="J139" s="67"/>
      <c r="K139" s="67"/>
      <c r="L139" s="67"/>
      <c r="M139" s="67"/>
      <c r="N139" s="67"/>
      <c r="O139" s="67"/>
      <c r="P139" s="67"/>
      <c r="Q139" s="67"/>
      <c r="R139" s="65"/>
      <c r="S139" s="65"/>
      <c r="T139" s="65"/>
      <c r="U139" s="65"/>
      <c r="V139" s="65"/>
      <c r="W139" s="65"/>
      <c r="X139" s="65"/>
      <c r="Y139" s="65"/>
      <c r="Z139" s="65"/>
      <c r="AA139" s="65"/>
      <c r="AB139" s="65"/>
      <c r="AC139" s="65"/>
      <c r="AD139" s="65"/>
    </row>
    <row r="140" spans="1:30" ht="13.8" x14ac:dyDescent="0.25">
      <c r="A140" s="71" t="s">
        <v>171</v>
      </c>
      <c r="B140" s="72"/>
      <c r="C140" s="72"/>
      <c r="D140" s="72"/>
      <c r="E140" s="72"/>
      <c r="F140" s="73"/>
      <c r="G140" s="67"/>
      <c r="H140" s="67"/>
      <c r="I140" s="67"/>
      <c r="J140" s="67"/>
      <c r="K140" s="67"/>
      <c r="L140" s="67"/>
      <c r="M140" s="67"/>
      <c r="N140" s="67"/>
      <c r="O140" s="67"/>
      <c r="P140" s="67"/>
      <c r="Q140" s="67"/>
      <c r="R140" s="65"/>
      <c r="S140" s="65"/>
      <c r="T140" s="65"/>
      <c r="U140" s="65"/>
      <c r="V140" s="65"/>
      <c r="W140" s="65"/>
      <c r="X140" s="65"/>
      <c r="Y140" s="65"/>
      <c r="Z140" s="65"/>
      <c r="AA140" s="65"/>
      <c r="AB140" s="65"/>
      <c r="AC140" s="65"/>
      <c r="AD140" s="65"/>
    </row>
    <row r="141" spans="1:30" ht="13.8" x14ac:dyDescent="0.25">
      <c r="A141" s="71" t="s">
        <v>172</v>
      </c>
      <c r="B141" s="72"/>
      <c r="C141" s="72"/>
      <c r="D141" s="72"/>
      <c r="E141" s="72"/>
      <c r="F141" s="73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Q141" s="67"/>
      <c r="R141" s="65"/>
      <c r="S141" s="65"/>
      <c r="T141" s="65"/>
      <c r="U141" s="65"/>
      <c r="V141" s="65"/>
      <c r="W141" s="65"/>
      <c r="X141" s="65"/>
      <c r="Y141" s="65"/>
      <c r="Z141" s="65"/>
      <c r="AA141" s="65"/>
      <c r="AB141" s="65"/>
      <c r="AC141" s="65"/>
      <c r="AD141" s="65"/>
    </row>
    <row r="142" spans="1:30" ht="13.8" x14ac:dyDescent="0.25">
      <c r="A142" s="71" t="s">
        <v>173</v>
      </c>
      <c r="B142" s="72"/>
      <c r="C142" s="72"/>
      <c r="D142" s="72"/>
      <c r="E142" s="72"/>
      <c r="F142" s="73"/>
      <c r="G142" s="67"/>
      <c r="H142" s="67"/>
      <c r="I142" s="67"/>
      <c r="J142" s="67"/>
      <c r="K142" s="67"/>
      <c r="L142" s="67"/>
      <c r="M142" s="67"/>
      <c r="N142" s="67"/>
      <c r="O142" s="67"/>
      <c r="P142" s="67"/>
      <c r="Q142" s="67"/>
      <c r="R142" s="65"/>
      <c r="S142" s="65"/>
      <c r="T142" s="65"/>
      <c r="U142" s="65"/>
      <c r="V142" s="65"/>
      <c r="W142" s="65"/>
      <c r="X142" s="65"/>
      <c r="Y142" s="65"/>
      <c r="Z142" s="65"/>
      <c r="AA142" s="65"/>
      <c r="AB142" s="65"/>
      <c r="AC142" s="65"/>
      <c r="AD142" s="65"/>
    </row>
    <row r="143" spans="1:30" ht="13.8" x14ac:dyDescent="0.25">
      <c r="A143" s="71" t="s">
        <v>174</v>
      </c>
      <c r="B143" s="72"/>
      <c r="C143" s="72"/>
      <c r="D143" s="72"/>
      <c r="E143" s="72"/>
      <c r="F143" s="73"/>
      <c r="G143" s="67"/>
      <c r="H143" s="67"/>
      <c r="I143" s="67"/>
      <c r="J143" s="67"/>
      <c r="K143" s="67"/>
      <c r="L143" s="67"/>
      <c r="M143" s="67"/>
      <c r="N143" s="67"/>
      <c r="O143" s="67"/>
      <c r="P143" s="67"/>
      <c r="Q143" s="67"/>
      <c r="R143" s="65"/>
      <c r="S143" s="65"/>
      <c r="T143" s="65"/>
      <c r="U143" s="65"/>
      <c r="V143" s="65"/>
      <c r="W143" s="65"/>
      <c r="X143" s="65"/>
      <c r="Y143" s="65"/>
      <c r="Z143" s="65"/>
      <c r="AA143" s="65"/>
      <c r="AB143" s="65"/>
      <c r="AC143" s="65"/>
      <c r="AD143" s="65"/>
    </row>
    <row r="144" spans="1:30" ht="13.8" x14ac:dyDescent="0.25">
      <c r="A144" s="71" t="s">
        <v>175</v>
      </c>
      <c r="B144" s="72"/>
      <c r="C144" s="72"/>
      <c r="D144" s="72"/>
      <c r="E144" s="72"/>
      <c r="F144" s="73"/>
      <c r="G144" s="67"/>
      <c r="H144" s="67"/>
      <c r="I144" s="67"/>
      <c r="J144" s="67"/>
      <c r="K144" s="67"/>
      <c r="L144" s="67"/>
      <c r="M144" s="67"/>
      <c r="N144" s="67"/>
      <c r="O144" s="67"/>
      <c r="P144" s="67"/>
      <c r="Q144" s="67"/>
      <c r="R144" s="65"/>
      <c r="S144" s="65"/>
      <c r="T144" s="65"/>
      <c r="U144" s="65"/>
      <c r="V144" s="65"/>
      <c r="W144" s="65"/>
      <c r="X144" s="65"/>
      <c r="Y144" s="65"/>
      <c r="Z144" s="65"/>
      <c r="AA144" s="65"/>
      <c r="AB144" s="65"/>
      <c r="AC144" s="65"/>
      <c r="AD144" s="65"/>
    </row>
    <row r="145" spans="1:30" ht="13.8" x14ac:dyDescent="0.25">
      <c r="A145" s="71" t="s">
        <v>176</v>
      </c>
      <c r="B145" s="72"/>
      <c r="C145" s="72"/>
      <c r="D145" s="72"/>
      <c r="E145" s="72"/>
      <c r="F145" s="73"/>
      <c r="G145" s="67"/>
      <c r="H145" s="67"/>
      <c r="I145" s="67"/>
      <c r="J145" s="67"/>
      <c r="K145" s="67"/>
      <c r="L145" s="67"/>
      <c r="M145" s="67"/>
      <c r="N145" s="67"/>
      <c r="O145" s="67"/>
      <c r="P145" s="67"/>
      <c r="Q145" s="67"/>
      <c r="R145" s="65"/>
      <c r="S145" s="65"/>
      <c r="T145" s="65"/>
      <c r="U145" s="65"/>
      <c r="V145" s="65"/>
      <c r="W145" s="65"/>
      <c r="X145" s="65"/>
      <c r="Y145" s="65"/>
      <c r="Z145" s="65"/>
      <c r="AA145" s="65"/>
      <c r="AB145" s="65"/>
      <c r="AC145" s="65"/>
      <c r="AD145" s="65"/>
    </row>
    <row r="146" spans="1:30" ht="13.8" x14ac:dyDescent="0.25">
      <c r="A146" s="71" t="s">
        <v>177</v>
      </c>
      <c r="B146" s="72"/>
      <c r="C146" s="72"/>
      <c r="D146" s="72"/>
      <c r="E146" s="72"/>
      <c r="F146" s="73"/>
      <c r="G146" s="67"/>
      <c r="H146" s="67"/>
      <c r="I146" s="67"/>
      <c r="J146" s="67"/>
      <c r="K146" s="67"/>
      <c r="L146" s="67"/>
      <c r="M146" s="67"/>
      <c r="N146" s="67"/>
      <c r="O146" s="67"/>
      <c r="P146" s="67"/>
      <c r="Q146" s="67"/>
      <c r="R146" s="65"/>
      <c r="S146" s="65"/>
      <c r="T146" s="65"/>
      <c r="U146" s="65"/>
      <c r="V146" s="65"/>
      <c r="W146" s="65"/>
      <c r="X146" s="65"/>
      <c r="Y146" s="65"/>
      <c r="Z146" s="65"/>
      <c r="AA146" s="65"/>
      <c r="AB146" s="65"/>
      <c r="AC146" s="65"/>
      <c r="AD146" s="65"/>
    </row>
    <row r="147" spans="1:30" ht="13.8" x14ac:dyDescent="0.25">
      <c r="A147" s="71" t="s">
        <v>178</v>
      </c>
      <c r="B147" s="72"/>
      <c r="C147" s="72"/>
      <c r="D147" s="72"/>
      <c r="E147" s="72"/>
      <c r="F147" s="73"/>
      <c r="G147" s="67"/>
      <c r="H147" s="67"/>
      <c r="I147" s="67"/>
      <c r="J147" s="67"/>
      <c r="K147" s="67"/>
      <c r="L147" s="67"/>
      <c r="M147" s="67"/>
      <c r="N147" s="67"/>
      <c r="O147" s="67"/>
      <c r="P147" s="67"/>
      <c r="Q147" s="67"/>
      <c r="R147" s="65"/>
      <c r="S147" s="65"/>
      <c r="T147" s="65"/>
      <c r="U147" s="65"/>
      <c r="V147" s="65"/>
      <c r="W147" s="65"/>
      <c r="X147" s="65"/>
      <c r="Y147" s="65"/>
      <c r="Z147" s="65"/>
      <c r="AA147" s="65"/>
      <c r="AB147" s="65"/>
      <c r="AC147" s="65"/>
      <c r="AD147" s="65"/>
    </row>
    <row r="148" spans="1:30" ht="13.8" x14ac:dyDescent="0.25">
      <c r="A148" s="71" t="s">
        <v>179</v>
      </c>
      <c r="B148" s="72"/>
      <c r="C148" s="72"/>
      <c r="D148" s="72"/>
      <c r="E148" s="72"/>
      <c r="F148" s="73"/>
      <c r="G148" s="67"/>
      <c r="H148" s="67"/>
      <c r="I148" s="67"/>
      <c r="J148" s="67"/>
      <c r="K148" s="67"/>
      <c r="L148" s="67"/>
      <c r="M148" s="67"/>
      <c r="N148" s="67"/>
      <c r="O148" s="67"/>
      <c r="P148" s="67"/>
      <c r="Q148" s="67"/>
      <c r="R148" s="65"/>
      <c r="S148" s="65"/>
      <c r="T148" s="65"/>
      <c r="U148" s="65"/>
      <c r="V148" s="65"/>
      <c r="W148" s="65"/>
      <c r="X148" s="65"/>
      <c r="Y148" s="65"/>
      <c r="Z148" s="65"/>
      <c r="AA148" s="65"/>
      <c r="AB148" s="65"/>
      <c r="AC148" s="65"/>
      <c r="AD148" s="65"/>
    </row>
    <row r="149" spans="1:30" ht="13.8" x14ac:dyDescent="0.25">
      <c r="A149" s="71" t="s">
        <v>180</v>
      </c>
      <c r="B149" s="72"/>
      <c r="C149" s="72"/>
      <c r="D149" s="72"/>
      <c r="E149" s="72"/>
      <c r="F149" s="73"/>
      <c r="G149" s="67"/>
      <c r="H149" s="67"/>
      <c r="I149" s="67"/>
      <c r="J149" s="67"/>
      <c r="K149" s="67"/>
      <c r="L149" s="67"/>
      <c r="M149" s="67"/>
      <c r="N149" s="67"/>
      <c r="O149" s="67"/>
      <c r="P149" s="67"/>
      <c r="Q149" s="67"/>
      <c r="R149" s="65"/>
      <c r="S149" s="65"/>
      <c r="T149" s="65"/>
      <c r="U149" s="65"/>
      <c r="V149" s="65"/>
      <c r="W149" s="65"/>
      <c r="X149" s="65"/>
      <c r="Y149" s="65"/>
      <c r="Z149" s="65"/>
      <c r="AA149" s="65"/>
      <c r="AB149" s="65"/>
      <c r="AC149" s="65"/>
      <c r="AD149" s="65"/>
    </row>
    <row r="150" spans="1:30" ht="13.8" x14ac:dyDescent="0.25">
      <c r="A150" s="71" t="s">
        <v>181</v>
      </c>
      <c r="B150" s="72"/>
      <c r="C150" s="72"/>
      <c r="D150" s="72"/>
      <c r="E150" s="72"/>
      <c r="F150" s="73"/>
      <c r="G150" s="68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5"/>
      <c r="S150" s="65"/>
      <c r="T150" s="65"/>
      <c r="U150" s="65"/>
      <c r="V150" s="65"/>
      <c r="W150" s="65"/>
      <c r="X150" s="65"/>
      <c r="Y150" s="65"/>
      <c r="Z150" s="65"/>
      <c r="AA150" s="65"/>
      <c r="AB150" s="65"/>
      <c r="AC150" s="65"/>
      <c r="AD150" s="65"/>
    </row>
    <row r="151" spans="1:30" ht="13.8" x14ac:dyDescent="0.25">
      <c r="A151" s="69"/>
      <c r="B151" s="69"/>
      <c r="C151" s="69"/>
      <c r="D151" s="69"/>
      <c r="E151" s="69"/>
      <c r="F151" s="69"/>
      <c r="G151" s="69"/>
      <c r="H151" s="69"/>
      <c r="I151" s="69"/>
      <c r="J151" s="69"/>
      <c r="K151" s="69"/>
      <c r="L151" s="69"/>
      <c r="M151" s="69"/>
      <c r="N151" s="69"/>
      <c r="O151" s="69"/>
      <c r="P151" s="69"/>
      <c r="Q151" s="69"/>
    </row>
    <row r="152" spans="1:30" ht="13.8" x14ac:dyDescent="0.25">
      <c r="A152" s="69"/>
      <c r="B152" s="69"/>
      <c r="C152" s="69"/>
      <c r="D152" s="69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69"/>
      <c r="P152" s="69"/>
      <c r="Q152" s="69"/>
    </row>
    <row r="153" spans="1:30" ht="13.8" x14ac:dyDescent="0.25">
      <c r="A153" s="69"/>
      <c r="B153" s="69"/>
      <c r="C153" s="69"/>
      <c r="D153" s="69"/>
      <c r="E153" s="69"/>
      <c r="F153" s="69"/>
      <c r="G153" s="69"/>
      <c r="H153" s="69"/>
      <c r="I153" s="69"/>
      <c r="J153" s="69"/>
      <c r="K153" s="69"/>
      <c r="L153" s="69"/>
      <c r="M153" s="69"/>
      <c r="N153" s="69"/>
      <c r="O153" s="69"/>
      <c r="P153" s="69"/>
      <c r="Q153" s="69"/>
    </row>
    <row r="154" spans="1:30" ht="13.8" x14ac:dyDescent="0.25">
      <c r="A154" s="69"/>
      <c r="B154" s="69"/>
      <c r="C154" s="69"/>
      <c r="D154" s="69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69"/>
      <c r="P154" s="69"/>
      <c r="Q154" s="69"/>
    </row>
    <row r="155" spans="1:30" ht="13.8" x14ac:dyDescent="0.25"/>
    <row r="156" spans="1:30" ht="13.8" x14ac:dyDescent="0.25"/>
    <row r="157" spans="1:30" ht="13.8" x14ac:dyDescent="0.25"/>
    <row r="158" spans="1:30" ht="13.8" x14ac:dyDescent="0.25"/>
    <row r="159" spans="1:30" ht="13.8" x14ac:dyDescent="0.25"/>
    <row r="160" spans="1:30" ht="13.8" x14ac:dyDescent="0.25"/>
    <row r="161" ht="13.8" x14ac:dyDescent="0.25"/>
    <row r="162" ht="13.8" x14ac:dyDescent="0.25"/>
    <row r="163" ht="13.8" x14ac:dyDescent="0.25"/>
    <row r="164" ht="13.8" x14ac:dyDescent="0.25"/>
    <row r="165" ht="13.8" x14ac:dyDescent="0.25"/>
    <row r="166" ht="13.8" x14ac:dyDescent="0.25"/>
    <row r="167" ht="13.8" x14ac:dyDescent="0.25"/>
    <row r="168" ht="13.8" x14ac:dyDescent="0.25"/>
    <row r="169" ht="13.8" x14ac:dyDescent="0.25"/>
    <row r="170" ht="13.8" x14ac:dyDescent="0.25"/>
    <row r="171" ht="13.8" x14ac:dyDescent="0.25"/>
    <row r="172" ht="13.8" x14ac:dyDescent="0.25"/>
    <row r="173" ht="13.8" x14ac:dyDescent="0.25"/>
    <row r="174" ht="13.8" x14ac:dyDescent="0.25"/>
    <row r="175" ht="13.8" x14ac:dyDescent="0.25"/>
    <row r="176" ht="13.8" x14ac:dyDescent="0.25"/>
    <row r="177" ht="13.8" x14ac:dyDescent="0.25"/>
    <row r="178" ht="13.8" x14ac:dyDescent="0.25"/>
    <row r="179" ht="13.8" x14ac:dyDescent="0.25"/>
    <row r="180" ht="13.8" x14ac:dyDescent="0.25"/>
    <row r="181" ht="13.8" x14ac:dyDescent="0.25"/>
    <row r="182" ht="13.8" x14ac:dyDescent="0.25"/>
    <row r="183" ht="13.8" x14ac:dyDescent="0.25"/>
    <row r="184" ht="13.8" x14ac:dyDescent="0.25"/>
    <row r="185" ht="13.8" x14ac:dyDescent="0.25"/>
    <row r="186" ht="13.8" x14ac:dyDescent="0.25"/>
    <row r="187" ht="13.8" x14ac:dyDescent="0.25"/>
    <row r="188" ht="13.8" x14ac:dyDescent="0.25"/>
    <row r="189" ht="13.8" x14ac:dyDescent="0.25"/>
    <row r="190" ht="13.8" x14ac:dyDescent="0.25"/>
    <row r="191" ht="13.8" x14ac:dyDescent="0.25"/>
    <row r="192" ht="13.8" x14ac:dyDescent="0.25"/>
    <row r="193" ht="13.8" x14ac:dyDescent="0.25"/>
    <row r="194" ht="13.8" x14ac:dyDescent="0.25"/>
    <row r="195" ht="13.8" x14ac:dyDescent="0.25"/>
    <row r="196" ht="13.8" x14ac:dyDescent="0.25"/>
    <row r="197" ht="13.8" x14ac:dyDescent="0.25"/>
    <row r="198" ht="13.8" x14ac:dyDescent="0.25"/>
    <row r="199" ht="13.8" x14ac:dyDescent="0.25"/>
    <row r="200" ht="13.8" x14ac:dyDescent="0.25"/>
    <row r="201" ht="13.8" x14ac:dyDescent="0.25"/>
    <row r="202" ht="13.8" x14ac:dyDescent="0.25"/>
    <row r="203" ht="13.8" x14ac:dyDescent="0.25"/>
    <row r="204" ht="13.8" x14ac:dyDescent="0.25"/>
    <row r="205" ht="13.8" x14ac:dyDescent="0.25"/>
    <row r="206" ht="13.8" x14ac:dyDescent="0.25"/>
    <row r="207" ht="13.8" x14ac:dyDescent="0.25"/>
    <row r="208" ht="13.8" x14ac:dyDescent="0.25"/>
    <row r="209" ht="13.8" x14ac:dyDescent="0.25"/>
    <row r="210" ht="13.8" x14ac:dyDescent="0.25"/>
    <row r="211" ht="13.8" x14ac:dyDescent="0.25"/>
    <row r="212" ht="13.8" x14ac:dyDescent="0.25"/>
    <row r="213" ht="13.8" x14ac:dyDescent="0.25"/>
    <row r="214" ht="13.8" x14ac:dyDescent="0.25"/>
    <row r="215" ht="13.8" x14ac:dyDescent="0.25"/>
    <row r="216" ht="13.8" x14ac:dyDescent="0.25"/>
    <row r="217" ht="13.8" x14ac:dyDescent="0.25"/>
    <row r="218" ht="13.8" x14ac:dyDescent="0.25"/>
    <row r="219" ht="13.8" x14ac:dyDescent="0.25"/>
    <row r="220" ht="13.8" x14ac:dyDescent="0.25"/>
    <row r="221" ht="13.8" x14ac:dyDescent="0.25"/>
    <row r="222" ht="13.8" x14ac:dyDescent="0.25"/>
    <row r="223" ht="13.8" x14ac:dyDescent="0.25"/>
    <row r="224" ht="13.8" x14ac:dyDescent="0.25"/>
    <row r="225" ht="13.8" x14ac:dyDescent="0.25"/>
    <row r="226" ht="13.8" x14ac:dyDescent="0.25"/>
    <row r="227" ht="13.8" x14ac:dyDescent="0.25"/>
    <row r="228" ht="13.8" x14ac:dyDescent="0.25"/>
    <row r="229" ht="13.8" x14ac:dyDescent="0.25"/>
    <row r="230" ht="13.8" x14ac:dyDescent="0.25"/>
    <row r="231" ht="13.8" x14ac:dyDescent="0.25"/>
    <row r="232" ht="13.8" x14ac:dyDescent="0.25"/>
    <row r="233" ht="13.8" x14ac:dyDescent="0.25"/>
    <row r="234" ht="13.8" x14ac:dyDescent="0.25"/>
    <row r="235" ht="13.8" x14ac:dyDescent="0.25"/>
    <row r="236" ht="13.8" x14ac:dyDescent="0.25"/>
    <row r="237" ht="13.8" x14ac:dyDescent="0.25"/>
    <row r="238" ht="13.8" x14ac:dyDescent="0.25"/>
    <row r="239" ht="13.8" x14ac:dyDescent="0.25"/>
    <row r="240" ht="13.8" x14ac:dyDescent="0.25"/>
    <row r="241" ht="13.8" x14ac:dyDescent="0.25"/>
    <row r="242" ht="13.8" x14ac:dyDescent="0.25"/>
    <row r="243" ht="13.8" x14ac:dyDescent="0.25"/>
    <row r="244" ht="13.8" x14ac:dyDescent="0.25"/>
    <row r="245" ht="13.8" x14ac:dyDescent="0.25"/>
    <row r="246" ht="13.8" x14ac:dyDescent="0.25"/>
    <row r="247" ht="13.8" x14ac:dyDescent="0.25"/>
    <row r="248" ht="13.8" x14ac:dyDescent="0.25"/>
    <row r="249" ht="13.8" x14ac:dyDescent="0.25"/>
    <row r="250" ht="13.8" x14ac:dyDescent="0.25"/>
    <row r="251" ht="13.8" x14ac:dyDescent="0.25"/>
    <row r="252" ht="13.8" x14ac:dyDescent="0.25"/>
    <row r="253" ht="13.8" x14ac:dyDescent="0.25"/>
    <row r="254" ht="13.8" x14ac:dyDescent="0.25"/>
    <row r="255" ht="13.8" x14ac:dyDescent="0.25"/>
    <row r="256" ht="13.8" x14ac:dyDescent="0.25"/>
    <row r="257" ht="13.8" x14ac:dyDescent="0.25"/>
    <row r="258" ht="13.8" x14ac:dyDescent="0.25"/>
    <row r="259" ht="13.8" x14ac:dyDescent="0.25"/>
    <row r="260" ht="13.8" x14ac:dyDescent="0.25"/>
    <row r="261" ht="13.8" x14ac:dyDescent="0.25"/>
    <row r="262" ht="13.8" x14ac:dyDescent="0.25"/>
    <row r="263" ht="13.8" x14ac:dyDescent="0.25"/>
    <row r="264" ht="13.8" x14ac:dyDescent="0.25"/>
    <row r="265" ht="13.8" x14ac:dyDescent="0.25"/>
    <row r="266" ht="13.8" x14ac:dyDescent="0.25"/>
    <row r="267" ht="13.8" x14ac:dyDescent="0.25"/>
    <row r="268" ht="13.8" x14ac:dyDescent="0.25"/>
    <row r="269" ht="13.8" x14ac:dyDescent="0.25"/>
    <row r="270" ht="13.8" x14ac:dyDescent="0.25"/>
    <row r="271" ht="13.8" x14ac:dyDescent="0.25"/>
    <row r="272" ht="13.8" x14ac:dyDescent="0.25"/>
    <row r="273" ht="13.8" x14ac:dyDescent="0.25"/>
    <row r="274" ht="13.8" x14ac:dyDescent="0.25"/>
    <row r="275" ht="13.8" x14ac:dyDescent="0.25"/>
    <row r="276" ht="13.8" x14ac:dyDescent="0.25"/>
    <row r="277" ht="13.8" x14ac:dyDescent="0.25"/>
    <row r="278" ht="13.8" x14ac:dyDescent="0.25"/>
    <row r="279" ht="13.8" x14ac:dyDescent="0.25"/>
    <row r="280" ht="13.8" x14ac:dyDescent="0.25"/>
    <row r="281" ht="13.8" x14ac:dyDescent="0.25"/>
    <row r="282" ht="13.8" x14ac:dyDescent="0.25"/>
    <row r="283" ht="13.8" x14ac:dyDescent="0.25"/>
    <row r="284" ht="13.8" x14ac:dyDescent="0.25"/>
    <row r="285" ht="13.8" x14ac:dyDescent="0.25"/>
    <row r="286" ht="13.8" x14ac:dyDescent="0.25"/>
    <row r="287" ht="13.8" x14ac:dyDescent="0.25"/>
    <row r="288" ht="13.8" x14ac:dyDescent="0.25"/>
    <row r="289" ht="13.8" x14ac:dyDescent="0.25"/>
    <row r="290" ht="13.8" x14ac:dyDescent="0.25"/>
    <row r="291" ht="13.8" x14ac:dyDescent="0.25"/>
    <row r="292" ht="13.8" x14ac:dyDescent="0.25"/>
    <row r="293" ht="13.8" x14ac:dyDescent="0.25"/>
    <row r="294" ht="13.8" x14ac:dyDescent="0.25"/>
    <row r="295" ht="13.8" x14ac:dyDescent="0.25"/>
    <row r="296" ht="13.8" x14ac:dyDescent="0.25"/>
    <row r="297" ht="13.8" x14ac:dyDescent="0.25"/>
    <row r="298" ht="13.8" x14ac:dyDescent="0.25"/>
    <row r="299" ht="13.8" x14ac:dyDescent="0.25"/>
    <row r="300" ht="13.8" x14ac:dyDescent="0.25"/>
    <row r="301" ht="13.8" x14ac:dyDescent="0.25"/>
    <row r="302" ht="13.8" x14ac:dyDescent="0.25"/>
    <row r="303" ht="13.8" x14ac:dyDescent="0.25"/>
    <row r="304" ht="13.8" x14ac:dyDescent="0.25"/>
    <row r="305" ht="13.8" x14ac:dyDescent="0.25"/>
    <row r="306" ht="13.8" x14ac:dyDescent="0.25"/>
    <row r="307" ht="13.8" x14ac:dyDescent="0.25"/>
    <row r="308" ht="13.8" x14ac:dyDescent="0.25"/>
    <row r="309" ht="13.8" x14ac:dyDescent="0.25"/>
    <row r="310" ht="13.8" x14ac:dyDescent="0.25"/>
    <row r="311" ht="13.8" x14ac:dyDescent="0.25"/>
    <row r="312" ht="13.8" x14ac:dyDescent="0.25"/>
    <row r="313" ht="13.8" x14ac:dyDescent="0.25"/>
    <row r="314" ht="13.8" x14ac:dyDescent="0.25"/>
    <row r="315" ht="13.8" x14ac:dyDescent="0.25"/>
    <row r="316" ht="13.8" x14ac:dyDescent="0.25"/>
    <row r="317" ht="13.8" x14ac:dyDescent="0.25"/>
    <row r="318" ht="13.8" x14ac:dyDescent="0.25"/>
    <row r="319" ht="13.8" x14ac:dyDescent="0.25"/>
    <row r="320" ht="13.8" x14ac:dyDescent="0.25"/>
    <row r="321" ht="13.8" x14ac:dyDescent="0.25"/>
    <row r="322" ht="13.8" x14ac:dyDescent="0.25"/>
    <row r="323" ht="13.8" x14ac:dyDescent="0.25"/>
    <row r="324" ht="13.8" x14ac:dyDescent="0.25"/>
    <row r="325" ht="13.8" x14ac:dyDescent="0.25"/>
    <row r="326" ht="13.8" x14ac:dyDescent="0.25"/>
    <row r="327" ht="13.8" x14ac:dyDescent="0.25"/>
    <row r="328" ht="13.8" x14ac:dyDescent="0.25"/>
    <row r="329" ht="13.8" x14ac:dyDescent="0.25"/>
    <row r="330" ht="13.8" x14ac:dyDescent="0.25"/>
    <row r="331" ht="13.8" x14ac:dyDescent="0.25"/>
    <row r="332" ht="13.8" x14ac:dyDescent="0.25"/>
    <row r="333" ht="13.8" x14ac:dyDescent="0.25"/>
    <row r="334" ht="13.8" x14ac:dyDescent="0.25"/>
    <row r="335" ht="13.8" x14ac:dyDescent="0.25"/>
    <row r="336" ht="13.8" x14ac:dyDescent="0.25"/>
    <row r="337" ht="13.8" x14ac:dyDescent="0.25"/>
    <row r="338" ht="13.8" x14ac:dyDescent="0.25"/>
    <row r="339" ht="13.8" x14ac:dyDescent="0.25"/>
    <row r="340" ht="13.8" x14ac:dyDescent="0.25"/>
    <row r="341" ht="13.8" x14ac:dyDescent="0.25"/>
    <row r="342" ht="13.8" x14ac:dyDescent="0.25"/>
    <row r="343" ht="13.8" x14ac:dyDescent="0.25"/>
    <row r="344" ht="13.8" x14ac:dyDescent="0.25"/>
    <row r="345" ht="13.8" x14ac:dyDescent="0.25"/>
    <row r="346" ht="13.8" x14ac:dyDescent="0.25"/>
    <row r="347" ht="13.8" x14ac:dyDescent="0.25"/>
    <row r="348" ht="13.8" x14ac:dyDescent="0.25"/>
    <row r="349" ht="13.8" x14ac:dyDescent="0.25"/>
    <row r="350" ht="13.8" x14ac:dyDescent="0.25"/>
    <row r="351" ht="13.8" x14ac:dyDescent="0.25"/>
    <row r="352" ht="13.8" x14ac:dyDescent="0.25"/>
    <row r="353" ht="13.8" x14ac:dyDescent="0.25"/>
    <row r="354" ht="13.8" x14ac:dyDescent="0.25"/>
    <row r="355" ht="13.8" x14ac:dyDescent="0.25"/>
    <row r="356" ht="13.8" x14ac:dyDescent="0.25"/>
    <row r="357" ht="13.8" x14ac:dyDescent="0.25"/>
    <row r="358" ht="13.8" x14ac:dyDescent="0.25"/>
    <row r="359" ht="13.8" x14ac:dyDescent="0.25"/>
    <row r="360" ht="13.8" x14ac:dyDescent="0.25"/>
    <row r="361" ht="13.8" x14ac:dyDescent="0.25"/>
    <row r="362" ht="13.8" x14ac:dyDescent="0.25"/>
    <row r="363" ht="13.8" x14ac:dyDescent="0.25"/>
    <row r="364" ht="13.8" x14ac:dyDescent="0.25"/>
    <row r="365" ht="13.8" x14ac:dyDescent="0.25"/>
    <row r="366" ht="13.8" x14ac:dyDescent="0.25"/>
    <row r="367" ht="13.8" x14ac:dyDescent="0.25"/>
    <row r="368" ht="13.8" x14ac:dyDescent="0.25"/>
    <row r="369" ht="13.8" x14ac:dyDescent="0.25"/>
    <row r="370" ht="13.8" x14ac:dyDescent="0.25"/>
    <row r="371" ht="13.8" x14ac:dyDescent="0.25"/>
    <row r="372" ht="13.8" x14ac:dyDescent="0.25"/>
    <row r="373" ht="13.8" x14ac:dyDescent="0.25"/>
    <row r="374" ht="13.8" x14ac:dyDescent="0.25"/>
    <row r="375" ht="13.8" x14ac:dyDescent="0.25"/>
    <row r="376" ht="13.8" x14ac:dyDescent="0.25"/>
    <row r="377" ht="13.8" x14ac:dyDescent="0.25"/>
    <row r="378" ht="13.8" x14ac:dyDescent="0.25"/>
    <row r="379" ht="13.8" x14ac:dyDescent="0.25"/>
    <row r="380" ht="13.8" x14ac:dyDescent="0.25"/>
    <row r="381" ht="13.8" x14ac:dyDescent="0.25"/>
    <row r="382" ht="13.8" x14ac:dyDescent="0.25"/>
    <row r="383" ht="13.8" x14ac:dyDescent="0.25"/>
    <row r="384" ht="13.8" x14ac:dyDescent="0.25"/>
    <row r="385" ht="13.8" x14ac:dyDescent="0.25"/>
    <row r="386" ht="13.8" x14ac:dyDescent="0.25"/>
    <row r="387" ht="13.8" x14ac:dyDescent="0.25"/>
    <row r="388" ht="13.8" x14ac:dyDescent="0.25"/>
    <row r="389" ht="13.8" x14ac:dyDescent="0.25"/>
    <row r="390" ht="13.8" x14ac:dyDescent="0.25"/>
    <row r="391" ht="13.8" x14ac:dyDescent="0.25"/>
    <row r="392" ht="13.8" x14ac:dyDescent="0.25"/>
    <row r="393" ht="13.8" x14ac:dyDescent="0.25"/>
    <row r="394" ht="13.8" x14ac:dyDescent="0.25"/>
    <row r="395" ht="13.8" x14ac:dyDescent="0.25"/>
    <row r="396" ht="13.8" x14ac:dyDescent="0.25"/>
    <row r="397" ht="13.8" x14ac:dyDescent="0.25"/>
    <row r="398" ht="13.8" x14ac:dyDescent="0.25"/>
    <row r="399" ht="13.8" x14ac:dyDescent="0.25"/>
    <row r="400" ht="13.8" x14ac:dyDescent="0.25"/>
    <row r="401" ht="13.8" x14ac:dyDescent="0.25"/>
    <row r="402" ht="13.8" x14ac:dyDescent="0.25"/>
    <row r="403" ht="13.8" x14ac:dyDescent="0.25"/>
    <row r="404" ht="13.8" x14ac:dyDescent="0.25"/>
    <row r="405" ht="13.8" x14ac:dyDescent="0.25"/>
    <row r="406" ht="13.8" x14ac:dyDescent="0.25"/>
    <row r="407" ht="13.8" x14ac:dyDescent="0.25"/>
    <row r="408" ht="13.8" x14ac:dyDescent="0.25"/>
    <row r="409" ht="13.8" x14ac:dyDescent="0.25"/>
    <row r="410" ht="13.8" x14ac:dyDescent="0.25"/>
    <row r="411" ht="13.8" x14ac:dyDescent="0.25"/>
    <row r="412" ht="13.8" x14ac:dyDescent="0.25"/>
    <row r="413" ht="13.8" x14ac:dyDescent="0.25"/>
    <row r="414" ht="13.8" x14ac:dyDescent="0.25"/>
    <row r="415" ht="13.8" x14ac:dyDescent="0.25"/>
    <row r="416" ht="13.8" x14ac:dyDescent="0.25"/>
    <row r="417" ht="13.8" x14ac:dyDescent="0.25"/>
    <row r="418" ht="13.8" x14ac:dyDescent="0.25"/>
    <row r="419" ht="13.8" x14ac:dyDescent="0.25"/>
    <row r="420" ht="13.8" x14ac:dyDescent="0.25"/>
    <row r="421" ht="13.8" x14ac:dyDescent="0.25"/>
    <row r="422" ht="13.8" x14ac:dyDescent="0.25"/>
    <row r="423" ht="13.8" x14ac:dyDescent="0.25"/>
    <row r="424" ht="13.8" x14ac:dyDescent="0.25"/>
    <row r="425" ht="13.8" x14ac:dyDescent="0.25"/>
    <row r="426" ht="13.8" x14ac:dyDescent="0.25"/>
    <row r="427" ht="13.8" x14ac:dyDescent="0.25"/>
    <row r="428" ht="13.8" x14ac:dyDescent="0.25"/>
    <row r="429" ht="13.8" x14ac:dyDescent="0.25"/>
    <row r="430" ht="13.8" x14ac:dyDescent="0.25"/>
    <row r="431" ht="13.8" x14ac:dyDescent="0.25"/>
    <row r="432" ht="13.8" x14ac:dyDescent="0.25"/>
    <row r="433" ht="13.8" x14ac:dyDescent="0.25"/>
    <row r="434" ht="13.8" x14ac:dyDescent="0.25"/>
    <row r="435" ht="13.8" x14ac:dyDescent="0.25"/>
    <row r="436" ht="13.8" x14ac:dyDescent="0.25"/>
    <row r="437" ht="13.8" x14ac:dyDescent="0.25"/>
    <row r="438" ht="13.8" x14ac:dyDescent="0.25"/>
    <row r="439" ht="13.8" x14ac:dyDescent="0.25"/>
    <row r="440" ht="13.8" x14ac:dyDescent="0.25"/>
    <row r="441" ht="13.8" x14ac:dyDescent="0.25"/>
    <row r="442" ht="13.8" x14ac:dyDescent="0.25"/>
    <row r="443" ht="13.8" x14ac:dyDescent="0.25"/>
    <row r="444" ht="13.8" x14ac:dyDescent="0.25"/>
    <row r="445" ht="13.8" x14ac:dyDescent="0.25"/>
    <row r="446" ht="13.8" x14ac:dyDescent="0.25"/>
    <row r="447" ht="13.8" x14ac:dyDescent="0.25"/>
    <row r="448" ht="13.8" x14ac:dyDescent="0.25"/>
    <row r="449" ht="13.8" x14ac:dyDescent="0.25"/>
    <row r="450" ht="13.8" x14ac:dyDescent="0.25"/>
    <row r="451" ht="13.8" x14ac:dyDescent="0.25"/>
    <row r="452" ht="13.8" x14ac:dyDescent="0.25"/>
    <row r="453" ht="13.8" x14ac:dyDescent="0.25"/>
    <row r="454" ht="13.8" x14ac:dyDescent="0.25"/>
    <row r="455" ht="13.8" x14ac:dyDescent="0.25"/>
    <row r="456" ht="13.8" x14ac:dyDescent="0.25"/>
    <row r="457" ht="13.8" x14ac:dyDescent="0.25"/>
    <row r="458" ht="13.8" x14ac:dyDescent="0.25"/>
    <row r="459" ht="13.8" x14ac:dyDescent="0.25"/>
    <row r="460" ht="13.8" x14ac:dyDescent="0.25"/>
    <row r="461" ht="13.8" x14ac:dyDescent="0.25"/>
    <row r="462" ht="13.8" x14ac:dyDescent="0.25"/>
    <row r="463" ht="13.8" x14ac:dyDescent="0.25"/>
    <row r="464" ht="13.8" x14ac:dyDescent="0.25"/>
    <row r="465" ht="13.8" x14ac:dyDescent="0.25"/>
    <row r="466" ht="13.8" x14ac:dyDescent="0.25"/>
    <row r="467" ht="13.8" x14ac:dyDescent="0.25"/>
    <row r="468" ht="13.8" x14ac:dyDescent="0.25"/>
    <row r="469" ht="13.8" x14ac:dyDescent="0.25"/>
    <row r="470" ht="13.8" x14ac:dyDescent="0.25"/>
    <row r="471" ht="13.8" x14ac:dyDescent="0.25"/>
    <row r="472" ht="13.8" x14ac:dyDescent="0.25"/>
    <row r="473" ht="13.8" x14ac:dyDescent="0.25"/>
    <row r="474" ht="13.8" x14ac:dyDescent="0.25"/>
    <row r="475" ht="13.8" x14ac:dyDescent="0.25"/>
    <row r="476" ht="13.8" x14ac:dyDescent="0.25"/>
    <row r="477" ht="13.8" x14ac:dyDescent="0.25"/>
    <row r="478" ht="13.8" x14ac:dyDescent="0.25"/>
    <row r="479" ht="13.8" x14ac:dyDescent="0.25"/>
    <row r="480" ht="13.8" x14ac:dyDescent="0.25"/>
    <row r="481" ht="13.8" x14ac:dyDescent="0.25"/>
    <row r="482" ht="13.8" x14ac:dyDescent="0.25"/>
    <row r="483" ht="13.8" x14ac:dyDescent="0.25"/>
    <row r="484" ht="13.8" x14ac:dyDescent="0.25"/>
    <row r="485" ht="13.8" x14ac:dyDescent="0.25"/>
    <row r="486" ht="13.8" x14ac:dyDescent="0.25"/>
    <row r="487" ht="13.8" x14ac:dyDescent="0.25"/>
    <row r="488" ht="13.8" x14ac:dyDescent="0.25"/>
    <row r="489" ht="13.8" x14ac:dyDescent="0.25"/>
    <row r="490" ht="13.8" x14ac:dyDescent="0.25"/>
    <row r="491" ht="13.8" x14ac:dyDescent="0.25"/>
    <row r="492" ht="13.8" x14ac:dyDescent="0.25"/>
    <row r="493" ht="13.8" x14ac:dyDescent="0.25"/>
    <row r="494" ht="13.8" x14ac:dyDescent="0.25"/>
    <row r="495" ht="13.8" x14ac:dyDescent="0.25"/>
    <row r="496" ht="13.8" x14ac:dyDescent="0.25"/>
    <row r="497" ht="13.8" x14ac:dyDescent="0.25"/>
    <row r="498" ht="13.8" x14ac:dyDescent="0.25"/>
    <row r="499" ht="13.8" x14ac:dyDescent="0.25"/>
    <row r="500" ht="13.8" x14ac:dyDescent="0.25"/>
    <row r="501" ht="13.8" x14ac:dyDescent="0.25"/>
    <row r="502" ht="13.8" x14ac:dyDescent="0.25"/>
    <row r="503" ht="13.8" x14ac:dyDescent="0.25"/>
    <row r="504" ht="13.8" x14ac:dyDescent="0.25"/>
    <row r="505" ht="13.8" x14ac:dyDescent="0.25"/>
    <row r="506" ht="13.8" x14ac:dyDescent="0.25"/>
    <row r="507" ht="13.8" x14ac:dyDescent="0.25"/>
    <row r="508" ht="13.8" x14ac:dyDescent="0.25"/>
    <row r="509" ht="13.8" x14ac:dyDescent="0.25"/>
    <row r="510" ht="13.8" x14ac:dyDescent="0.25"/>
    <row r="511" ht="13.8" x14ac:dyDescent="0.25"/>
    <row r="512" ht="13.8" x14ac:dyDescent="0.25"/>
    <row r="513" ht="13.8" x14ac:dyDescent="0.25"/>
    <row r="514" ht="13.8" x14ac:dyDescent="0.25"/>
    <row r="515" ht="13.8" x14ac:dyDescent="0.25"/>
    <row r="516" ht="13.8" x14ac:dyDescent="0.25"/>
    <row r="517" ht="13.8" x14ac:dyDescent="0.25"/>
    <row r="518" ht="13.8" x14ac:dyDescent="0.25"/>
    <row r="519" ht="13.8" x14ac:dyDescent="0.25"/>
    <row r="520" ht="13.8" x14ac:dyDescent="0.25"/>
    <row r="521" ht="13.8" x14ac:dyDescent="0.25"/>
    <row r="522" ht="13.8" x14ac:dyDescent="0.25"/>
    <row r="523" ht="13.8" x14ac:dyDescent="0.25"/>
    <row r="524" ht="13.8" x14ac:dyDescent="0.25"/>
    <row r="525" ht="13.8" x14ac:dyDescent="0.25"/>
    <row r="526" ht="13.8" x14ac:dyDescent="0.25"/>
    <row r="527" ht="13.8" x14ac:dyDescent="0.25"/>
    <row r="528" ht="13.8" x14ac:dyDescent="0.25"/>
    <row r="529" ht="13.8" x14ac:dyDescent="0.25"/>
    <row r="530" ht="13.8" x14ac:dyDescent="0.25"/>
    <row r="531" ht="13.8" x14ac:dyDescent="0.25"/>
    <row r="532" ht="13.8" x14ac:dyDescent="0.25"/>
    <row r="533" ht="13.8" x14ac:dyDescent="0.25"/>
    <row r="534" ht="13.8" x14ac:dyDescent="0.25"/>
    <row r="535" ht="13.8" x14ac:dyDescent="0.25"/>
    <row r="536" ht="13.8" x14ac:dyDescent="0.25"/>
    <row r="537" ht="13.8" x14ac:dyDescent="0.25"/>
    <row r="538" ht="13.8" x14ac:dyDescent="0.25"/>
    <row r="539" ht="13.8" x14ac:dyDescent="0.25"/>
    <row r="540" ht="13.8" x14ac:dyDescent="0.25"/>
    <row r="541" ht="13.8" x14ac:dyDescent="0.25"/>
    <row r="542" ht="13.8" x14ac:dyDescent="0.25"/>
    <row r="543" ht="13.8" x14ac:dyDescent="0.25"/>
    <row r="544" ht="13.8" x14ac:dyDescent="0.25"/>
    <row r="545" ht="13.8" x14ac:dyDescent="0.25"/>
    <row r="546" ht="13.8" x14ac:dyDescent="0.25"/>
    <row r="547" ht="13.8" x14ac:dyDescent="0.25"/>
    <row r="548" ht="13.8" x14ac:dyDescent="0.25"/>
    <row r="549" ht="13.8" x14ac:dyDescent="0.25"/>
    <row r="550" ht="13.8" x14ac:dyDescent="0.25"/>
    <row r="551" ht="13.8" x14ac:dyDescent="0.25"/>
    <row r="552" ht="13.8" x14ac:dyDescent="0.25"/>
    <row r="553" ht="13.8" x14ac:dyDescent="0.25"/>
    <row r="554" ht="13.8" x14ac:dyDescent="0.25"/>
    <row r="555" ht="13.8" x14ac:dyDescent="0.25"/>
    <row r="556" ht="13.8" x14ac:dyDescent="0.25"/>
    <row r="557" ht="13.8" x14ac:dyDescent="0.25"/>
    <row r="558" ht="13.8" x14ac:dyDescent="0.25"/>
    <row r="559" ht="13.8" x14ac:dyDescent="0.25"/>
    <row r="560" ht="13.8" x14ac:dyDescent="0.25"/>
    <row r="561" ht="13.8" x14ac:dyDescent="0.25"/>
    <row r="562" ht="13.8" x14ac:dyDescent="0.25"/>
    <row r="563" ht="13.8" x14ac:dyDescent="0.25"/>
    <row r="564" ht="13.8" x14ac:dyDescent="0.25"/>
    <row r="565" ht="13.8" x14ac:dyDescent="0.25"/>
    <row r="566" ht="13.8" x14ac:dyDescent="0.25"/>
    <row r="567" ht="13.8" x14ac:dyDescent="0.25"/>
    <row r="568" ht="13.8" x14ac:dyDescent="0.25"/>
    <row r="569" ht="13.8" x14ac:dyDescent="0.25"/>
    <row r="570" ht="13.8" x14ac:dyDescent="0.25"/>
    <row r="571" ht="13.8" x14ac:dyDescent="0.25"/>
    <row r="572" ht="13.8" x14ac:dyDescent="0.25"/>
    <row r="573" ht="13.8" x14ac:dyDescent="0.25"/>
    <row r="574" ht="13.8" x14ac:dyDescent="0.25"/>
    <row r="575" ht="13.8" x14ac:dyDescent="0.25"/>
    <row r="576" ht="13.8" x14ac:dyDescent="0.25"/>
    <row r="577" ht="13.8" x14ac:dyDescent="0.25"/>
    <row r="578" ht="13.8" x14ac:dyDescent="0.25"/>
    <row r="579" ht="13.8" x14ac:dyDescent="0.25"/>
    <row r="580" ht="13.8" x14ac:dyDescent="0.25"/>
    <row r="581" ht="13.8" x14ac:dyDescent="0.25"/>
    <row r="582" ht="13.8" x14ac:dyDescent="0.25"/>
    <row r="583" ht="13.8" x14ac:dyDescent="0.25"/>
    <row r="584" ht="13.8" x14ac:dyDescent="0.25"/>
    <row r="585" ht="13.8" x14ac:dyDescent="0.25"/>
    <row r="586" ht="13.8" x14ac:dyDescent="0.25"/>
    <row r="587" ht="13.8" x14ac:dyDescent="0.25"/>
    <row r="588" ht="13.8" x14ac:dyDescent="0.25"/>
    <row r="589" ht="13.8" x14ac:dyDescent="0.25"/>
    <row r="590" ht="13.8" x14ac:dyDescent="0.25"/>
    <row r="591" ht="13.8" x14ac:dyDescent="0.25"/>
    <row r="592" ht="13.8" x14ac:dyDescent="0.25"/>
    <row r="593" ht="13.8" x14ac:dyDescent="0.25"/>
    <row r="594" ht="13.8" x14ac:dyDescent="0.25"/>
    <row r="595" ht="13.8" x14ac:dyDescent="0.25"/>
    <row r="596" ht="13.8" x14ac:dyDescent="0.25"/>
    <row r="597" ht="13.8" x14ac:dyDescent="0.25"/>
    <row r="598" ht="13.8" x14ac:dyDescent="0.25"/>
    <row r="599" ht="13.8" x14ac:dyDescent="0.25"/>
    <row r="600" ht="13.8" x14ac:dyDescent="0.25"/>
    <row r="601" ht="13.8" x14ac:dyDescent="0.25"/>
    <row r="602" ht="13.8" x14ac:dyDescent="0.25"/>
    <row r="603" ht="13.8" x14ac:dyDescent="0.25"/>
    <row r="604" ht="13.8" x14ac:dyDescent="0.25"/>
    <row r="605" ht="13.8" x14ac:dyDescent="0.25"/>
    <row r="606" ht="13.8" x14ac:dyDescent="0.25"/>
    <row r="607" ht="13.8" x14ac:dyDescent="0.25"/>
    <row r="608" ht="13.8" x14ac:dyDescent="0.25"/>
    <row r="609" ht="13.8" x14ac:dyDescent="0.25"/>
    <row r="610" ht="13.8" x14ac:dyDescent="0.25"/>
    <row r="611" ht="13.8" x14ac:dyDescent="0.25"/>
    <row r="612" ht="13.8" x14ac:dyDescent="0.25"/>
    <row r="613" ht="13.8" x14ac:dyDescent="0.25"/>
    <row r="614" ht="13.8" x14ac:dyDescent="0.25"/>
    <row r="615" ht="13.8" x14ac:dyDescent="0.25"/>
    <row r="616" ht="13.8" x14ac:dyDescent="0.25"/>
    <row r="617" ht="13.8" x14ac:dyDescent="0.25"/>
    <row r="618" ht="13.8" x14ac:dyDescent="0.25"/>
    <row r="619" ht="13.8" x14ac:dyDescent="0.25"/>
    <row r="620" ht="13.8" x14ac:dyDescent="0.25"/>
    <row r="621" ht="13.8" x14ac:dyDescent="0.25"/>
    <row r="622" ht="13.8" x14ac:dyDescent="0.25"/>
    <row r="623" ht="13.8" x14ac:dyDescent="0.25"/>
    <row r="624" ht="13.8" x14ac:dyDescent="0.25"/>
    <row r="625" ht="13.8" x14ac:dyDescent="0.25"/>
    <row r="626" ht="13.8" x14ac:dyDescent="0.25"/>
    <row r="627" ht="13.8" x14ac:dyDescent="0.25"/>
    <row r="628" ht="13.8" x14ac:dyDescent="0.25"/>
    <row r="629" ht="13.8" x14ac:dyDescent="0.25"/>
    <row r="630" ht="13.8" x14ac:dyDescent="0.25"/>
    <row r="631" ht="13.8" x14ac:dyDescent="0.25"/>
    <row r="632" ht="13.8" x14ac:dyDescent="0.25"/>
    <row r="633" ht="13.8" x14ac:dyDescent="0.25"/>
    <row r="634" ht="13.8" x14ac:dyDescent="0.25"/>
    <row r="635" ht="13.8" x14ac:dyDescent="0.25"/>
    <row r="636" ht="13.8" x14ac:dyDescent="0.25"/>
    <row r="637" ht="13.8" x14ac:dyDescent="0.25"/>
    <row r="638" ht="13.8" x14ac:dyDescent="0.25"/>
    <row r="639" ht="13.8" x14ac:dyDescent="0.25"/>
    <row r="640" ht="13.8" x14ac:dyDescent="0.25"/>
    <row r="641" ht="13.8" x14ac:dyDescent="0.25"/>
    <row r="642" ht="13.8" x14ac:dyDescent="0.25"/>
    <row r="643" ht="13.8" x14ac:dyDescent="0.25"/>
    <row r="644" ht="13.8" x14ac:dyDescent="0.25"/>
    <row r="645" ht="13.8" x14ac:dyDescent="0.25"/>
    <row r="646" ht="13.8" x14ac:dyDescent="0.25"/>
    <row r="647" ht="13.8" x14ac:dyDescent="0.25"/>
    <row r="648" ht="13.8" x14ac:dyDescent="0.25"/>
    <row r="649" ht="13.8" x14ac:dyDescent="0.25"/>
    <row r="650" ht="13.8" x14ac:dyDescent="0.25"/>
    <row r="651" ht="13.8" x14ac:dyDescent="0.25"/>
    <row r="652" ht="13.8" x14ac:dyDescent="0.25"/>
    <row r="653" ht="13.8" x14ac:dyDescent="0.25"/>
    <row r="654" ht="13.8" x14ac:dyDescent="0.25"/>
    <row r="655" ht="13.8" x14ac:dyDescent="0.25"/>
    <row r="656" ht="13.8" x14ac:dyDescent="0.25"/>
    <row r="657" ht="13.8" x14ac:dyDescent="0.25"/>
    <row r="658" ht="13.8" x14ac:dyDescent="0.25"/>
    <row r="659" ht="13.8" x14ac:dyDescent="0.25"/>
    <row r="660" ht="13.8" x14ac:dyDescent="0.25"/>
    <row r="661" ht="13.8" x14ac:dyDescent="0.25"/>
    <row r="662" ht="13.8" x14ac:dyDescent="0.25"/>
    <row r="663" ht="13.8" x14ac:dyDescent="0.25"/>
    <row r="664" ht="13.8" x14ac:dyDescent="0.25"/>
    <row r="665" ht="13.8" x14ac:dyDescent="0.25"/>
    <row r="666" ht="13.8" x14ac:dyDescent="0.25"/>
    <row r="667" ht="13.8" x14ac:dyDescent="0.25"/>
    <row r="668" ht="13.8" x14ac:dyDescent="0.25"/>
    <row r="669" ht="13.8" x14ac:dyDescent="0.25"/>
    <row r="670" ht="13.8" x14ac:dyDescent="0.25"/>
    <row r="671" ht="13.8" x14ac:dyDescent="0.25"/>
    <row r="672" ht="13.8" x14ac:dyDescent="0.25"/>
    <row r="673" ht="13.8" x14ac:dyDescent="0.25"/>
    <row r="674" ht="13.8" x14ac:dyDescent="0.25"/>
    <row r="675" ht="13.8" x14ac:dyDescent="0.25"/>
    <row r="676" ht="13.8" x14ac:dyDescent="0.25"/>
    <row r="677" ht="13.8" x14ac:dyDescent="0.25"/>
    <row r="678" ht="13.8" x14ac:dyDescent="0.25"/>
    <row r="679" ht="13.8" x14ac:dyDescent="0.25"/>
    <row r="680" ht="13.8" x14ac:dyDescent="0.25"/>
    <row r="681" ht="13.8" x14ac:dyDescent="0.25"/>
    <row r="682" ht="13.8" x14ac:dyDescent="0.25"/>
    <row r="683" ht="13.8" x14ac:dyDescent="0.25"/>
    <row r="684" ht="13.8" x14ac:dyDescent="0.25"/>
    <row r="685" ht="13.8" x14ac:dyDescent="0.25"/>
    <row r="686" ht="13.8" x14ac:dyDescent="0.25"/>
    <row r="687" ht="13.8" x14ac:dyDescent="0.25"/>
    <row r="688" ht="13.8" x14ac:dyDescent="0.25"/>
    <row r="689" ht="13.8" x14ac:dyDescent="0.25"/>
    <row r="690" ht="13.8" x14ac:dyDescent="0.25"/>
    <row r="691" ht="13.8" x14ac:dyDescent="0.25"/>
    <row r="692" ht="13.8" x14ac:dyDescent="0.25"/>
    <row r="693" ht="13.8" x14ac:dyDescent="0.25"/>
    <row r="694" ht="13.8" x14ac:dyDescent="0.25"/>
    <row r="695" ht="13.8" x14ac:dyDescent="0.25"/>
    <row r="696" ht="13.8" x14ac:dyDescent="0.25"/>
    <row r="697" ht="13.8" x14ac:dyDescent="0.25"/>
    <row r="698" ht="13.8" x14ac:dyDescent="0.25"/>
    <row r="699" ht="13.8" x14ac:dyDescent="0.25"/>
    <row r="700" ht="13.8" x14ac:dyDescent="0.25"/>
    <row r="701" ht="13.8" x14ac:dyDescent="0.25"/>
    <row r="702" ht="13.8" x14ac:dyDescent="0.25"/>
    <row r="703" ht="13.8" x14ac:dyDescent="0.25"/>
    <row r="704" ht="13.8" x14ac:dyDescent="0.25"/>
    <row r="705" ht="13.8" x14ac:dyDescent="0.25"/>
    <row r="706" ht="13.8" x14ac:dyDescent="0.25"/>
    <row r="707" ht="13.8" x14ac:dyDescent="0.25"/>
    <row r="708" ht="13.8" x14ac:dyDescent="0.25"/>
    <row r="709" ht="13.8" x14ac:dyDescent="0.25"/>
    <row r="710" ht="13.8" x14ac:dyDescent="0.25"/>
    <row r="711" ht="13.8" x14ac:dyDescent="0.25"/>
    <row r="712" ht="13.8" x14ac:dyDescent="0.25"/>
    <row r="713" ht="13.8" x14ac:dyDescent="0.25"/>
    <row r="714" ht="13.8" x14ac:dyDescent="0.25"/>
    <row r="715" ht="13.8" x14ac:dyDescent="0.25"/>
    <row r="716" ht="13.8" x14ac:dyDescent="0.25"/>
    <row r="717" ht="13.8" x14ac:dyDescent="0.25"/>
    <row r="718" ht="13.8" x14ac:dyDescent="0.25"/>
    <row r="719" ht="13.8" x14ac:dyDescent="0.25"/>
    <row r="720" ht="13.8" x14ac:dyDescent="0.25"/>
    <row r="721" ht="13.8" x14ac:dyDescent="0.25"/>
    <row r="722" ht="13.8" x14ac:dyDescent="0.25"/>
    <row r="723" ht="13.8" x14ac:dyDescent="0.25"/>
    <row r="724" ht="13.8" x14ac:dyDescent="0.25"/>
    <row r="725" ht="13.8" x14ac:dyDescent="0.25"/>
    <row r="726" ht="13.8" x14ac:dyDescent="0.25"/>
    <row r="727" ht="13.8" x14ac:dyDescent="0.25"/>
    <row r="728" ht="13.8" x14ac:dyDescent="0.25"/>
    <row r="729" ht="13.8" x14ac:dyDescent="0.25"/>
    <row r="730" ht="13.8" x14ac:dyDescent="0.25"/>
    <row r="731" ht="13.8" x14ac:dyDescent="0.25"/>
    <row r="732" ht="13.8" x14ac:dyDescent="0.25"/>
    <row r="733" ht="13.8" x14ac:dyDescent="0.25"/>
    <row r="734" ht="13.8" x14ac:dyDescent="0.25"/>
    <row r="735" ht="13.8" x14ac:dyDescent="0.25"/>
    <row r="736" ht="13.8" x14ac:dyDescent="0.25"/>
    <row r="737" ht="13.8" x14ac:dyDescent="0.25"/>
    <row r="738" ht="13.8" x14ac:dyDescent="0.25"/>
    <row r="739" ht="13.8" x14ac:dyDescent="0.25"/>
    <row r="740" ht="13.8" x14ac:dyDescent="0.25"/>
    <row r="741" ht="13.8" x14ac:dyDescent="0.25"/>
    <row r="742" ht="13.8" x14ac:dyDescent="0.25"/>
    <row r="743" ht="13.8" x14ac:dyDescent="0.25"/>
    <row r="744" ht="13.8" x14ac:dyDescent="0.25"/>
    <row r="745" ht="13.8" x14ac:dyDescent="0.25"/>
    <row r="746" ht="13.8" x14ac:dyDescent="0.25"/>
    <row r="747" ht="13.8" x14ac:dyDescent="0.25"/>
    <row r="748" ht="13.8" x14ac:dyDescent="0.25"/>
    <row r="749" ht="13.8" x14ac:dyDescent="0.25"/>
    <row r="750" ht="13.8" x14ac:dyDescent="0.25"/>
    <row r="751" ht="13.8" x14ac:dyDescent="0.25"/>
    <row r="752" ht="13.8" x14ac:dyDescent="0.25"/>
    <row r="753" ht="13.8" x14ac:dyDescent="0.25"/>
    <row r="754" ht="13.8" x14ac:dyDescent="0.25"/>
    <row r="755" ht="13.8" x14ac:dyDescent="0.25"/>
    <row r="756" ht="13.8" x14ac:dyDescent="0.25"/>
    <row r="757" ht="13.8" x14ac:dyDescent="0.25"/>
    <row r="758" ht="13.8" x14ac:dyDescent="0.25"/>
    <row r="759" ht="13.8" x14ac:dyDescent="0.25"/>
    <row r="760" ht="13.8" x14ac:dyDescent="0.25"/>
    <row r="761" ht="13.8" x14ac:dyDescent="0.25"/>
    <row r="762" ht="13.8" x14ac:dyDescent="0.25"/>
    <row r="763" ht="13.8" x14ac:dyDescent="0.25"/>
    <row r="764" ht="13.8" x14ac:dyDescent="0.25"/>
    <row r="765" ht="13.8" x14ac:dyDescent="0.25"/>
    <row r="766" ht="13.8" x14ac:dyDescent="0.25"/>
    <row r="767" ht="13.8" x14ac:dyDescent="0.25"/>
    <row r="768" ht="13.8" x14ac:dyDescent="0.25"/>
    <row r="769" ht="13.8" x14ac:dyDescent="0.25"/>
    <row r="770" ht="13.8" x14ac:dyDescent="0.25"/>
    <row r="771" ht="13.8" x14ac:dyDescent="0.25"/>
    <row r="772" ht="13.8" x14ac:dyDescent="0.25"/>
    <row r="773" ht="13.8" x14ac:dyDescent="0.25"/>
    <row r="774" ht="13.8" x14ac:dyDescent="0.25"/>
    <row r="775" ht="13.8" x14ac:dyDescent="0.25"/>
    <row r="776" ht="13.8" x14ac:dyDescent="0.25"/>
    <row r="777" ht="13.8" x14ac:dyDescent="0.25"/>
    <row r="778" ht="13.8" x14ac:dyDescent="0.25"/>
    <row r="779" ht="13.8" x14ac:dyDescent="0.25"/>
    <row r="780" ht="13.8" x14ac:dyDescent="0.25"/>
    <row r="781" ht="13.8" x14ac:dyDescent="0.25"/>
    <row r="782" ht="13.8" x14ac:dyDescent="0.25"/>
    <row r="783" ht="13.8" x14ac:dyDescent="0.25"/>
    <row r="784" ht="13.8" x14ac:dyDescent="0.25"/>
    <row r="785" ht="13.8" x14ac:dyDescent="0.25"/>
    <row r="786" ht="13.8" x14ac:dyDescent="0.25"/>
    <row r="787" ht="13.8" x14ac:dyDescent="0.25"/>
    <row r="788" ht="13.8" x14ac:dyDescent="0.25"/>
    <row r="789" ht="13.8" x14ac:dyDescent="0.25"/>
    <row r="790" ht="13.8" x14ac:dyDescent="0.25"/>
    <row r="791" ht="13.8" x14ac:dyDescent="0.25"/>
    <row r="792" ht="13.8" x14ac:dyDescent="0.25"/>
    <row r="793" ht="13.8" x14ac:dyDescent="0.25"/>
    <row r="794" ht="13.8" x14ac:dyDescent="0.25"/>
    <row r="795" ht="13.8" x14ac:dyDescent="0.25"/>
    <row r="796" ht="13.8" x14ac:dyDescent="0.25"/>
    <row r="797" ht="13.8" x14ac:dyDescent="0.25"/>
    <row r="798" ht="13.8" x14ac:dyDescent="0.25"/>
    <row r="799" ht="13.8" x14ac:dyDescent="0.25"/>
    <row r="800" ht="13.8" x14ac:dyDescent="0.25"/>
    <row r="801" ht="13.8" x14ac:dyDescent="0.25"/>
    <row r="802" ht="13.8" x14ac:dyDescent="0.25"/>
    <row r="803" ht="13.8" x14ac:dyDescent="0.25"/>
    <row r="804" ht="13.8" x14ac:dyDescent="0.25"/>
    <row r="805" ht="13.8" x14ac:dyDescent="0.25"/>
    <row r="806" ht="13.8" x14ac:dyDescent="0.25"/>
    <row r="807" ht="13.8" x14ac:dyDescent="0.25"/>
    <row r="808" ht="13.8" x14ac:dyDescent="0.25"/>
    <row r="809" ht="13.8" x14ac:dyDescent="0.25"/>
    <row r="810" ht="13.8" x14ac:dyDescent="0.25"/>
    <row r="811" ht="13.8" x14ac:dyDescent="0.25"/>
    <row r="812" ht="13.8" x14ac:dyDescent="0.25"/>
    <row r="813" ht="13.8" x14ac:dyDescent="0.25"/>
    <row r="814" ht="13.8" x14ac:dyDescent="0.25"/>
    <row r="815" ht="13.8" x14ac:dyDescent="0.25"/>
    <row r="816" ht="13.8" x14ac:dyDescent="0.25"/>
    <row r="817" ht="13.8" x14ac:dyDescent="0.25"/>
    <row r="818" ht="13.8" x14ac:dyDescent="0.25"/>
    <row r="819" ht="13.8" x14ac:dyDescent="0.25"/>
    <row r="820" ht="13.8" x14ac:dyDescent="0.25"/>
    <row r="821" ht="13.8" x14ac:dyDescent="0.25"/>
    <row r="822" ht="13.8" x14ac:dyDescent="0.25"/>
    <row r="823" ht="13.8" x14ac:dyDescent="0.25"/>
    <row r="824" ht="13.8" x14ac:dyDescent="0.25"/>
    <row r="825" ht="13.8" x14ac:dyDescent="0.25"/>
    <row r="826" ht="13.8" x14ac:dyDescent="0.25"/>
    <row r="827" ht="13.8" x14ac:dyDescent="0.25"/>
    <row r="828" ht="13.8" x14ac:dyDescent="0.25"/>
    <row r="829" ht="13.8" x14ac:dyDescent="0.25"/>
    <row r="830" ht="13.8" x14ac:dyDescent="0.25"/>
    <row r="831" ht="13.8" x14ac:dyDescent="0.25"/>
    <row r="832" ht="13.8" x14ac:dyDescent="0.25"/>
    <row r="833" ht="13.8" x14ac:dyDescent="0.25"/>
    <row r="834" ht="13.8" x14ac:dyDescent="0.25"/>
    <row r="835" ht="13.8" x14ac:dyDescent="0.25"/>
    <row r="836" ht="13.8" x14ac:dyDescent="0.25"/>
    <row r="837" ht="13.8" x14ac:dyDescent="0.25"/>
    <row r="838" ht="13.8" x14ac:dyDescent="0.25"/>
    <row r="839" ht="13.8" x14ac:dyDescent="0.25"/>
    <row r="840" ht="13.8" x14ac:dyDescent="0.25"/>
    <row r="841" ht="13.8" x14ac:dyDescent="0.25"/>
    <row r="842" ht="13.8" x14ac:dyDescent="0.25"/>
    <row r="843" ht="13.8" x14ac:dyDescent="0.25"/>
    <row r="844" ht="13.8" x14ac:dyDescent="0.25"/>
    <row r="845" ht="13.8" x14ac:dyDescent="0.25"/>
    <row r="846" ht="13.8" x14ac:dyDescent="0.25"/>
    <row r="847" ht="13.8" x14ac:dyDescent="0.25"/>
    <row r="848" ht="13.8" x14ac:dyDescent="0.25"/>
    <row r="849" ht="13.8" x14ac:dyDescent="0.25"/>
    <row r="850" ht="13.8" x14ac:dyDescent="0.25"/>
    <row r="851" ht="13.8" x14ac:dyDescent="0.25"/>
    <row r="852" ht="13.8" x14ac:dyDescent="0.25"/>
    <row r="853" ht="13.8" x14ac:dyDescent="0.25"/>
    <row r="854" ht="13.8" x14ac:dyDescent="0.25"/>
    <row r="855" ht="13.8" x14ac:dyDescent="0.25"/>
    <row r="856" ht="13.8" x14ac:dyDescent="0.25"/>
    <row r="857" ht="13.8" x14ac:dyDescent="0.25"/>
    <row r="858" ht="13.8" x14ac:dyDescent="0.25"/>
    <row r="859" ht="13.8" x14ac:dyDescent="0.25"/>
    <row r="860" ht="13.8" x14ac:dyDescent="0.25"/>
    <row r="861" ht="13.8" x14ac:dyDescent="0.25"/>
    <row r="862" ht="13.8" x14ac:dyDescent="0.25"/>
    <row r="863" ht="13.8" x14ac:dyDescent="0.25"/>
    <row r="864" ht="13.8" x14ac:dyDescent="0.25"/>
    <row r="865" ht="13.8" x14ac:dyDescent="0.25"/>
    <row r="866" ht="13.8" x14ac:dyDescent="0.25"/>
    <row r="867" ht="13.8" x14ac:dyDescent="0.25"/>
    <row r="868" ht="13.8" x14ac:dyDescent="0.25"/>
    <row r="869" ht="13.8" x14ac:dyDescent="0.25"/>
    <row r="870" ht="13.8" x14ac:dyDescent="0.25"/>
    <row r="871" ht="13.8" x14ac:dyDescent="0.25"/>
    <row r="872" ht="13.8" x14ac:dyDescent="0.25"/>
    <row r="873" ht="13.8" x14ac:dyDescent="0.25"/>
    <row r="874" ht="13.8" x14ac:dyDescent="0.25"/>
    <row r="875" ht="13.8" x14ac:dyDescent="0.25"/>
    <row r="876" ht="13.8" x14ac:dyDescent="0.25"/>
    <row r="877" ht="13.8" x14ac:dyDescent="0.25"/>
    <row r="878" ht="13.8" x14ac:dyDescent="0.25"/>
    <row r="879" ht="13.8" x14ac:dyDescent="0.25"/>
    <row r="880" ht="13.8" x14ac:dyDescent="0.25"/>
    <row r="881" ht="13.8" x14ac:dyDescent="0.25"/>
    <row r="882" ht="13.8" x14ac:dyDescent="0.25"/>
    <row r="883" ht="13.8" x14ac:dyDescent="0.25"/>
    <row r="884" ht="13.8" x14ac:dyDescent="0.25"/>
    <row r="885" ht="13.8" x14ac:dyDescent="0.25"/>
    <row r="886" ht="13.8" x14ac:dyDescent="0.25"/>
    <row r="887" ht="13.8" x14ac:dyDescent="0.25"/>
    <row r="888" ht="13.8" x14ac:dyDescent="0.25"/>
    <row r="889" ht="13.8" x14ac:dyDescent="0.25"/>
    <row r="890" ht="13.8" x14ac:dyDescent="0.25"/>
    <row r="891" ht="13.8" x14ac:dyDescent="0.25"/>
    <row r="892" ht="13.8" x14ac:dyDescent="0.25"/>
    <row r="893" ht="13.8" x14ac:dyDescent="0.25"/>
    <row r="894" ht="13.8" x14ac:dyDescent="0.25"/>
    <row r="895" ht="13.8" x14ac:dyDescent="0.25"/>
    <row r="896" ht="13.8" x14ac:dyDescent="0.25"/>
    <row r="897" ht="13.8" x14ac:dyDescent="0.25"/>
    <row r="898" ht="13.8" x14ac:dyDescent="0.25"/>
    <row r="899" ht="13.8" x14ac:dyDescent="0.25"/>
    <row r="900" ht="13.8" x14ac:dyDescent="0.25"/>
    <row r="901" ht="13.8" x14ac:dyDescent="0.25"/>
    <row r="902" ht="13.8" x14ac:dyDescent="0.25"/>
    <row r="903" ht="13.8" x14ac:dyDescent="0.25"/>
    <row r="904" ht="13.8" x14ac:dyDescent="0.25"/>
    <row r="905" ht="13.8" x14ac:dyDescent="0.25"/>
    <row r="906" ht="13.8" x14ac:dyDescent="0.25"/>
    <row r="907" ht="13.8" x14ac:dyDescent="0.25"/>
    <row r="908" ht="13.8" x14ac:dyDescent="0.25"/>
    <row r="909" ht="13.8" x14ac:dyDescent="0.25"/>
    <row r="910" ht="13.8" x14ac:dyDescent="0.25"/>
    <row r="911" ht="13.8" x14ac:dyDescent="0.25"/>
    <row r="912" ht="13.8" x14ac:dyDescent="0.25"/>
    <row r="913" ht="13.8" x14ac:dyDescent="0.25"/>
    <row r="914" ht="13.8" x14ac:dyDescent="0.25"/>
    <row r="915" ht="13.8" x14ac:dyDescent="0.25"/>
    <row r="916" ht="13.8" x14ac:dyDescent="0.25"/>
    <row r="917" ht="13.8" x14ac:dyDescent="0.25"/>
    <row r="918" ht="13.8" x14ac:dyDescent="0.25"/>
    <row r="919" ht="13.8" x14ac:dyDescent="0.25"/>
    <row r="920" ht="13.8" x14ac:dyDescent="0.25"/>
    <row r="921" ht="13.8" x14ac:dyDescent="0.25"/>
    <row r="922" ht="13.8" x14ac:dyDescent="0.25"/>
    <row r="923" ht="13.8" x14ac:dyDescent="0.25"/>
    <row r="924" ht="13.8" x14ac:dyDescent="0.25"/>
    <row r="925" ht="13.8" x14ac:dyDescent="0.25"/>
    <row r="926" ht="13.8" x14ac:dyDescent="0.25"/>
    <row r="927" ht="13.8" x14ac:dyDescent="0.25"/>
    <row r="928" ht="13.8" x14ac:dyDescent="0.25"/>
    <row r="929" ht="13.8" x14ac:dyDescent="0.25"/>
    <row r="930" ht="13.8" x14ac:dyDescent="0.25"/>
    <row r="931" ht="13.8" x14ac:dyDescent="0.25"/>
    <row r="932" ht="13.8" x14ac:dyDescent="0.25"/>
    <row r="933" ht="13.8" x14ac:dyDescent="0.25"/>
    <row r="934" ht="13.8" x14ac:dyDescent="0.25"/>
    <row r="935" ht="13.8" x14ac:dyDescent="0.25"/>
    <row r="936" ht="13.8" x14ac:dyDescent="0.25"/>
    <row r="937" ht="13.8" x14ac:dyDescent="0.25"/>
    <row r="938" ht="13.8" x14ac:dyDescent="0.25"/>
    <row r="939" ht="13.8" x14ac:dyDescent="0.25"/>
    <row r="940" ht="13.8" x14ac:dyDescent="0.25"/>
    <row r="941" ht="13.8" x14ac:dyDescent="0.25"/>
    <row r="942" ht="13.8" x14ac:dyDescent="0.25"/>
    <row r="943" ht="13.8" x14ac:dyDescent="0.25"/>
    <row r="944" ht="13.8" x14ac:dyDescent="0.25"/>
    <row r="945" ht="13.8" x14ac:dyDescent="0.25"/>
    <row r="946" ht="13.8" x14ac:dyDescent="0.25"/>
    <row r="947" ht="13.8" x14ac:dyDescent="0.25"/>
    <row r="948" ht="13.8" x14ac:dyDescent="0.25"/>
    <row r="949" ht="13.8" x14ac:dyDescent="0.25"/>
    <row r="950" ht="13.8" x14ac:dyDescent="0.25"/>
    <row r="951" ht="13.8" x14ac:dyDescent="0.25"/>
    <row r="952" ht="13.8" x14ac:dyDescent="0.25"/>
    <row r="953" ht="13.8" x14ac:dyDescent="0.25"/>
    <row r="954" ht="13.8" x14ac:dyDescent="0.25"/>
    <row r="955" ht="13.8" x14ac:dyDescent="0.25"/>
    <row r="956" ht="13.8" x14ac:dyDescent="0.25"/>
    <row r="957" ht="13.8" x14ac:dyDescent="0.25"/>
    <row r="958" ht="13.8" x14ac:dyDescent="0.25"/>
    <row r="959" ht="13.8" x14ac:dyDescent="0.25"/>
    <row r="960" ht="13.8" x14ac:dyDescent="0.25"/>
    <row r="961" ht="13.8" x14ac:dyDescent="0.25"/>
    <row r="962" ht="13.8" x14ac:dyDescent="0.25"/>
    <row r="963" ht="13.8" x14ac:dyDescent="0.25"/>
    <row r="964" ht="13.8" x14ac:dyDescent="0.25"/>
    <row r="965" ht="13.8" x14ac:dyDescent="0.25"/>
    <row r="966" ht="13.8" x14ac:dyDescent="0.25"/>
    <row r="967" ht="13.8" x14ac:dyDescent="0.25"/>
    <row r="968" ht="13.8" x14ac:dyDescent="0.25"/>
    <row r="969" ht="13.8" x14ac:dyDescent="0.25"/>
    <row r="970" ht="13.8" x14ac:dyDescent="0.25"/>
  </sheetData>
  <mergeCells count="83">
    <mergeCell ref="A146:F146"/>
    <mergeCell ref="A147:F147"/>
    <mergeCell ref="A148:F148"/>
    <mergeCell ref="A149:F149"/>
    <mergeCell ref="A150:F150"/>
    <mergeCell ref="A140:F140"/>
    <mergeCell ref="A141:F141"/>
    <mergeCell ref="A142:F142"/>
    <mergeCell ref="A143:F143"/>
    <mergeCell ref="A144:F144"/>
    <mergeCell ref="A145:F145"/>
    <mergeCell ref="A134:F134"/>
    <mergeCell ref="A135:F135"/>
    <mergeCell ref="A136:F136"/>
    <mergeCell ref="A137:F137"/>
    <mergeCell ref="A138:F138"/>
    <mergeCell ref="A139:F139"/>
    <mergeCell ref="A128:F128"/>
    <mergeCell ref="A129:F129"/>
    <mergeCell ref="A130:F130"/>
    <mergeCell ref="A131:F131"/>
    <mergeCell ref="A132:F132"/>
    <mergeCell ref="A133:F133"/>
    <mergeCell ref="A122:F122"/>
    <mergeCell ref="A123:F123"/>
    <mergeCell ref="A124:F124"/>
    <mergeCell ref="A125:F125"/>
    <mergeCell ref="A126:F126"/>
    <mergeCell ref="A127:F127"/>
    <mergeCell ref="A116:F116"/>
    <mergeCell ref="A117:F117"/>
    <mergeCell ref="A118:F118"/>
    <mergeCell ref="A119:F119"/>
    <mergeCell ref="A120:F120"/>
    <mergeCell ref="A121:F121"/>
    <mergeCell ref="A110:F110"/>
    <mergeCell ref="A111:F111"/>
    <mergeCell ref="A112:F112"/>
    <mergeCell ref="A113:F113"/>
    <mergeCell ref="A114:F114"/>
    <mergeCell ref="A115:F115"/>
    <mergeCell ref="A104:F104"/>
    <mergeCell ref="A105:F105"/>
    <mergeCell ref="A106:F106"/>
    <mergeCell ref="A107:F107"/>
    <mergeCell ref="A108:F108"/>
    <mergeCell ref="A109:F109"/>
    <mergeCell ref="A98:F98"/>
    <mergeCell ref="A99:F99"/>
    <mergeCell ref="A100:F100"/>
    <mergeCell ref="A101:F101"/>
    <mergeCell ref="A102:F102"/>
    <mergeCell ref="A103:F103"/>
    <mergeCell ref="A92:F92"/>
    <mergeCell ref="A93:F93"/>
    <mergeCell ref="A94:F94"/>
    <mergeCell ref="A95:F95"/>
    <mergeCell ref="A96:F96"/>
    <mergeCell ref="A97:F97"/>
    <mergeCell ref="A86:F86"/>
    <mergeCell ref="A87:F87"/>
    <mergeCell ref="A88:F88"/>
    <mergeCell ref="A89:F89"/>
    <mergeCell ref="A90:F90"/>
    <mergeCell ref="A91:F91"/>
    <mergeCell ref="A80:F80"/>
    <mergeCell ref="A81:F81"/>
    <mergeCell ref="A82:F82"/>
    <mergeCell ref="A83:F83"/>
    <mergeCell ref="A84:F84"/>
    <mergeCell ref="A85:F85"/>
    <mergeCell ref="A51:I51"/>
    <mergeCell ref="A75:F75"/>
    <mergeCell ref="A76:F76"/>
    <mergeCell ref="A77:F77"/>
    <mergeCell ref="A78:F78"/>
    <mergeCell ref="A79:F79"/>
    <mergeCell ref="A1:J1"/>
    <mergeCell ref="A2:J2"/>
    <mergeCell ref="A3:J3"/>
    <mergeCell ref="B4:J4"/>
    <mergeCell ref="A5:J5"/>
    <mergeCell ref="A31:I31"/>
  </mergeCells>
  <dataValidations count="4">
    <dataValidation type="list" allowBlank="1" sqref="D7:D16 D33:D42 D53:D62" xr:uid="{B5DEEED8-58DF-4BAF-90D0-7AA84E2C48CF}">
      <formula1>"AGP,CLH,CLT,COM,CTD,CTI,DES,DISP,ELE,ESG,EST,EXM,EXQ,EXR,FRQ,REV,VAGO"</formula1>
    </dataValidation>
    <dataValidation type="list" allowBlank="1" sqref="B33:B42" xr:uid="{D4FF81EE-9C58-455D-A85B-6BF429E68A10}">
      <formula1>"FDA,FDA-1,FDA-2,FDA-3,FDA-4"</formula1>
    </dataValidation>
    <dataValidation type="list" allowBlank="1" sqref="B7:B16" xr:uid="{7B7AD67B-6572-48BC-9A4F-2A1121213632}">
      <formula1>"DAS,DAS-1,DAS-2,DAS-3,DAS-4,DAS-5,CAA-1,CAA-2,CAA-3,CAA-4,CAA-5"</formula1>
    </dataValidation>
    <dataValidation type="list" allowBlank="1" sqref="B53:B62" xr:uid="{5BA5E417-322F-4244-8106-7B957C9BE280}">
      <formula1>"FGS-1,FGS-2,FGS-3,FGA-1,FGA-2,FGA-3"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4FD59-2021-4ADE-84FA-620F5008A5FF}">
  <dimension ref="A1:AD970"/>
  <sheetViews>
    <sheetView workbookViewId="0">
      <selection activeCell="A12" sqref="A12"/>
    </sheetView>
  </sheetViews>
  <sheetFormatPr defaultColWidth="12.59765625" defaultRowHeight="15" customHeight="1" x14ac:dyDescent="0.25"/>
  <cols>
    <col min="1" max="1" width="71" style="70" customWidth="1"/>
    <col min="2" max="2" width="12" style="70" customWidth="1"/>
    <col min="3" max="3" width="17.3984375" style="70" customWidth="1"/>
    <col min="4" max="4" width="14.5" style="70" customWidth="1"/>
    <col min="5" max="5" width="9.8984375" style="70" customWidth="1"/>
    <col min="6" max="6" width="52.8984375" style="70" customWidth="1"/>
    <col min="7" max="7" width="19.8984375" style="70" customWidth="1"/>
    <col min="8" max="8" width="18.19921875" style="70" customWidth="1"/>
    <col min="9" max="9" width="17.8984375" style="70" customWidth="1"/>
    <col min="10" max="10" width="15" style="70" customWidth="1"/>
    <col min="11" max="16" width="8" style="70" customWidth="1"/>
    <col min="17" max="17" width="43.8984375" style="70" customWidth="1"/>
    <col min="18" max="30" width="8" style="70" customWidth="1"/>
    <col min="31" max="16384" width="12.59765625" style="70"/>
  </cols>
  <sheetData>
    <row r="1" spans="1:30" ht="21" x14ac:dyDescent="0.4">
      <c r="A1" s="82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30" ht="21" x14ac:dyDescent="0.4">
      <c r="A2" s="83" t="s">
        <v>1</v>
      </c>
      <c r="B2" s="72"/>
      <c r="C2" s="72"/>
      <c r="D2" s="72"/>
      <c r="E2" s="72"/>
      <c r="F2" s="72"/>
      <c r="G2" s="72"/>
      <c r="H2" s="72"/>
      <c r="I2" s="72"/>
      <c r="J2" s="72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30" ht="21" x14ac:dyDescent="0.35">
      <c r="A3" s="83" t="s">
        <v>182</v>
      </c>
      <c r="B3" s="72"/>
      <c r="C3" s="72"/>
      <c r="D3" s="72"/>
      <c r="E3" s="72"/>
      <c r="F3" s="72"/>
      <c r="G3" s="72"/>
      <c r="H3" s="72"/>
      <c r="I3" s="72"/>
      <c r="J3" s="72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4"/>
      <c r="AA3" s="4"/>
    </row>
    <row r="4" spans="1:30" ht="13.8" x14ac:dyDescent="0.25">
      <c r="A4" s="5" t="s">
        <v>2</v>
      </c>
      <c r="B4" s="84" t="s">
        <v>3</v>
      </c>
      <c r="C4" s="72"/>
      <c r="D4" s="72"/>
      <c r="E4" s="72"/>
      <c r="F4" s="72"/>
      <c r="G4" s="72"/>
      <c r="H4" s="72"/>
      <c r="I4" s="72"/>
      <c r="J4" s="73"/>
      <c r="K4" s="6"/>
    </row>
    <row r="5" spans="1:30" ht="14.4" x14ac:dyDescent="0.25">
      <c r="A5" s="80" t="s">
        <v>4</v>
      </c>
      <c r="B5" s="72"/>
      <c r="C5" s="72"/>
      <c r="D5" s="72"/>
      <c r="E5" s="72"/>
      <c r="F5" s="72"/>
      <c r="G5" s="72"/>
      <c r="H5" s="72"/>
      <c r="I5" s="72"/>
      <c r="J5" s="73"/>
      <c r="K5" s="7"/>
      <c r="L5" s="8"/>
      <c r="M5" s="9"/>
      <c r="N5" s="9"/>
      <c r="O5" s="9"/>
      <c r="P5" s="9"/>
      <c r="Q5" s="9"/>
    </row>
    <row r="6" spans="1:30" ht="27.6" x14ac:dyDescent="0.25">
      <c r="A6" s="10" t="s">
        <v>5</v>
      </c>
      <c r="B6" s="10" t="s">
        <v>6</v>
      </c>
      <c r="C6" s="10" t="s">
        <v>7</v>
      </c>
      <c r="D6" s="10" t="s">
        <v>8</v>
      </c>
      <c r="E6" s="10" t="s">
        <v>9</v>
      </c>
      <c r="F6" s="10" t="s">
        <v>10</v>
      </c>
      <c r="G6" s="10" t="s">
        <v>11</v>
      </c>
      <c r="H6" s="10" t="s">
        <v>12</v>
      </c>
      <c r="I6" s="10" t="s">
        <v>13</v>
      </c>
      <c r="J6" s="10" t="s">
        <v>14</v>
      </c>
      <c r="K6" s="11"/>
      <c r="L6" s="12"/>
      <c r="M6" s="12"/>
      <c r="N6" s="12"/>
      <c r="O6" s="12"/>
      <c r="P6" s="12"/>
      <c r="Q6" s="12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14.4" x14ac:dyDescent="0.25">
      <c r="A7" s="47"/>
      <c r="B7" s="57"/>
      <c r="C7" s="57"/>
      <c r="D7" s="57"/>
      <c r="E7" s="46">
        <v>1</v>
      </c>
      <c r="F7" s="47"/>
      <c r="G7" s="44">
        <v>0</v>
      </c>
      <c r="H7" s="44">
        <v>0</v>
      </c>
      <c r="I7" s="44">
        <v>0</v>
      </c>
      <c r="J7" s="45">
        <f t="shared" ref="J7:J16" si="0">SUM(G7:I7)</f>
        <v>0</v>
      </c>
      <c r="K7" s="21"/>
      <c r="L7" s="21"/>
      <c r="M7" s="21"/>
      <c r="N7" s="21"/>
      <c r="O7" s="21"/>
      <c r="P7" s="21"/>
      <c r="Q7" s="21"/>
      <c r="R7" s="22"/>
      <c r="S7" s="22"/>
      <c r="T7" s="22"/>
      <c r="U7" s="22"/>
      <c r="V7" s="22"/>
      <c r="W7" s="22"/>
      <c r="X7" s="22"/>
      <c r="Y7" s="22"/>
      <c r="Z7" s="22"/>
      <c r="AA7" s="6"/>
      <c r="AB7" s="6"/>
      <c r="AC7" s="6"/>
      <c r="AD7" s="6"/>
    </row>
    <row r="8" spans="1:30" ht="14.4" x14ac:dyDescent="0.25">
      <c r="A8" s="47"/>
      <c r="B8" s="57"/>
      <c r="C8" s="57"/>
      <c r="D8" s="57"/>
      <c r="E8" s="46">
        <v>1</v>
      </c>
      <c r="F8" s="47"/>
      <c r="G8" s="44">
        <v>0</v>
      </c>
      <c r="H8" s="44">
        <v>0</v>
      </c>
      <c r="I8" s="44">
        <v>0</v>
      </c>
      <c r="J8" s="45">
        <f t="shared" si="0"/>
        <v>0</v>
      </c>
      <c r="K8" s="21"/>
      <c r="L8" s="21"/>
      <c r="M8" s="21"/>
      <c r="N8" s="21"/>
      <c r="O8" s="21"/>
      <c r="P8" s="21"/>
      <c r="Q8" s="21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</row>
    <row r="9" spans="1:30" ht="14.4" x14ac:dyDescent="0.25">
      <c r="A9" s="47"/>
      <c r="B9" s="57"/>
      <c r="C9" s="57"/>
      <c r="D9" s="57"/>
      <c r="E9" s="46">
        <v>1</v>
      </c>
      <c r="F9" s="47"/>
      <c r="G9" s="44">
        <v>0</v>
      </c>
      <c r="H9" s="44">
        <v>0</v>
      </c>
      <c r="I9" s="44">
        <v>0</v>
      </c>
      <c r="J9" s="45">
        <f t="shared" si="0"/>
        <v>0</v>
      </c>
      <c r="K9" s="21"/>
      <c r="L9" s="21"/>
      <c r="M9" s="21"/>
      <c r="N9" s="21"/>
      <c r="O9" s="21"/>
      <c r="P9" s="21"/>
      <c r="Q9" s="21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</row>
    <row r="10" spans="1:30" ht="14.4" x14ac:dyDescent="0.25">
      <c r="A10" s="47"/>
      <c r="B10" s="57"/>
      <c r="C10" s="57"/>
      <c r="D10" s="57"/>
      <c r="E10" s="46">
        <v>1</v>
      </c>
      <c r="F10" s="47"/>
      <c r="G10" s="44">
        <v>0</v>
      </c>
      <c r="H10" s="44">
        <v>0</v>
      </c>
      <c r="I10" s="44">
        <v>0</v>
      </c>
      <c r="J10" s="45">
        <f t="shared" si="0"/>
        <v>0</v>
      </c>
      <c r="K10" s="21"/>
      <c r="L10" s="21"/>
      <c r="M10" s="21"/>
      <c r="N10" s="21"/>
      <c r="O10" s="21"/>
      <c r="P10" s="21"/>
      <c r="Q10" s="21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</row>
    <row r="11" spans="1:30" ht="14.4" x14ac:dyDescent="0.25">
      <c r="A11" s="47"/>
      <c r="B11" s="57"/>
      <c r="C11" s="57"/>
      <c r="D11" s="57"/>
      <c r="E11" s="46">
        <v>1</v>
      </c>
      <c r="F11" s="47"/>
      <c r="G11" s="44">
        <v>0</v>
      </c>
      <c r="H11" s="44">
        <v>0</v>
      </c>
      <c r="I11" s="44">
        <v>0</v>
      </c>
      <c r="J11" s="45">
        <f t="shared" si="0"/>
        <v>0</v>
      </c>
      <c r="K11" s="21"/>
      <c r="L11" s="21"/>
      <c r="M11" s="21"/>
      <c r="N11" s="21"/>
      <c r="O11" s="21"/>
      <c r="P11" s="21"/>
      <c r="Q11" s="21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</row>
    <row r="12" spans="1:30" ht="14.4" x14ac:dyDescent="0.25">
      <c r="A12" s="47"/>
      <c r="B12" s="57"/>
      <c r="C12" s="57"/>
      <c r="D12" s="57"/>
      <c r="E12" s="46">
        <v>1</v>
      </c>
      <c r="F12" s="47"/>
      <c r="G12" s="44">
        <v>0</v>
      </c>
      <c r="H12" s="44">
        <v>0</v>
      </c>
      <c r="I12" s="44">
        <v>0</v>
      </c>
      <c r="J12" s="45">
        <f t="shared" si="0"/>
        <v>0</v>
      </c>
      <c r="K12" s="21"/>
      <c r="L12" s="21"/>
      <c r="M12" s="21"/>
      <c r="N12" s="21"/>
      <c r="O12" s="21"/>
      <c r="P12" s="21"/>
      <c r="Q12" s="21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</row>
    <row r="13" spans="1:30" ht="14.4" x14ac:dyDescent="0.25">
      <c r="A13" s="47"/>
      <c r="B13" s="57"/>
      <c r="C13" s="57"/>
      <c r="D13" s="57"/>
      <c r="E13" s="46">
        <v>1</v>
      </c>
      <c r="F13" s="47"/>
      <c r="G13" s="44">
        <v>0</v>
      </c>
      <c r="H13" s="44">
        <v>0</v>
      </c>
      <c r="I13" s="44">
        <v>0</v>
      </c>
      <c r="J13" s="45">
        <f t="shared" si="0"/>
        <v>0</v>
      </c>
      <c r="K13" s="21"/>
      <c r="L13" s="21"/>
      <c r="M13" s="21"/>
      <c r="N13" s="21"/>
      <c r="O13" s="21"/>
      <c r="P13" s="21"/>
      <c r="Q13" s="21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</row>
    <row r="14" spans="1:30" ht="14.4" x14ac:dyDescent="0.25">
      <c r="A14" s="47"/>
      <c r="B14" s="57"/>
      <c r="C14" s="57"/>
      <c r="D14" s="57"/>
      <c r="E14" s="46">
        <v>1</v>
      </c>
      <c r="F14" s="47"/>
      <c r="G14" s="44">
        <v>0</v>
      </c>
      <c r="H14" s="44">
        <v>0</v>
      </c>
      <c r="I14" s="44">
        <v>0</v>
      </c>
      <c r="J14" s="45">
        <f t="shared" si="0"/>
        <v>0</v>
      </c>
      <c r="K14" s="21"/>
      <c r="L14" s="21"/>
      <c r="M14" s="21"/>
      <c r="N14" s="21"/>
      <c r="O14" s="21"/>
      <c r="P14" s="21"/>
      <c r="Q14" s="21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</row>
    <row r="15" spans="1:30" ht="14.4" x14ac:dyDescent="0.25">
      <c r="A15" s="47"/>
      <c r="B15" s="57"/>
      <c r="C15" s="57"/>
      <c r="D15" s="57"/>
      <c r="E15" s="46">
        <v>1</v>
      </c>
      <c r="F15" s="47"/>
      <c r="G15" s="44">
        <v>0</v>
      </c>
      <c r="H15" s="44">
        <v>0</v>
      </c>
      <c r="I15" s="44">
        <v>0</v>
      </c>
      <c r="J15" s="45">
        <f t="shared" si="0"/>
        <v>0</v>
      </c>
      <c r="K15" s="21"/>
      <c r="L15" s="21"/>
      <c r="M15" s="21"/>
      <c r="N15" s="21"/>
      <c r="O15" s="21"/>
      <c r="P15" s="21"/>
      <c r="Q15" s="21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</row>
    <row r="16" spans="1:30" ht="14.4" x14ac:dyDescent="0.25">
      <c r="A16" s="47"/>
      <c r="B16" s="57"/>
      <c r="C16" s="57"/>
      <c r="D16" s="57"/>
      <c r="E16" s="46">
        <v>1</v>
      </c>
      <c r="F16" s="47"/>
      <c r="G16" s="44">
        <v>0</v>
      </c>
      <c r="H16" s="44">
        <v>0</v>
      </c>
      <c r="I16" s="44">
        <v>0</v>
      </c>
      <c r="J16" s="45">
        <f t="shared" si="0"/>
        <v>0</v>
      </c>
      <c r="K16" s="21"/>
      <c r="L16" s="21"/>
      <c r="M16" s="21"/>
      <c r="N16" s="21"/>
      <c r="O16" s="21"/>
      <c r="P16" s="21"/>
      <c r="Q16" s="21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</row>
    <row r="17" spans="1:30" ht="41.4" x14ac:dyDescent="0.25">
      <c r="A17" s="63" t="s">
        <v>15</v>
      </c>
      <c r="B17" s="63" t="s">
        <v>16</v>
      </c>
      <c r="C17" s="35" t="s">
        <v>17</v>
      </c>
      <c r="D17" s="35" t="s">
        <v>18</v>
      </c>
      <c r="E17" s="35" t="s">
        <v>19</v>
      </c>
      <c r="F17" s="25"/>
      <c r="G17" s="35" t="s">
        <v>20</v>
      </c>
      <c r="H17" s="35" t="s">
        <v>21</v>
      </c>
      <c r="I17" s="35" t="s">
        <v>22</v>
      </c>
      <c r="J17" s="35" t="s">
        <v>23</v>
      </c>
      <c r="K17" s="21"/>
      <c r="L17" s="21"/>
      <c r="M17" s="21"/>
      <c r="N17" s="21"/>
      <c r="O17" s="21"/>
      <c r="P17" s="21"/>
      <c r="Q17" s="21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</row>
    <row r="18" spans="1:30" ht="14.4" x14ac:dyDescent="0.25">
      <c r="A18" s="58" t="s">
        <v>24</v>
      </c>
      <c r="B18" s="46" t="s">
        <v>25</v>
      </c>
      <c r="C18" s="28">
        <f>SUMIFS($E$7:$E$16,$B$7:$B$16,"DAS",$D$7:$D$16,"&lt;&gt;VAGO")</f>
        <v>0</v>
      </c>
      <c r="D18" s="28">
        <f>SUMIFS($E$7:$E$16,$B$7:$B$16,"DAS",$D$7:$D$16,"VAGO")</f>
        <v>0</v>
      </c>
      <c r="E18" s="28">
        <f t="shared" ref="E18:E28" si="1">C18+D18</f>
        <v>0</v>
      </c>
      <c r="F18" s="29"/>
      <c r="G18" s="30">
        <f>SUMIF($B$7:$B$16,"DAS",$G$7:$G$16)</f>
        <v>0</v>
      </c>
      <c r="H18" s="30">
        <f>SUMIF($B$7:$B$16,"DAS",$H$7:$H$16)</f>
        <v>0</v>
      </c>
      <c r="I18" s="30">
        <f>SUMIF($B$7:$B$16,"DAS",$I$7:$I$16)</f>
        <v>0</v>
      </c>
      <c r="J18" s="30">
        <f>SUMIF($B$7:$B$16,"DAS",$J$7:$J$16)</f>
        <v>0</v>
      </c>
      <c r="K18" s="37"/>
      <c r="L18" s="37"/>
      <c r="M18" s="37"/>
      <c r="N18" s="37"/>
      <c r="O18" s="37"/>
      <c r="P18" s="37"/>
      <c r="Q18" s="37"/>
    </row>
    <row r="19" spans="1:30" ht="14.4" x14ac:dyDescent="0.25">
      <c r="A19" s="58" t="s">
        <v>26</v>
      </c>
      <c r="B19" s="46" t="s">
        <v>27</v>
      </c>
      <c r="C19" s="28">
        <f>SUMIFS($E$7:$E$16,$B$7:$B$16,"DAS-1",$D$7:$D$16,"&lt;&gt;VAGO")</f>
        <v>0</v>
      </c>
      <c r="D19" s="28">
        <f>SUMIFS($E$7:$E$16,$B$7:$B$16,"DAS-1",$D$7:$D$16,"VAGO")</f>
        <v>0</v>
      </c>
      <c r="E19" s="28">
        <f t="shared" si="1"/>
        <v>0</v>
      </c>
      <c r="F19" s="32"/>
      <c r="G19" s="30">
        <f>SUMIF($B$7:$B$16,"DAS-1",$G$7:$G$16)</f>
        <v>0</v>
      </c>
      <c r="H19" s="30">
        <f>SUMIF($B$7:$B$16,"DAS-1",$H$7:$H$16)</f>
        <v>0</v>
      </c>
      <c r="I19" s="30">
        <f>SUMIF($B$7:$B$16,"DAS-1",$I$7:$I$16)</f>
        <v>0</v>
      </c>
      <c r="J19" s="30">
        <f>SUMIF($B$7:$B$16,"DAS-1",$J$7:$J$16)</f>
        <v>0</v>
      </c>
      <c r="K19" s="37"/>
      <c r="L19" s="37"/>
      <c r="M19" s="37"/>
      <c r="N19" s="37"/>
      <c r="O19" s="37"/>
      <c r="P19" s="37"/>
      <c r="Q19" s="37"/>
    </row>
    <row r="20" spans="1:30" ht="14.4" x14ac:dyDescent="0.25">
      <c r="A20" s="58" t="s">
        <v>28</v>
      </c>
      <c r="B20" s="46" t="s">
        <v>29</v>
      </c>
      <c r="C20" s="28">
        <f>SUMIFS($E$7:$E$16,$B$7:$B$16,"DAS-2",$D$7:$D$16,"&lt;&gt;VAGO")</f>
        <v>0</v>
      </c>
      <c r="D20" s="28">
        <f>SUMIFS($E$7:$E$16,$B$7:$B$16,"DAS-2",$D$7:$D$16,"VAGO")</f>
        <v>0</v>
      </c>
      <c r="E20" s="28">
        <f t="shared" si="1"/>
        <v>0</v>
      </c>
      <c r="F20" s="32"/>
      <c r="G20" s="30">
        <f>SUMIF($B$7:$B$16,"DAS-2",$G$7:$G$16)</f>
        <v>0</v>
      </c>
      <c r="H20" s="30">
        <f>SUMIF($B$7:$B$16,"DAS-2",$H$7:$H$16)</f>
        <v>0</v>
      </c>
      <c r="I20" s="30">
        <f>SUMIF($B$7:$B$16,"DAS-2",$I$7:$I$16)</f>
        <v>0</v>
      </c>
      <c r="J20" s="30">
        <f>SUMIF($B$7:$B$16,"DAS-2",$J$7:$J$16)</f>
        <v>0</v>
      </c>
      <c r="K20" s="37"/>
      <c r="L20" s="37"/>
      <c r="M20" s="37"/>
      <c r="N20" s="37"/>
      <c r="O20" s="37"/>
      <c r="P20" s="37"/>
      <c r="Q20" s="37"/>
    </row>
    <row r="21" spans="1:30" ht="14.4" x14ac:dyDescent="0.25">
      <c r="A21" s="58" t="s">
        <v>30</v>
      </c>
      <c r="B21" s="46" t="s">
        <v>31</v>
      </c>
      <c r="C21" s="28">
        <f>SUMIFS($E$7:$E$16,$B$7:$B$16,"DAS-3",$D$7:$D$16,"&lt;&gt;VAGO")</f>
        <v>0</v>
      </c>
      <c r="D21" s="28">
        <f>SUMIFS($E$7:$E$16,$B$7:$B$16,"DAS-3",$D$7:$D$16,"VAGO")</f>
        <v>0</v>
      </c>
      <c r="E21" s="28">
        <f t="shared" si="1"/>
        <v>0</v>
      </c>
      <c r="F21" s="32"/>
      <c r="G21" s="30">
        <f>SUMIF($B$7:$B$16,"DAS-3",$G$7:$G$16)</f>
        <v>0</v>
      </c>
      <c r="H21" s="30">
        <f>SUMIF($B$7:$B$16,"DAS-3",$H$7:$H$16)</f>
        <v>0</v>
      </c>
      <c r="I21" s="30">
        <f>SUMIF($B$7:$B$16,"DAS-3",$I$7:$I$16)</f>
        <v>0</v>
      </c>
      <c r="J21" s="30">
        <f>SUMIF($B$7:$B$16,"DAS-3",$J$7:$J$16)</f>
        <v>0</v>
      </c>
      <c r="K21" s="37"/>
      <c r="L21" s="37"/>
      <c r="M21" s="37"/>
      <c r="N21" s="37"/>
      <c r="O21" s="37"/>
      <c r="P21" s="37"/>
      <c r="Q21" s="37"/>
    </row>
    <row r="22" spans="1:30" ht="14.4" x14ac:dyDescent="0.25">
      <c r="A22" s="60" t="s">
        <v>32</v>
      </c>
      <c r="B22" s="46" t="s">
        <v>33</v>
      </c>
      <c r="C22" s="28">
        <f>SUMIFS($E$7:$E$16,$B$7:$B$16,"DAS-4",$D$7:$D$16,"&lt;&gt;VAGO")</f>
        <v>0</v>
      </c>
      <c r="D22" s="28">
        <f>SUMIFS($E$7:$E$16,$B$7:$B$16,"DAS-4",$D$7:$D$16,"VAGO")</f>
        <v>0</v>
      </c>
      <c r="E22" s="28">
        <f t="shared" si="1"/>
        <v>0</v>
      </c>
      <c r="F22" s="34"/>
      <c r="G22" s="30">
        <f>SUMIF($B$7:$B$16,"DAS-4",$G$7:$G$16)</f>
        <v>0</v>
      </c>
      <c r="H22" s="30">
        <f>SUMIF($B$7:$B$16,"DAS-4",$H$7:$H$16)</f>
        <v>0</v>
      </c>
      <c r="I22" s="30">
        <f>SUMIF($B$7:$B$16,"DAS-4",$I$7:$I$16)</f>
        <v>0</v>
      </c>
      <c r="J22" s="30">
        <f>SUMIF($B$7:$B$16,"DAS-4",$J$7:$J$16)</f>
        <v>0</v>
      </c>
      <c r="K22" s="37"/>
      <c r="L22" s="37"/>
      <c r="M22" s="37"/>
      <c r="N22" s="37"/>
      <c r="O22" s="37"/>
      <c r="P22" s="37"/>
      <c r="Q22" s="37"/>
    </row>
    <row r="23" spans="1:30" ht="14.4" x14ac:dyDescent="0.25">
      <c r="A23" s="60" t="s">
        <v>34</v>
      </c>
      <c r="B23" s="46" t="s">
        <v>35</v>
      </c>
      <c r="C23" s="28">
        <f>SUMIFS($E$7:$E$16,$B$7:$B$16,"DAS-5",$D$7:$D$16,"&lt;&gt;VAGO")</f>
        <v>0</v>
      </c>
      <c r="D23" s="28">
        <f>SUMIFS($E$7:$E$16,$B$7:$B$16,"DAS-5",$D$7:$D$16,"VAGO")</f>
        <v>0</v>
      </c>
      <c r="E23" s="28">
        <f t="shared" si="1"/>
        <v>0</v>
      </c>
      <c r="F23" s="34"/>
      <c r="G23" s="30">
        <f>SUMIF($B$7:$B$16,"DAS-5",$G$7:$G$16)</f>
        <v>0</v>
      </c>
      <c r="H23" s="30">
        <f>SUMIF($B$7:$B$16,"DAS-5",$H$7:$H$16)</f>
        <v>0</v>
      </c>
      <c r="I23" s="30">
        <f>SUMIF($B$7:$B$16,"DAS-5",$I$7:$I$16)</f>
        <v>0</v>
      </c>
      <c r="J23" s="30">
        <f>SUMIF($B$7:$B$16,"DAS-5",$J$7:$J$16)</f>
        <v>0</v>
      </c>
      <c r="K23" s="37"/>
      <c r="L23" s="37"/>
      <c r="M23" s="37"/>
      <c r="N23" s="37"/>
      <c r="O23" s="37"/>
      <c r="P23" s="37"/>
      <c r="Q23" s="37"/>
    </row>
    <row r="24" spans="1:30" ht="14.4" x14ac:dyDescent="0.25">
      <c r="A24" s="60" t="s">
        <v>36</v>
      </c>
      <c r="B24" s="46" t="s">
        <v>37</v>
      </c>
      <c r="C24" s="28">
        <f>SUMIFS($E$7:$E$16,$B$7:$B$16,"CAA-1",$D$7:$D$16,"&lt;&gt;VAGO")</f>
        <v>0</v>
      </c>
      <c r="D24" s="28">
        <f>SUMIFS($E$7:$E$16,$B$7:$B$16,"CAA-1",$D$7:$D$16,"VAGO")</f>
        <v>0</v>
      </c>
      <c r="E24" s="28">
        <f t="shared" si="1"/>
        <v>0</v>
      </c>
      <c r="F24" s="34"/>
      <c r="G24" s="30">
        <f>SUMIF($B$7:$B$16,"CAA-1",$G$7:$G$16)</f>
        <v>0</v>
      </c>
      <c r="H24" s="30">
        <f>SUMIF($B$7:$B$16,"CAA-1",$H$7:$H$16)</f>
        <v>0</v>
      </c>
      <c r="I24" s="30">
        <f>SUMIF($B$7:$B$16,"CAA-1",$I$7:$I$16)</f>
        <v>0</v>
      </c>
      <c r="J24" s="30">
        <f>SUMIF($B$7:$B$16,"CAA-1",$J$7:$J$16)</f>
        <v>0</v>
      </c>
      <c r="K24" s="37"/>
      <c r="L24" s="37"/>
      <c r="M24" s="37"/>
      <c r="N24" s="37"/>
      <c r="O24" s="37"/>
      <c r="P24" s="37"/>
      <c r="Q24" s="37"/>
    </row>
    <row r="25" spans="1:30" ht="14.4" x14ac:dyDescent="0.25">
      <c r="A25" s="60" t="s">
        <v>38</v>
      </c>
      <c r="B25" s="46" t="s">
        <v>39</v>
      </c>
      <c r="C25" s="28">
        <f>SUMIFS($E$7:$E$16,$B$7:$B$16,"CAA-2",$D$7:$D$16,"&lt;&gt;VAGO")</f>
        <v>0</v>
      </c>
      <c r="D25" s="28">
        <f>SUMIFS($E$7:$E$16,$B$7:$B$16,"CAA-2",$D$7:$D$16,"VAGO")</f>
        <v>0</v>
      </c>
      <c r="E25" s="28">
        <f t="shared" si="1"/>
        <v>0</v>
      </c>
      <c r="F25" s="34"/>
      <c r="G25" s="30">
        <f>SUMIF($B$7:$B$16,"CAA-2",$G$7:$G$16)</f>
        <v>0</v>
      </c>
      <c r="H25" s="30">
        <f>SUMIF($B$7:$B$16,"CAA-2",$H$7:$H$16)</f>
        <v>0</v>
      </c>
      <c r="I25" s="30">
        <f>SUMIF($B$7:$B$16,"CAA-2",$I$7:$I$16)</f>
        <v>0</v>
      </c>
      <c r="J25" s="30">
        <f>SUMIF($B$7:$B$16,"CAA-2",$J$7:$J$16)</f>
        <v>0</v>
      </c>
      <c r="K25" s="37"/>
      <c r="L25" s="37"/>
      <c r="M25" s="37"/>
      <c r="N25" s="37"/>
      <c r="O25" s="37"/>
      <c r="P25" s="37"/>
      <c r="Q25" s="37"/>
    </row>
    <row r="26" spans="1:30" ht="14.4" x14ac:dyDescent="0.25">
      <c r="A26" s="60" t="s">
        <v>40</v>
      </c>
      <c r="B26" s="46" t="s">
        <v>41</v>
      </c>
      <c r="C26" s="28">
        <f>SUMIFS($E$7:$E$16,$B$7:$B$16,"CAA-3",$D$7:$D$16,"&lt;&gt;VAGO")</f>
        <v>0</v>
      </c>
      <c r="D26" s="28">
        <f>SUMIFS($E$7:$E$16,$B$7:$B$16,"CAA-3",$D$7:$D$16,"VAGO")</f>
        <v>0</v>
      </c>
      <c r="E26" s="28">
        <f t="shared" si="1"/>
        <v>0</v>
      </c>
      <c r="F26" s="32"/>
      <c r="G26" s="30">
        <f>SUMIF($B$7:$B$16,"CAA-3",$G$7:$G$16)</f>
        <v>0</v>
      </c>
      <c r="H26" s="30">
        <f>SUMIF($B$7:$B$16,"CAA-3",$H$7:$H$16)</f>
        <v>0</v>
      </c>
      <c r="I26" s="30">
        <f>SUMIF($B$7:$B$16,"CAA-3",$I$7:$I$16)</f>
        <v>0</v>
      </c>
      <c r="J26" s="30">
        <f>SUMIF($B$7:$B$16,"CAA-3",$J$7:$J$16)</f>
        <v>0</v>
      </c>
      <c r="K26" s="37"/>
      <c r="L26" s="37"/>
      <c r="M26" s="37"/>
      <c r="N26" s="37"/>
      <c r="O26" s="37"/>
      <c r="P26" s="37"/>
      <c r="Q26" s="37"/>
    </row>
    <row r="27" spans="1:30" ht="14.4" x14ac:dyDescent="0.25">
      <c r="A27" s="60" t="s">
        <v>42</v>
      </c>
      <c r="B27" s="46" t="s">
        <v>43</v>
      </c>
      <c r="C27" s="28">
        <f>SUMIFS($E$7:$E$16,$B$7:$B$16,"CAA-4",$D$7:$D$16,"&lt;&gt;VAGO")</f>
        <v>0</v>
      </c>
      <c r="D27" s="28">
        <f>SUMIFS($E$7:$E$16,$B$7:$B$16,"CAA-4",$D$7:$D$16,"VAGO")</f>
        <v>0</v>
      </c>
      <c r="E27" s="28">
        <f t="shared" si="1"/>
        <v>0</v>
      </c>
      <c r="F27" s="32"/>
      <c r="G27" s="30">
        <f>SUMIF($B$7:$B$16,"CAA-4",$G$7:$G$16)</f>
        <v>0</v>
      </c>
      <c r="H27" s="30">
        <f>SUMIF($B$7:$B$16,"CAA-4",$H$7:$H$16)</f>
        <v>0</v>
      </c>
      <c r="I27" s="30">
        <f>SUMIF($B$7:$B$16,"CAA-4",$I$7:$I$16)</f>
        <v>0</v>
      </c>
      <c r="J27" s="30">
        <f>SUMIF($B$7:$B$16,"CAA-4",$J$7:$J$16)</f>
        <v>0</v>
      </c>
      <c r="K27" s="37"/>
      <c r="L27" s="37"/>
      <c r="M27" s="37"/>
      <c r="N27" s="37"/>
      <c r="O27" s="37"/>
      <c r="P27" s="37"/>
      <c r="Q27" s="37"/>
    </row>
    <row r="28" spans="1:30" ht="14.4" x14ac:dyDescent="0.25">
      <c r="A28" s="60" t="s">
        <v>44</v>
      </c>
      <c r="B28" s="46" t="s">
        <v>45</v>
      </c>
      <c r="C28" s="28">
        <f>SUMIFS($E$7:$E$16,$B$7:$B$16,"CAA-5",$D$7:$D$16,"&lt;&gt;VAGO")</f>
        <v>0</v>
      </c>
      <c r="D28" s="28">
        <f>SUMIFS($E$7:$E$16,$B$7:$B$16,"CAA-5",$D$7:$D$16,"VAGO")</f>
        <v>0</v>
      </c>
      <c r="E28" s="28">
        <f t="shared" si="1"/>
        <v>0</v>
      </c>
      <c r="F28" s="32"/>
      <c r="G28" s="30">
        <f>SUMIF($B$7:$B$16,"CAA-5",$G$7:$G$16)</f>
        <v>0</v>
      </c>
      <c r="H28" s="30">
        <f>SUMIF($B$7:$B$16,"CAA-5",$H$7:$H$16)</f>
        <v>0</v>
      </c>
      <c r="I28" s="30">
        <f>SUMIF($B$7:$B$16,"CAA-5",$I$7:$I$16)</f>
        <v>0</v>
      </c>
      <c r="J28" s="30">
        <f>SUMIF($B$7:$B$16,"CAA-5",$J$7:$J$16)</f>
        <v>0</v>
      </c>
      <c r="K28" s="37"/>
      <c r="L28" s="37"/>
      <c r="M28" s="37"/>
      <c r="N28" s="37"/>
      <c r="O28" s="37"/>
      <c r="P28" s="37"/>
      <c r="Q28" s="37"/>
    </row>
    <row r="29" spans="1:30" ht="14.4" x14ac:dyDescent="0.25">
      <c r="A29" s="63" t="s">
        <v>46</v>
      </c>
      <c r="B29" s="25"/>
      <c r="C29" s="35">
        <f t="shared" ref="C29:E29" si="2">SUM(C18:C26)</f>
        <v>0</v>
      </c>
      <c r="D29" s="35">
        <f t="shared" si="2"/>
        <v>0</v>
      </c>
      <c r="E29" s="35">
        <f t="shared" si="2"/>
        <v>0</v>
      </c>
      <c r="F29" s="25"/>
      <c r="G29" s="36">
        <f t="shared" ref="G29:J29" si="3">SUM(G18:G28)</f>
        <v>0</v>
      </c>
      <c r="H29" s="36">
        <f t="shared" si="3"/>
        <v>0</v>
      </c>
      <c r="I29" s="36">
        <f t="shared" si="3"/>
        <v>0</v>
      </c>
      <c r="J29" s="36">
        <f t="shared" si="3"/>
        <v>0</v>
      </c>
      <c r="K29" s="37"/>
      <c r="L29" s="37"/>
      <c r="M29" s="37"/>
      <c r="N29" s="37"/>
      <c r="O29" s="37"/>
      <c r="P29" s="37"/>
      <c r="Q29" s="37"/>
    </row>
    <row r="30" spans="1:30" ht="45.75" customHeight="1" x14ac:dyDescent="0.25">
      <c r="A30" s="37"/>
      <c r="B30" s="37"/>
      <c r="C30" s="37"/>
      <c r="D30" s="37"/>
      <c r="E30" s="37"/>
      <c r="F30" s="37"/>
      <c r="G30" s="37"/>
      <c r="H30" s="21"/>
      <c r="I30" s="21"/>
      <c r="J30" s="38"/>
      <c r="K30" s="37"/>
      <c r="L30" s="37"/>
      <c r="M30" s="37"/>
      <c r="N30" s="37"/>
      <c r="O30" s="37"/>
      <c r="P30" s="37"/>
      <c r="Q30" s="37"/>
    </row>
    <row r="31" spans="1:30" ht="14.4" x14ac:dyDescent="0.25">
      <c r="A31" s="80" t="s">
        <v>47</v>
      </c>
      <c r="B31" s="72"/>
      <c r="C31" s="72"/>
      <c r="D31" s="72"/>
      <c r="E31" s="72"/>
      <c r="F31" s="72"/>
      <c r="G31" s="72"/>
      <c r="H31" s="72"/>
      <c r="I31" s="73"/>
      <c r="J31" s="37"/>
      <c r="K31" s="7"/>
      <c r="L31" s="37"/>
      <c r="M31" s="37"/>
      <c r="N31" s="37"/>
      <c r="O31" s="37"/>
      <c r="P31" s="37"/>
      <c r="Q31" s="37"/>
    </row>
    <row r="32" spans="1:30" ht="27.6" x14ac:dyDescent="0.25">
      <c r="A32" s="10" t="s">
        <v>48</v>
      </c>
      <c r="B32" s="10" t="s">
        <v>49</v>
      </c>
      <c r="C32" s="10" t="s">
        <v>50</v>
      </c>
      <c r="D32" s="10" t="s">
        <v>51</v>
      </c>
      <c r="E32" s="10" t="s">
        <v>52</v>
      </c>
      <c r="F32" s="10" t="s">
        <v>53</v>
      </c>
      <c r="G32" s="10" t="s">
        <v>54</v>
      </c>
      <c r="H32" s="10" t="s">
        <v>55</v>
      </c>
      <c r="I32" s="10" t="s">
        <v>56</v>
      </c>
      <c r="J32" s="62"/>
      <c r="K32" s="7"/>
      <c r="L32" s="62"/>
      <c r="M32" s="62"/>
      <c r="N32" s="62"/>
      <c r="O32" s="62"/>
      <c r="P32" s="62"/>
      <c r="Q32" s="62"/>
      <c r="R32" s="40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</row>
    <row r="33" spans="1:30" ht="14.4" x14ac:dyDescent="0.25">
      <c r="A33" s="47"/>
      <c r="B33" s="42"/>
      <c r="C33" s="57"/>
      <c r="D33" s="57"/>
      <c r="E33" s="46">
        <v>1</v>
      </c>
      <c r="F33" s="43"/>
      <c r="G33" s="44">
        <v>0</v>
      </c>
      <c r="H33" s="44">
        <v>0</v>
      </c>
      <c r="I33" s="45">
        <f t="shared" ref="I33:I42" si="4">SUM(G33:H33)</f>
        <v>0</v>
      </c>
      <c r="J33" s="37"/>
      <c r="K33" s="21"/>
      <c r="L33" s="21"/>
      <c r="M33" s="21"/>
      <c r="N33" s="21"/>
      <c r="O33" s="21"/>
      <c r="P33" s="21"/>
      <c r="Q33" s="21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</row>
    <row r="34" spans="1:30" ht="14.4" x14ac:dyDescent="0.25">
      <c r="A34" s="47"/>
      <c r="B34" s="42"/>
      <c r="C34" s="57"/>
      <c r="D34" s="57"/>
      <c r="E34" s="46">
        <v>1</v>
      </c>
      <c r="F34" s="43"/>
      <c r="G34" s="44">
        <v>0</v>
      </c>
      <c r="H34" s="44">
        <v>0</v>
      </c>
      <c r="I34" s="45">
        <f t="shared" si="4"/>
        <v>0</v>
      </c>
      <c r="J34" s="37"/>
      <c r="K34" s="21"/>
      <c r="L34" s="21"/>
      <c r="M34" s="21"/>
      <c r="N34" s="21"/>
      <c r="O34" s="21"/>
      <c r="P34" s="21"/>
      <c r="Q34" s="21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</row>
    <row r="35" spans="1:30" ht="14.4" x14ac:dyDescent="0.25">
      <c r="A35" s="47"/>
      <c r="B35" s="42"/>
      <c r="C35" s="57"/>
      <c r="D35" s="57"/>
      <c r="E35" s="46">
        <v>1</v>
      </c>
      <c r="F35" s="47"/>
      <c r="G35" s="44">
        <v>0</v>
      </c>
      <c r="H35" s="44">
        <v>0</v>
      </c>
      <c r="I35" s="45">
        <f t="shared" si="4"/>
        <v>0</v>
      </c>
      <c r="J35" s="37"/>
      <c r="K35" s="21"/>
      <c r="L35" s="21"/>
      <c r="M35" s="21"/>
      <c r="N35" s="21"/>
      <c r="O35" s="21"/>
      <c r="P35" s="21"/>
      <c r="Q35" s="21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</row>
    <row r="36" spans="1:30" ht="14.4" x14ac:dyDescent="0.25">
      <c r="A36" s="47"/>
      <c r="B36" s="42"/>
      <c r="C36" s="57"/>
      <c r="D36" s="57"/>
      <c r="E36" s="46">
        <v>1</v>
      </c>
      <c r="F36" s="47"/>
      <c r="G36" s="44">
        <v>0</v>
      </c>
      <c r="H36" s="44">
        <v>0</v>
      </c>
      <c r="I36" s="45">
        <f t="shared" si="4"/>
        <v>0</v>
      </c>
      <c r="J36" s="37"/>
      <c r="K36" s="21"/>
      <c r="L36" s="21"/>
      <c r="M36" s="21"/>
      <c r="N36" s="21"/>
      <c r="O36" s="21"/>
      <c r="P36" s="21"/>
      <c r="Q36" s="21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</row>
    <row r="37" spans="1:30" ht="14.4" x14ac:dyDescent="0.25">
      <c r="A37" s="47"/>
      <c r="B37" s="42"/>
      <c r="C37" s="57"/>
      <c r="D37" s="57"/>
      <c r="E37" s="46">
        <v>1</v>
      </c>
      <c r="F37" s="47"/>
      <c r="G37" s="44">
        <v>0</v>
      </c>
      <c r="H37" s="44">
        <v>0</v>
      </c>
      <c r="I37" s="45">
        <f t="shared" si="4"/>
        <v>0</v>
      </c>
      <c r="J37" s="37"/>
      <c r="K37" s="21"/>
      <c r="L37" s="21"/>
      <c r="M37" s="21"/>
      <c r="N37" s="21"/>
      <c r="O37" s="21"/>
      <c r="P37" s="21"/>
      <c r="Q37" s="21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</row>
    <row r="38" spans="1:30" ht="14.4" x14ac:dyDescent="0.25">
      <c r="A38" s="47"/>
      <c r="B38" s="42"/>
      <c r="C38" s="57"/>
      <c r="D38" s="57"/>
      <c r="E38" s="46">
        <v>1</v>
      </c>
      <c r="F38" s="47"/>
      <c r="G38" s="44">
        <v>0</v>
      </c>
      <c r="H38" s="44">
        <v>0</v>
      </c>
      <c r="I38" s="45">
        <f t="shared" si="4"/>
        <v>0</v>
      </c>
      <c r="J38" s="37"/>
      <c r="K38" s="21"/>
      <c r="L38" s="21"/>
      <c r="M38" s="21"/>
      <c r="N38" s="21"/>
      <c r="O38" s="21"/>
      <c r="P38" s="21"/>
      <c r="Q38" s="21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</row>
    <row r="39" spans="1:30" ht="14.4" x14ac:dyDescent="0.25">
      <c r="A39" s="47"/>
      <c r="B39" s="42"/>
      <c r="C39" s="57"/>
      <c r="D39" s="57"/>
      <c r="E39" s="46">
        <v>1</v>
      </c>
      <c r="F39" s="47"/>
      <c r="G39" s="44">
        <v>0</v>
      </c>
      <c r="H39" s="44">
        <v>0</v>
      </c>
      <c r="I39" s="45">
        <f t="shared" si="4"/>
        <v>0</v>
      </c>
      <c r="J39" s="37"/>
      <c r="K39" s="21"/>
      <c r="L39" s="21"/>
      <c r="M39" s="21"/>
      <c r="N39" s="21"/>
      <c r="O39" s="21"/>
      <c r="P39" s="21"/>
      <c r="Q39" s="21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</row>
    <row r="40" spans="1:30" ht="14.4" x14ac:dyDescent="0.25">
      <c r="A40" s="47"/>
      <c r="B40" s="42"/>
      <c r="C40" s="57"/>
      <c r="D40" s="57"/>
      <c r="E40" s="46">
        <v>1</v>
      </c>
      <c r="F40" s="47"/>
      <c r="G40" s="44">
        <v>0</v>
      </c>
      <c r="H40" s="44">
        <v>0</v>
      </c>
      <c r="I40" s="45">
        <f t="shared" si="4"/>
        <v>0</v>
      </c>
      <c r="J40" s="37"/>
      <c r="K40" s="21"/>
      <c r="L40" s="21"/>
      <c r="M40" s="21"/>
      <c r="N40" s="21"/>
      <c r="O40" s="21"/>
      <c r="P40" s="21"/>
      <c r="Q40" s="21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</row>
    <row r="41" spans="1:30" ht="14.4" x14ac:dyDescent="0.25">
      <c r="A41" s="47"/>
      <c r="B41" s="42"/>
      <c r="C41" s="57"/>
      <c r="D41" s="57"/>
      <c r="E41" s="46">
        <v>1</v>
      </c>
      <c r="F41" s="47"/>
      <c r="G41" s="44">
        <v>0</v>
      </c>
      <c r="H41" s="44">
        <v>0</v>
      </c>
      <c r="I41" s="45">
        <f t="shared" si="4"/>
        <v>0</v>
      </c>
      <c r="J41" s="37"/>
      <c r="K41" s="21"/>
      <c r="L41" s="21"/>
      <c r="M41" s="21"/>
      <c r="N41" s="21"/>
      <c r="O41" s="21"/>
      <c r="P41" s="21"/>
      <c r="Q41" s="21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</row>
    <row r="42" spans="1:30" ht="14.4" x14ac:dyDescent="0.25">
      <c r="A42" s="47"/>
      <c r="B42" s="42"/>
      <c r="C42" s="57"/>
      <c r="D42" s="57"/>
      <c r="E42" s="46">
        <v>1</v>
      </c>
      <c r="F42" s="47"/>
      <c r="G42" s="44">
        <v>0</v>
      </c>
      <c r="H42" s="44">
        <v>0</v>
      </c>
      <c r="I42" s="45">
        <f t="shared" si="4"/>
        <v>0</v>
      </c>
      <c r="J42" s="37"/>
      <c r="K42" s="21"/>
      <c r="L42" s="21"/>
      <c r="M42" s="21"/>
      <c r="N42" s="21"/>
      <c r="O42" s="21"/>
      <c r="P42" s="21"/>
      <c r="Q42" s="21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</row>
    <row r="43" spans="1:30" ht="41.4" x14ac:dyDescent="0.25">
      <c r="A43" s="63" t="s">
        <v>57</v>
      </c>
      <c r="B43" s="63" t="s">
        <v>58</v>
      </c>
      <c r="C43" s="35" t="s">
        <v>59</v>
      </c>
      <c r="D43" s="35" t="s">
        <v>60</v>
      </c>
      <c r="E43" s="35" t="s">
        <v>61</v>
      </c>
      <c r="F43" s="48"/>
      <c r="G43" s="35" t="s">
        <v>62</v>
      </c>
      <c r="H43" s="35" t="s">
        <v>63</v>
      </c>
      <c r="I43" s="35" t="s">
        <v>64</v>
      </c>
      <c r="J43" s="37"/>
      <c r="K43" s="7"/>
      <c r="L43" s="7"/>
      <c r="M43" s="7"/>
      <c r="N43" s="7"/>
      <c r="O43" s="7"/>
      <c r="P43" s="7"/>
      <c r="Q43" s="7"/>
      <c r="R43" s="49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</row>
    <row r="44" spans="1:30" ht="14.4" x14ac:dyDescent="0.25">
      <c r="A44" s="58" t="s">
        <v>65</v>
      </c>
      <c r="B44" s="59" t="s">
        <v>66</v>
      </c>
      <c r="C44" s="28">
        <f>SUMIFS($E$33:$E$42,$B$33:$B$42,"FDA",$D$33:$D$42,"&lt;&gt;VAGO")</f>
        <v>0</v>
      </c>
      <c r="D44" s="28">
        <f>SUMIFS($E$33:$E$42,$B$33:$B$42,"FDA",$D$33:$D$42,"VAGO")</f>
        <v>0</v>
      </c>
      <c r="E44" s="28">
        <f t="shared" ref="E44:E48" si="5">C44+D44</f>
        <v>0</v>
      </c>
      <c r="F44" s="29"/>
      <c r="G44" s="45">
        <f>SUMIF($B$33:$B$42,"FDA",$G$33:$G$42)</f>
        <v>0</v>
      </c>
      <c r="H44" s="45">
        <f>SUMIF($B$33:$B$42,"FDA",$H$33:$H$42)</f>
        <v>0</v>
      </c>
      <c r="I44" s="45">
        <f>SUMIF($B$33:$B$42,"FDA",$I$33:$I$42)</f>
        <v>0</v>
      </c>
      <c r="J44" s="21"/>
      <c r="K44" s="7"/>
      <c r="L44" s="21"/>
      <c r="M44" s="21"/>
      <c r="N44" s="21"/>
      <c r="O44" s="21"/>
      <c r="P44" s="21"/>
      <c r="Q44" s="21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</row>
    <row r="45" spans="1:30" ht="14.4" x14ac:dyDescent="0.25">
      <c r="A45" s="58" t="s">
        <v>67</v>
      </c>
      <c r="B45" s="59" t="s">
        <v>68</v>
      </c>
      <c r="C45" s="28">
        <f>SUMIFS($E$33:$E$42,$B$33:$B$42,"FDA-1",$D$33:$D$42,"&lt;&gt;VAGO")</f>
        <v>0</v>
      </c>
      <c r="D45" s="28">
        <f>SUMIFS($E$33:$E$42,$B$33:$B$42,"FDA-1",$D$33:$D$42,"VAGO")</f>
        <v>0</v>
      </c>
      <c r="E45" s="28">
        <f t="shared" si="5"/>
        <v>0</v>
      </c>
      <c r="F45" s="29"/>
      <c r="G45" s="45">
        <f>SUMIF($B$33:$B$42,"FDA-1",$G$33:$G$42)</f>
        <v>0</v>
      </c>
      <c r="H45" s="45">
        <f>SUMIF($B$33:$B$42,"FDA-1",$H$33:$H$42)</f>
        <v>0</v>
      </c>
      <c r="I45" s="45">
        <f>SUMIF($B$33:$B$42,"FDA-1",$I$33:$I$42)</f>
        <v>0</v>
      </c>
      <c r="J45" s="21"/>
      <c r="K45" s="7"/>
      <c r="L45" s="21"/>
      <c r="M45" s="21"/>
      <c r="N45" s="21"/>
      <c r="O45" s="21"/>
      <c r="P45" s="21"/>
      <c r="Q45" s="21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</row>
    <row r="46" spans="1:30" ht="14.4" x14ac:dyDescent="0.25">
      <c r="A46" s="58" t="s">
        <v>69</v>
      </c>
      <c r="B46" s="59" t="s">
        <v>70</v>
      </c>
      <c r="C46" s="28">
        <f>SUMIFS($E$33:$E$42,$B$33:$B$42,"FDA-2",$D$33:$D$42,"&lt;&gt;VAGO")</f>
        <v>0</v>
      </c>
      <c r="D46" s="28">
        <f>SUMIFS($E$33:$E$42,$B$33:$B$42,"FDA-2",$D$33:$D$42,"VAGO")</f>
        <v>0</v>
      </c>
      <c r="E46" s="28">
        <f t="shared" si="5"/>
        <v>0</v>
      </c>
      <c r="F46" s="32"/>
      <c r="G46" s="45">
        <f>SUMIF($B$33:$B$42,"FDA-2",$G$33:$G$42)</f>
        <v>0</v>
      </c>
      <c r="H46" s="45">
        <f>SUMIF($B$33:$B$42,"FDA-2",$H$33:$H$42)</f>
        <v>0</v>
      </c>
      <c r="I46" s="45">
        <f>SUMIF($B$33:$B$42,"FDA-2",$I$33:$I$42)</f>
        <v>0</v>
      </c>
      <c r="J46" s="21"/>
      <c r="K46" s="7"/>
      <c r="L46" s="21"/>
      <c r="M46" s="21"/>
      <c r="N46" s="21"/>
      <c r="O46" s="21"/>
      <c r="P46" s="21"/>
      <c r="Q46" s="21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</row>
    <row r="47" spans="1:30" ht="14.4" x14ac:dyDescent="0.25">
      <c r="A47" s="58" t="s">
        <v>71</v>
      </c>
      <c r="B47" s="59" t="s">
        <v>72</v>
      </c>
      <c r="C47" s="28">
        <f>SUMIFS($E$33:$E$42,$B$33:$B$42,"FDA-3",$D$33:$D$42,"&lt;&gt;VAGO")</f>
        <v>0</v>
      </c>
      <c r="D47" s="28">
        <f>SUMIFS($E$33:$E$42,$B$33:$B$42,"FDA-3",$D$33:$D$42,"VAGO")</f>
        <v>0</v>
      </c>
      <c r="E47" s="28">
        <f t="shared" si="5"/>
        <v>0</v>
      </c>
      <c r="F47" s="34"/>
      <c r="G47" s="45">
        <f>SUMIF($B$33:$B$42,"FDA-3",$G$33:$G$42)</f>
        <v>0</v>
      </c>
      <c r="H47" s="45">
        <f>SUMIF($B$33:$B$42,"FDA-3",$H$33:$H$42)</f>
        <v>0</v>
      </c>
      <c r="I47" s="45">
        <f>SUMIF($B$33:$B$42,"FDA-3",$I$33:$I$42)</f>
        <v>0</v>
      </c>
      <c r="J47" s="21"/>
      <c r="K47" s="7"/>
      <c r="L47" s="21"/>
      <c r="M47" s="21"/>
      <c r="N47" s="21"/>
      <c r="O47" s="21"/>
      <c r="P47" s="21"/>
      <c r="Q47" s="21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</row>
    <row r="48" spans="1:30" ht="14.4" x14ac:dyDescent="0.25">
      <c r="A48" s="58" t="s">
        <v>73</v>
      </c>
      <c r="B48" s="59" t="s">
        <v>74</v>
      </c>
      <c r="C48" s="28">
        <f>SUMIFS($E$33:$E$42,$B$33:$B$42,"FDA-4",$D$33:$D$42,"&lt;&gt;VAGO")</f>
        <v>0</v>
      </c>
      <c r="D48" s="28">
        <f>SUMIFS($E$33:$E$42,$B$33:$B$42,"FDA-4",$D$33:$D$42,"VAGO")</f>
        <v>0</v>
      </c>
      <c r="E48" s="28">
        <f t="shared" si="5"/>
        <v>0</v>
      </c>
      <c r="F48" s="32"/>
      <c r="G48" s="45">
        <f>SUMIF($B$33:$B$42,"FDA-4",$G$33:$G$42)</f>
        <v>0</v>
      </c>
      <c r="H48" s="45">
        <f>SUMIF($B$33:$B$42,"FDA-4",$H$33:$H$42)</f>
        <v>0</v>
      </c>
      <c r="I48" s="45">
        <f>SUMIF($B$33:$B$42,"FDA-4",$I$33:$I$42)</f>
        <v>0</v>
      </c>
      <c r="J48" s="21"/>
      <c r="K48" s="7"/>
      <c r="L48" s="21"/>
      <c r="M48" s="21"/>
      <c r="N48" s="21"/>
      <c r="O48" s="21"/>
      <c r="P48" s="21"/>
      <c r="Q48" s="21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</row>
    <row r="49" spans="1:30" ht="27.6" x14ac:dyDescent="0.25">
      <c r="A49" s="63" t="s">
        <v>75</v>
      </c>
      <c r="B49" s="48"/>
      <c r="C49" s="35">
        <f t="shared" ref="C49:E49" si="6">SUM(C45:C48)</f>
        <v>0</v>
      </c>
      <c r="D49" s="35">
        <f t="shared" si="6"/>
        <v>0</v>
      </c>
      <c r="E49" s="35">
        <f t="shared" si="6"/>
        <v>0</v>
      </c>
      <c r="F49" s="48"/>
      <c r="G49" s="51">
        <f t="shared" ref="G49:I49" si="7">SUM(G44:G48)</f>
        <v>0</v>
      </c>
      <c r="H49" s="51">
        <f t="shared" si="7"/>
        <v>0</v>
      </c>
      <c r="I49" s="51">
        <f t="shared" si="7"/>
        <v>0</v>
      </c>
      <c r="J49" s="21"/>
      <c r="K49" s="7"/>
      <c r="L49" s="21"/>
      <c r="M49" s="21"/>
      <c r="N49" s="21"/>
      <c r="O49" s="21"/>
      <c r="P49" s="21"/>
      <c r="Q49" s="21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</row>
    <row r="50" spans="1:30" ht="45" customHeight="1" x14ac:dyDescent="0.25">
      <c r="A50" s="38"/>
      <c r="B50" s="38"/>
      <c r="C50" s="38"/>
      <c r="D50" s="38"/>
      <c r="E50" s="38"/>
      <c r="F50" s="38"/>
      <c r="G50" s="38"/>
      <c r="H50" s="38"/>
      <c r="I50" s="7"/>
      <c r="J50" s="21"/>
      <c r="K50" s="7"/>
      <c r="L50" s="21"/>
      <c r="M50" s="21"/>
      <c r="N50" s="21"/>
      <c r="O50" s="21"/>
      <c r="P50" s="21"/>
      <c r="Q50" s="21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</row>
    <row r="51" spans="1:30" ht="14.4" x14ac:dyDescent="0.25">
      <c r="A51" s="80" t="s">
        <v>76</v>
      </c>
      <c r="B51" s="72"/>
      <c r="C51" s="72"/>
      <c r="D51" s="72"/>
      <c r="E51" s="72"/>
      <c r="F51" s="72"/>
      <c r="G51" s="72"/>
      <c r="H51" s="72"/>
      <c r="I51" s="73"/>
      <c r="J51" s="21"/>
      <c r="K51" s="7"/>
      <c r="L51" s="21"/>
      <c r="M51" s="21"/>
      <c r="N51" s="21"/>
      <c r="O51" s="21"/>
      <c r="P51" s="21"/>
      <c r="Q51" s="21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</row>
    <row r="52" spans="1:30" ht="27.6" x14ac:dyDescent="0.25">
      <c r="A52" s="52" t="s">
        <v>77</v>
      </c>
      <c r="B52" s="10" t="s">
        <v>78</v>
      </c>
      <c r="C52" s="10" t="s">
        <v>79</v>
      </c>
      <c r="D52" s="10" t="s">
        <v>80</v>
      </c>
      <c r="E52" s="10" t="s">
        <v>81</v>
      </c>
      <c r="F52" s="10" t="s">
        <v>82</v>
      </c>
      <c r="G52" s="10" t="s">
        <v>83</v>
      </c>
      <c r="H52" s="10" t="s">
        <v>84</v>
      </c>
      <c r="I52" s="10" t="s">
        <v>85</v>
      </c>
      <c r="J52" s="7"/>
      <c r="K52" s="7"/>
      <c r="L52" s="7"/>
      <c r="M52" s="7"/>
      <c r="N52" s="7"/>
      <c r="O52" s="7"/>
      <c r="P52" s="7"/>
      <c r="Q52" s="7"/>
      <c r="R52" s="40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</row>
    <row r="53" spans="1:30" ht="14.4" x14ac:dyDescent="0.25">
      <c r="A53" s="56"/>
      <c r="B53" s="55"/>
      <c r="C53" s="55"/>
      <c r="D53" s="57"/>
      <c r="E53" s="46">
        <v>1</v>
      </c>
      <c r="F53" s="56"/>
      <c r="G53" s="44">
        <v>0</v>
      </c>
      <c r="H53" s="44">
        <v>0</v>
      </c>
      <c r="I53" s="45">
        <f t="shared" ref="I53:I62" si="8">SUM(G53:H53)</f>
        <v>0</v>
      </c>
      <c r="J53" s="21"/>
      <c r="K53" s="21"/>
      <c r="L53" s="21"/>
      <c r="M53" s="21"/>
      <c r="N53" s="21"/>
      <c r="O53" s="21"/>
      <c r="P53" s="21"/>
      <c r="Q53" s="21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</row>
    <row r="54" spans="1:30" ht="14.4" x14ac:dyDescent="0.25">
      <c r="A54" s="47"/>
      <c r="B54" s="55"/>
      <c r="C54" s="57"/>
      <c r="D54" s="57"/>
      <c r="E54" s="46">
        <v>1</v>
      </c>
      <c r="F54" s="47"/>
      <c r="G54" s="44">
        <v>0</v>
      </c>
      <c r="H54" s="44">
        <v>0</v>
      </c>
      <c r="I54" s="45">
        <f t="shared" si="8"/>
        <v>0</v>
      </c>
      <c r="J54" s="21"/>
      <c r="K54" s="21"/>
      <c r="L54" s="21"/>
      <c r="M54" s="21"/>
      <c r="N54" s="21"/>
      <c r="O54" s="21"/>
      <c r="P54" s="21"/>
      <c r="Q54" s="21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</row>
    <row r="55" spans="1:30" ht="14.4" x14ac:dyDescent="0.25">
      <c r="A55" s="47"/>
      <c r="B55" s="55"/>
      <c r="C55" s="57"/>
      <c r="D55" s="57"/>
      <c r="E55" s="46">
        <v>1</v>
      </c>
      <c r="F55" s="43"/>
      <c r="G55" s="44">
        <v>0</v>
      </c>
      <c r="H55" s="44">
        <v>0</v>
      </c>
      <c r="I55" s="45">
        <f t="shared" si="8"/>
        <v>0</v>
      </c>
      <c r="J55" s="21"/>
      <c r="K55" s="21"/>
      <c r="L55" s="21"/>
      <c r="M55" s="21"/>
      <c r="N55" s="21"/>
      <c r="O55" s="21"/>
      <c r="P55" s="21"/>
      <c r="Q55" s="21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</row>
    <row r="56" spans="1:30" ht="14.4" x14ac:dyDescent="0.25">
      <c r="A56" s="56"/>
      <c r="B56" s="55"/>
      <c r="C56" s="57"/>
      <c r="D56" s="57"/>
      <c r="E56" s="46">
        <v>1</v>
      </c>
      <c r="F56" s="47"/>
      <c r="G56" s="44">
        <v>0</v>
      </c>
      <c r="H56" s="44">
        <v>0</v>
      </c>
      <c r="I56" s="45">
        <f t="shared" si="8"/>
        <v>0</v>
      </c>
      <c r="J56" s="21"/>
      <c r="K56" s="21"/>
      <c r="L56" s="21"/>
      <c r="M56" s="21"/>
      <c r="N56" s="21"/>
      <c r="O56" s="21"/>
      <c r="P56" s="21"/>
      <c r="Q56" s="21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</row>
    <row r="57" spans="1:30" ht="14.4" x14ac:dyDescent="0.25">
      <c r="A57" s="56"/>
      <c r="B57" s="55"/>
      <c r="C57" s="55"/>
      <c r="D57" s="57"/>
      <c r="E57" s="46">
        <v>1</v>
      </c>
      <c r="F57" s="56"/>
      <c r="G57" s="44">
        <v>0</v>
      </c>
      <c r="H57" s="44">
        <v>0</v>
      </c>
      <c r="I57" s="45">
        <f t="shared" si="8"/>
        <v>0</v>
      </c>
      <c r="J57" s="21"/>
      <c r="K57" s="21"/>
      <c r="L57" s="21"/>
      <c r="M57" s="21"/>
      <c r="N57" s="21"/>
      <c r="O57" s="21"/>
      <c r="P57" s="21"/>
      <c r="Q57" s="21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</row>
    <row r="58" spans="1:30" ht="14.4" x14ac:dyDescent="0.25">
      <c r="A58" s="56"/>
      <c r="B58" s="55"/>
      <c r="C58" s="55"/>
      <c r="D58" s="57"/>
      <c r="E58" s="46">
        <v>1</v>
      </c>
      <c r="F58" s="56"/>
      <c r="G58" s="44">
        <v>0</v>
      </c>
      <c r="H58" s="44">
        <v>0</v>
      </c>
      <c r="I58" s="45">
        <f t="shared" si="8"/>
        <v>0</v>
      </c>
      <c r="J58" s="21"/>
      <c r="K58" s="21"/>
      <c r="L58" s="21"/>
      <c r="M58" s="21"/>
      <c r="N58" s="21"/>
      <c r="O58" s="21"/>
      <c r="P58" s="21"/>
      <c r="Q58" s="21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</row>
    <row r="59" spans="1:30" ht="14.4" x14ac:dyDescent="0.25">
      <c r="A59" s="56"/>
      <c r="B59" s="55"/>
      <c r="C59" s="55"/>
      <c r="D59" s="57"/>
      <c r="E59" s="46">
        <v>1</v>
      </c>
      <c r="F59" s="56"/>
      <c r="G59" s="44">
        <v>0</v>
      </c>
      <c r="H59" s="44">
        <v>0</v>
      </c>
      <c r="I59" s="45">
        <f t="shared" si="8"/>
        <v>0</v>
      </c>
      <c r="J59" s="21"/>
      <c r="K59" s="21"/>
      <c r="L59" s="21"/>
      <c r="M59" s="21"/>
      <c r="N59" s="21"/>
      <c r="O59" s="21"/>
      <c r="P59" s="21"/>
      <c r="Q59" s="21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</row>
    <row r="60" spans="1:30" ht="14.4" x14ac:dyDescent="0.25">
      <c r="A60" s="56"/>
      <c r="B60" s="55"/>
      <c r="C60" s="55"/>
      <c r="D60" s="57"/>
      <c r="E60" s="46">
        <v>1</v>
      </c>
      <c r="F60" s="56"/>
      <c r="G60" s="44">
        <v>0</v>
      </c>
      <c r="H60" s="44">
        <v>0</v>
      </c>
      <c r="I60" s="45">
        <f t="shared" si="8"/>
        <v>0</v>
      </c>
      <c r="J60" s="21"/>
      <c r="K60" s="21"/>
      <c r="L60" s="21"/>
      <c r="M60" s="21"/>
      <c r="N60" s="21"/>
      <c r="O60" s="21"/>
      <c r="P60" s="21"/>
      <c r="Q60" s="21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</row>
    <row r="61" spans="1:30" ht="14.4" x14ac:dyDescent="0.25">
      <c r="A61" s="56"/>
      <c r="B61" s="55"/>
      <c r="C61" s="55"/>
      <c r="D61" s="57"/>
      <c r="E61" s="46">
        <v>1</v>
      </c>
      <c r="F61" s="56"/>
      <c r="G61" s="44">
        <v>0</v>
      </c>
      <c r="H61" s="44">
        <v>0</v>
      </c>
      <c r="I61" s="45">
        <f t="shared" si="8"/>
        <v>0</v>
      </c>
      <c r="J61" s="21"/>
      <c r="K61" s="21"/>
      <c r="L61" s="21"/>
      <c r="M61" s="21"/>
      <c r="N61" s="21"/>
      <c r="O61" s="21"/>
      <c r="P61" s="21"/>
      <c r="Q61" s="21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</row>
    <row r="62" spans="1:30" ht="14.4" x14ac:dyDescent="0.25">
      <c r="A62" s="56"/>
      <c r="B62" s="55"/>
      <c r="C62" s="55"/>
      <c r="D62" s="57"/>
      <c r="E62" s="46">
        <v>1</v>
      </c>
      <c r="F62" s="56"/>
      <c r="G62" s="44">
        <v>0</v>
      </c>
      <c r="H62" s="44">
        <v>0</v>
      </c>
      <c r="I62" s="45">
        <f t="shared" si="8"/>
        <v>0</v>
      </c>
      <c r="J62" s="21"/>
      <c r="K62" s="21"/>
      <c r="L62" s="21"/>
      <c r="M62" s="21"/>
      <c r="N62" s="21"/>
      <c r="O62" s="21"/>
      <c r="P62" s="21"/>
      <c r="Q62" s="21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</row>
    <row r="63" spans="1:30" ht="41.4" x14ac:dyDescent="0.25">
      <c r="A63" s="63" t="s">
        <v>86</v>
      </c>
      <c r="B63" s="63" t="s">
        <v>87</v>
      </c>
      <c r="C63" s="35" t="s">
        <v>88</v>
      </c>
      <c r="D63" s="35" t="s">
        <v>89</v>
      </c>
      <c r="E63" s="35" t="s">
        <v>90</v>
      </c>
      <c r="F63" s="48"/>
      <c r="G63" s="35" t="s">
        <v>91</v>
      </c>
      <c r="H63" s="35" t="s">
        <v>92</v>
      </c>
      <c r="I63" s="35" t="s">
        <v>93</v>
      </c>
      <c r="J63" s="21"/>
      <c r="K63" s="21"/>
      <c r="L63" s="21"/>
      <c r="M63" s="21"/>
      <c r="N63" s="21"/>
      <c r="O63" s="21"/>
      <c r="P63" s="21"/>
      <c r="Q63" s="21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</row>
    <row r="64" spans="1:30" ht="14.4" x14ac:dyDescent="0.25">
      <c r="A64" s="58" t="s">
        <v>94</v>
      </c>
      <c r="B64" s="59" t="s">
        <v>95</v>
      </c>
      <c r="C64" s="28">
        <f>SUMIFS($E$53:$E$62,$B$53:$B$62,"FGS-1",$D$53:$D$62,"&lt;&gt;VAGO")</f>
        <v>0</v>
      </c>
      <c r="D64" s="28">
        <f>SUMIFS($E$53:$E$62,$B$53:$B$62,"FGS-1",$D$53:$D$62,"VAGO")</f>
        <v>0</v>
      </c>
      <c r="E64" s="28">
        <f t="shared" ref="E64:E69" si="9">C64+D64</f>
        <v>0</v>
      </c>
      <c r="F64" s="29"/>
      <c r="G64" s="45">
        <f t="shared" ref="G64:I64" si="10">SUMIF($B$53:$B$62,"FGS-1",$G$53:$G$62)</f>
        <v>0</v>
      </c>
      <c r="H64" s="45">
        <f t="shared" si="10"/>
        <v>0</v>
      </c>
      <c r="I64" s="45">
        <f t="shared" si="10"/>
        <v>0</v>
      </c>
      <c r="J64" s="21"/>
      <c r="K64" s="21"/>
      <c r="L64" s="21"/>
      <c r="M64" s="21"/>
      <c r="N64" s="21"/>
      <c r="O64" s="21"/>
      <c r="P64" s="21"/>
      <c r="Q64" s="21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</row>
    <row r="65" spans="1:30" ht="14.4" x14ac:dyDescent="0.25">
      <c r="A65" s="58" t="s">
        <v>96</v>
      </c>
      <c r="B65" s="59" t="s">
        <v>97</v>
      </c>
      <c r="C65" s="28">
        <f>SUMIFS($E$53:$E$62,$B$53:$B$62,"FGS-2",$D$53:$D$62,"&lt;&gt;VAGO")</f>
        <v>0</v>
      </c>
      <c r="D65" s="28">
        <f>SUMIFS($E$53:$E$62,$B$53:$B$62,"FGS-2",$D$53:$D$62,"VAGO")</f>
        <v>0</v>
      </c>
      <c r="E65" s="28">
        <f t="shared" si="9"/>
        <v>0</v>
      </c>
      <c r="F65" s="32"/>
      <c r="G65" s="45">
        <f t="shared" ref="G65:I65" si="11">SUMIF($B$53:$B$62,"FGS-2",$G$53:$G$62)</f>
        <v>0</v>
      </c>
      <c r="H65" s="45">
        <f t="shared" si="11"/>
        <v>0</v>
      </c>
      <c r="I65" s="45">
        <f t="shared" si="11"/>
        <v>0</v>
      </c>
      <c r="J65" s="21"/>
      <c r="K65" s="21"/>
      <c r="L65" s="21"/>
      <c r="M65" s="21"/>
      <c r="N65" s="21"/>
      <c r="O65" s="21"/>
      <c r="P65" s="21"/>
      <c r="Q65" s="21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</row>
    <row r="66" spans="1:30" ht="14.4" x14ac:dyDescent="0.25">
      <c r="A66" s="58" t="s">
        <v>98</v>
      </c>
      <c r="B66" s="59" t="s">
        <v>99</v>
      </c>
      <c r="C66" s="28">
        <f>SUMIFS($E$53:$E$62,$B$53:$B$62,"FGS-3",$D$53:$D$62,"&lt;&gt;VAGO")</f>
        <v>0</v>
      </c>
      <c r="D66" s="28">
        <f>SUMIFS($E$53:$E$62,$B$53:$B$62,"FGS-3",$D$53:$D$62,"VAGO")</f>
        <v>0</v>
      </c>
      <c r="E66" s="28">
        <f t="shared" si="9"/>
        <v>0</v>
      </c>
      <c r="F66" s="32"/>
      <c r="G66" s="45">
        <f t="shared" ref="G66:I66" si="12">SUMIF($B$53:$B$62,"FGS-3",$G$53:$G$62)</f>
        <v>0</v>
      </c>
      <c r="H66" s="45">
        <f t="shared" si="12"/>
        <v>0</v>
      </c>
      <c r="I66" s="45">
        <f t="shared" si="12"/>
        <v>0</v>
      </c>
      <c r="J66" s="21"/>
      <c r="K66" s="21"/>
      <c r="L66" s="21"/>
      <c r="M66" s="21"/>
      <c r="N66" s="21"/>
      <c r="O66" s="21"/>
      <c r="P66" s="21"/>
      <c r="Q66" s="21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</row>
    <row r="67" spans="1:30" ht="14.4" x14ac:dyDescent="0.25">
      <c r="A67" s="60" t="s">
        <v>100</v>
      </c>
      <c r="B67" s="61" t="s">
        <v>101</v>
      </c>
      <c r="C67" s="28">
        <f>SUMIFS($E$53:$E$62,$B$53:$B$62,"FGA-1",$D$53:$D$62,"&lt;&gt;VAGO")</f>
        <v>0</v>
      </c>
      <c r="D67" s="28">
        <f>SUMIFS($E$53:$E$62,$B$53:$B$62,"FGA-1",$D$53:$D$62,"VAGO")</f>
        <v>0</v>
      </c>
      <c r="E67" s="28">
        <f t="shared" si="9"/>
        <v>0</v>
      </c>
      <c r="F67" s="34"/>
      <c r="G67" s="45">
        <f t="shared" ref="G67:I67" si="13">SUMIF($B$53:$B$62,"FGA-1",$G$53:$G$62)</f>
        <v>0</v>
      </c>
      <c r="H67" s="45">
        <f t="shared" si="13"/>
        <v>0</v>
      </c>
      <c r="I67" s="45">
        <f t="shared" si="13"/>
        <v>0</v>
      </c>
      <c r="J67" s="21"/>
      <c r="K67" s="21"/>
      <c r="L67" s="21"/>
      <c r="M67" s="21"/>
      <c r="N67" s="21"/>
      <c r="O67" s="21"/>
      <c r="P67" s="21"/>
      <c r="Q67" s="21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</row>
    <row r="68" spans="1:30" ht="14.4" x14ac:dyDescent="0.25">
      <c r="A68" s="58" t="s">
        <v>102</v>
      </c>
      <c r="B68" s="59" t="s">
        <v>103</v>
      </c>
      <c r="C68" s="28">
        <f>SUMIFS($E$53:$E$62,$B$53:$B$62,"FGA-2",$D$53:$D$62,"&lt;&gt;VAGO")</f>
        <v>0</v>
      </c>
      <c r="D68" s="28">
        <f>SUMIFS($E$53:$E$62,$B$53:$B$62,"FGA-2",$D$53:$D$62,"VAGO")</f>
        <v>0</v>
      </c>
      <c r="E68" s="28">
        <f t="shared" si="9"/>
        <v>0</v>
      </c>
      <c r="F68" s="34"/>
      <c r="G68" s="45">
        <f t="shared" ref="G68:I68" si="14">SUMIF($B$53:$B$62,"FGA-2",$G$53:$G$62)</f>
        <v>0</v>
      </c>
      <c r="H68" s="45">
        <f t="shared" si="14"/>
        <v>0</v>
      </c>
      <c r="I68" s="45">
        <f t="shared" si="14"/>
        <v>0</v>
      </c>
      <c r="J68" s="21"/>
      <c r="K68" s="21"/>
      <c r="L68" s="21"/>
      <c r="M68" s="21"/>
      <c r="N68" s="21"/>
      <c r="O68" s="21"/>
      <c r="P68" s="21"/>
      <c r="Q68" s="21"/>
      <c r="R68" s="40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</row>
    <row r="69" spans="1:30" ht="14.4" x14ac:dyDescent="0.25">
      <c r="A69" s="58" t="s">
        <v>104</v>
      </c>
      <c r="B69" s="59" t="s">
        <v>105</v>
      </c>
      <c r="C69" s="28">
        <f>SUMIFS($E$53:$E$62,$B$53:$B$62,"FGA-3",$D$53:$D$62,"&lt;&gt;VAGO")</f>
        <v>0</v>
      </c>
      <c r="D69" s="28">
        <f>SUMIFS($E$53:$E$62,$B$53:$B$62,"FGA-3",$D$53:$D$62,"VAGO")</f>
        <v>0</v>
      </c>
      <c r="E69" s="28">
        <f t="shared" si="9"/>
        <v>0</v>
      </c>
      <c r="F69" s="32"/>
      <c r="G69" s="45">
        <f t="shared" ref="G69:I69" si="15">SUMIF($B$53:$B$62,"FGA-3",$G$53:$G$62)</f>
        <v>0</v>
      </c>
      <c r="H69" s="45">
        <f t="shared" si="15"/>
        <v>0</v>
      </c>
      <c r="I69" s="45">
        <f t="shared" si="15"/>
        <v>0</v>
      </c>
      <c r="J69" s="21"/>
      <c r="K69" s="21"/>
      <c r="L69" s="21"/>
      <c r="M69" s="21"/>
      <c r="N69" s="21"/>
      <c r="O69" s="21"/>
      <c r="P69" s="21"/>
      <c r="Q69" s="21"/>
      <c r="R69" s="49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</row>
    <row r="70" spans="1:30" ht="27.6" x14ac:dyDescent="0.25">
      <c r="A70" s="63" t="s">
        <v>106</v>
      </c>
      <c r="B70" s="48"/>
      <c r="C70" s="35">
        <f t="shared" ref="C70:E70" si="16">SUM(C64:C69)</f>
        <v>0</v>
      </c>
      <c r="D70" s="35">
        <f t="shared" si="16"/>
        <v>0</v>
      </c>
      <c r="E70" s="35">
        <f t="shared" si="16"/>
        <v>0</v>
      </c>
      <c r="F70" s="48"/>
      <c r="G70" s="51">
        <f t="shared" ref="G70:I70" si="17">SUM(G64:G69)</f>
        <v>0</v>
      </c>
      <c r="H70" s="51">
        <f t="shared" si="17"/>
        <v>0</v>
      </c>
      <c r="I70" s="51">
        <f t="shared" si="17"/>
        <v>0</v>
      </c>
      <c r="J70" s="21"/>
      <c r="K70" s="21"/>
      <c r="L70" s="21"/>
      <c r="M70" s="21"/>
      <c r="N70" s="21"/>
      <c r="O70" s="21"/>
      <c r="P70" s="21"/>
      <c r="Q70" s="21"/>
      <c r="R70" s="49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</row>
    <row r="71" spans="1:30" ht="33" customHeight="1" x14ac:dyDescent="0.25">
      <c r="A71" s="37"/>
      <c r="B71" s="37"/>
      <c r="C71" s="37"/>
      <c r="D71" s="37"/>
      <c r="E71" s="37"/>
      <c r="F71" s="37"/>
      <c r="G71" s="37"/>
      <c r="H71" s="37"/>
      <c r="I71" s="62"/>
      <c r="J71" s="62"/>
      <c r="K71" s="7"/>
      <c r="L71" s="62"/>
      <c r="M71" s="62"/>
      <c r="N71" s="62"/>
      <c r="O71" s="62"/>
      <c r="P71" s="62"/>
      <c r="Q71" s="62"/>
      <c r="R71" s="40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</row>
    <row r="72" spans="1:30" ht="41.4" x14ac:dyDescent="0.25">
      <c r="A72" s="63"/>
      <c r="B72" s="63"/>
      <c r="C72" s="35" t="s">
        <v>107</v>
      </c>
      <c r="D72" s="35" t="s">
        <v>108</v>
      </c>
      <c r="E72" s="35" t="s">
        <v>109</v>
      </c>
      <c r="F72" s="25"/>
      <c r="G72" s="35" t="s">
        <v>110</v>
      </c>
      <c r="H72" s="35" t="s">
        <v>111</v>
      </c>
      <c r="I72" s="35" t="s">
        <v>112</v>
      </c>
      <c r="J72" s="62"/>
      <c r="K72" s="7"/>
      <c r="L72" s="62"/>
      <c r="M72" s="62"/>
      <c r="N72" s="62"/>
      <c r="O72" s="62"/>
      <c r="P72" s="62"/>
      <c r="Q72" s="62"/>
      <c r="R72" s="40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</row>
    <row r="73" spans="1:30" ht="27.6" x14ac:dyDescent="0.25">
      <c r="A73" s="63" t="s">
        <v>113</v>
      </c>
      <c r="B73" s="25"/>
      <c r="C73" s="35">
        <f t="shared" ref="C73:E73" si="18">SUM(C29+C49+C70)</f>
        <v>0</v>
      </c>
      <c r="D73" s="35">
        <f t="shared" si="18"/>
        <v>0</v>
      </c>
      <c r="E73" s="35">
        <f t="shared" si="18"/>
        <v>0</v>
      </c>
      <c r="F73" s="25"/>
      <c r="G73" s="51">
        <f t="shared" ref="G73:I73" si="19">SUM(H29+G49+G70)</f>
        <v>0</v>
      </c>
      <c r="H73" s="51">
        <f t="shared" si="19"/>
        <v>0</v>
      </c>
      <c r="I73" s="51">
        <f t="shared" si="19"/>
        <v>0</v>
      </c>
      <c r="J73" s="62"/>
      <c r="K73" s="7"/>
      <c r="L73" s="62"/>
      <c r="M73" s="62"/>
      <c r="N73" s="62"/>
      <c r="O73" s="62"/>
      <c r="P73" s="62"/>
      <c r="Q73" s="62"/>
      <c r="R73" s="40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</row>
    <row r="74" spans="1:30" ht="30" customHeight="1" x14ac:dyDescent="0.25">
      <c r="A74" s="37"/>
      <c r="B74" s="37"/>
      <c r="C74" s="37"/>
      <c r="D74" s="37"/>
      <c r="E74" s="37"/>
      <c r="F74" s="37"/>
      <c r="G74" s="37"/>
      <c r="H74" s="37"/>
      <c r="I74" s="62"/>
      <c r="J74" s="62"/>
      <c r="K74" s="7"/>
      <c r="L74" s="62"/>
      <c r="M74" s="62"/>
      <c r="N74" s="62"/>
      <c r="O74" s="62"/>
      <c r="P74" s="62"/>
      <c r="Q74" s="62"/>
      <c r="R74" s="40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</row>
    <row r="75" spans="1:30" ht="14.4" x14ac:dyDescent="0.25">
      <c r="A75" s="76" t="s">
        <v>114</v>
      </c>
      <c r="B75" s="72"/>
      <c r="C75" s="72"/>
      <c r="D75" s="72"/>
      <c r="E75" s="72"/>
      <c r="F75" s="73"/>
      <c r="G75" s="21"/>
      <c r="H75" s="37"/>
      <c r="I75" s="37"/>
      <c r="J75" s="37"/>
      <c r="K75" s="21"/>
      <c r="L75" s="37"/>
      <c r="M75" s="62"/>
      <c r="N75" s="62"/>
      <c r="O75" s="62"/>
      <c r="P75" s="62"/>
      <c r="Q75" s="62"/>
      <c r="R75" s="40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</row>
    <row r="76" spans="1:30" ht="14.4" x14ac:dyDescent="0.25">
      <c r="A76" s="81" t="s">
        <v>115</v>
      </c>
      <c r="B76" s="72"/>
      <c r="C76" s="72"/>
      <c r="D76" s="72"/>
      <c r="E76" s="72"/>
      <c r="F76" s="73"/>
      <c r="G76" s="21"/>
      <c r="H76" s="37"/>
      <c r="I76" s="37"/>
      <c r="J76" s="37"/>
      <c r="K76" s="37"/>
      <c r="L76" s="37"/>
      <c r="M76" s="62"/>
      <c r="N76" s="62"/>
      <c r="O76" s="62"/>
      <c r="P76" s="62"/>
      <c r="Q76" s="62"/>
      <c r="R76" s="40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</row>
    <row r="77" spans="1:30" ht="14.4" x14ac:dyDescent="0.25">
      <c r="A77" s="81" t="s">
        <v>116</v>
      </c>
      <c r="B77" s="72"/>
      <c r="C77" s="72"/>
      <c r="D77" s="72"/>
      <c r="E77" s="72"/>
      <c r="F77" s="73"/>
      <c r="G77" s="21"/>
      <c r="H77" s="37"/>
      <c r="I77" s="37"/>
      <c r="J77" s="37"/>
      <c r="K77" s="37"/>
      <c r="L77" s="37"/>
      <c r="M77" s="62"/>
      <c r="N77" s="62"/>
      <c r="O77" s="62"/>
      <c r="P77" s="62"/>
      <c r="Q77" s="62"/>
      <c r="R77" s="40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</row>
    <row r="78" spans="1:30" ht="14.4" x14ac:dyDescent="0.25">
      <c r="A78" s="79" t="s">
        <v>117</v>
      </c>
      <c r="B78" s="72"/>
      <c r="C78" s="72"/>
      <c r="D78" s="72"/>
      <c r="E78" s="72"/>
      <c r="F78" s="73"/>
      <c r="G78" s="21"/>
      <c r="H78" s="37"/>
      <c r="I78" s="37"/>
      <c r="J78" s="37"/>
      <c r="K78" s="37"/>
      <c r="L78" s="37"/>
      <c r="M78" s="62"/>
      <c r="N78" s="62"/>
      <c r="O78" s="62"/>
      <c r="P78" s="62"/>
      <c r="Q78" s="62"/>
      <c r="R78" s="40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</row>
    <row r="79" spans="1:30" ht="14.4" x14ac:dyDescent="0.25">
      <c r="A79" s="79" t="s">
        <v>118</v>
      </c>
      <c r="B79" s="72"/>
      <c r="C79" s="72"/>
      <c r="D79" s="72"/>
      <c r="E79" s="72"/>
      <c r="F79" s="73"/>
      <c r="G79" s="21"/>
      <c r="H79" s="37"/>
      <c r="I79" s="37"/>
      <c r="J79" s="37"/>
      <c r="K79" s="37"/>
      <c r="L79" s="37"/>
      <c r="M79" s="62"/>
      <c r="N79" s="62"/>
      <c r="O79" s="62"/>
      <c r="P79" s="62"/>
      <c r="Q79" s="62"/>
      <c r="R79" s="40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</row>
    <row r="80" spans="1:30" ht="14.4" x14ac:dyDescent="0.25">
      <c r="A80" s="79" t="s">
        <v>119</v>
      </c>
      <c r="B80" s="72"/>
      <c r="C80" s="72"/>
      <c r="D80" s="72"/>
      <c r="E80" s="72"/>
      <c r="F80" s="73"/>
      <c r="G80" s="21"/>
      <c r="H80" s="37"/>
      <c r="I80" s="37"/>
      <c r="J80" s="37"/>
      <c r="K80" s="37"/>
      <c r="L80" s="37"/>
      <c r="M80" s="62"/>
      <c r="N80" s="62"/>
      <c r="O80" s="62"/>
      <c r="P80" s="62"/>
      <c r="Q80" s="62"/>
      <c r="R80" s="40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</row>
    <row r="81" spans="1:30" ht="14.4" x14ac:dyDescent="0.25">
      <c r="A81" s="79"/>
      <c r="B81" s="72"/>
      <c r="C81" s="72"/>
      <c r="D81" s="72"/>
      <c r="E81" s="72"/>
      <c r="F81" s="73"/>
      <c r="G81" s="21"/>
      <c r="H81" s="37"/>
      <c r="I81" s="37"/>
      <c r="J81" s="37"/>
      <c r="K81" s="37"/>
      <c r="L81" s="37"/>
      <c r="M81" s="62"/>
      <c r="N81" s="62"/>
      <c r="O81" s="62"/>
      <c r="P81" s="62"/>
      <c r="Q81" s="62"/>
      <c r="R81" s="40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</row>
    <row r="82" spans="1:30" ht="14.4" x14ac:dyDescent="0.25">
      <c r="A82" s="79"/>
      <c r="B82" s="72"/>
      <c r="C82" s="72"/>
      <c r="D82" s="72"/>
      <c r="E82" s="72"/>
      <c r="F82" s="73"/>
      <c r="G82" s="21"/>
      <c r="H82" s="37"/>
      <c r="I82" s="37"/>
      <c r="J82" s="37"/>
      <c r="K82" s="37"/>
      <c r="L82" s="37"/>
      <c r="M82" s="62"/>
      <c r="N82" s="62"/>
      <c r="O82" s="62"/>
      <c r="P82" s="62"/>
      <c r="Q82" s="62"/>
      <c r="R82" s="40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</row>
    <row r="83" spans="1:30" ht="14.4" x14ac:dyDescent="0.25">
      <c r="A83" s="78"/>
      <c r="B83" s="72"/>
      <c r="C83" s="72"/>
      <c r="D83" s="72"/>
      <c r="E83" s="72"/>
      <c r="F83" s="73"/>
      <c r="G83" s="21"/>
      <c r="H83" s="37"/>
      <c r="I83" s="37"/>
      <c r="J83" s="37"/>
      <c r="K83" s="37"/>
      <c r="L83" s="37"/>
      <c r="M83" s="62"/>
      <c r="N83" s="62"/>
      <c r="O83" s="62"/>
      <c r="P83" s="62"/>
      <c r="Q83" s="62"/>
      <c r="R83" s="40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</row>
    <row r="84" spans="1:30" ht="14.4" x14ac:dyDescent="0.25">
      <c r="A84" s="78"/>
      <c r="B84" s="72"/>
      <c r="C84" s="72"/>
      <c r="D84" s="72"/>
      <c r="E84" s="72"/>
      <c r="F84" s="73"/>
      <c r="G84" s="21"/>
      <c r="H84" s="37"/>
      <c r="I84" s="37"/>
      <c r="J84" s="37"/>
      <c r="K84" s="37"/>
      <c r="L84" s="37"/>
      <c r="M84" s="62"/>
      <c r="N84" s="62"/>
      <c r="O84" s="62"/>
      <c r="P84" s="62"/>
      <c r="Q84" s="62"/>
      <c r="R84" s="40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</row>
    <row r="85" spans="1:30" ht="14.4" x14ac:dyDescent="0.25">
      <c r="A85" s="78"/>
      <c r="B85" s="72"/>
      <c r="C85" s="72"/>
      <c r="D85" s="72"/>
      <c r="E85" s="72"/>
      <c r="F85" s="73"/>
      <c r="G85" s="21"/>
      <c r="H85" s="37"/>
      <c r="I85" s="37"/>
      <c r="J85" s="37"/>
      <c r="K85" s="37"/>
      <c r="L85" s="37"/>
      <c r="M85" s="62"/>
      <c r="N85" s="62"/>
      <c r="O85" s="62"/>
      <c r="P85" s="62"/>
      <c r="Q85" s="62"/>
      <c r="R85" s="40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</row>
    <row r="86" spans="1:30" ht="14.4" x14ac:dyDescent="0.25">
      <c r="A86" s="78"/>
      <c r="B86" s="72"/>
      <c r="C86" s="72"/>
      <c r="D86" s="72"/>
      <c r="E86" s="72"/>
      <c r="F86" s="73"/>
      <c r="G86" s="21"/>
      <c r="H86" s="37"/>
      <c r="I86" s="37"/>
      <c r="J86" s="37"/>
      <c r="K86" s="37"/>
      <c r="L86" s="37"/>
      <c r="M86" s="62"/>
      <c r="N86" s="62"/>
      <c r="O86" s="62"/>
      <c r="P86" s="62"/>
      <c r="Q86" s="62"/>
      <c r="R86" s="40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</row>
    <row r="87" spans="1:30" ht="14.4" x14ac:dyDescent="0.25">
      <c r="A87" s="78"/>
      <c r="B87" s="72"/>
      <c r="C87" s="72"/>
      <c r="D87" s="72"/>
      <c r="E87" s="72"/>
      <c r="F87" s="73"/>
      <c r="G87" s="21"/>
      <c r="H87" s="37"/>
      <c r="I87" s="37"/>
      <c r="J87" s="37"/>
      <c r="K87" s="37"/>
      <c r="L87" s="37"/>
      <c r="M87" s="62"/>
      <c r="N87" s="62"/>
      <c r="O87" s="62"/>
      <c r="P87" s="62"/>
      <c r="Q87" s="62"/>
      <c r="R87" s="40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</row>
    <row r="88" spans="1:30" ht="32.25" customHeight="1" x14ac:dyDescent="0.25">
      <c r="A88" s="74"/>
      <c r="B88" s="75"/>
      <c r="C88" s="75"/>
      <c r="D88" s="75"/>
      <c r="E88" s="75"/>
      <c r="F88" s="75"/>
      <c r="G88" s="21"/>
      <c r="H88" s="37"/>
      <c r="I88" s="37"/>
      <c r="J88" s="37"/>
      <c r="K88" s="37"/>
      <c r="L88" s="37"/>
      <c r="M88" s="62"/>
      <c r="N88" s="62"/>
      <c r="O88" s="62"/>
      <c r="P88" s="62"/>
      <c r="Q88" s="62"/>
      <c r="R88" s="40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</row>
    <row r="89" spans="1:30" ht="14.4" x14ac:dyDescent="0.25">
      <c r="A89" s="76" t="s">
        <v>120</v>
      </c>
      <c r="B89" s="72"/>
      <c r="C89" s="72"/>
      <c r="D89" s="72"/>
      <c r="E89" s="72"/>
      <c r="F89" s="73"/>
      <c r="G89" s="21"/>
      <c r="H89" s="37"/>
      <c r="I89" s="37"/>
      <c r="J89" s="37"/>
      <c r="K89" s="37"/>
      <c r="L89" s="37"/>
      <c r="M89" s="62"/>
      <c r="N89" s="62"/>
      <c r="O89" s="62"/>
      <c r="P89" s="62"/>
      <c r="Q89" s="62"/>
      <c r="R89" s="40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</row>
    <row r="90" spans="1:30" ht="14.4" x14ac:dyDescent="0.25">
      <c r="A90" s="77" t="s">
        <v>121</v>
      </c>
      <c r="B90" s="72"/>
      <c r="C90" s="72"/>
      <c r="D90" s="72"/>
      <c r="E90" s="72"/>
      <c r="F90" s="73"/>
      <c r="G90" s="21"/>
      <c r="H90" s="37"/>
      <c r="I90" s="37"/>
      <c r="J90" s="37"/>
      <c r="K90" s="37"/>
      <c r="L90" s="37"/>
      <c r="M90" s="62"/>
      <c r="N90" s="62"/>
      <c r="O90" s="62"/>
      <c r="P90" s="62"/>
      <c r="Q90" s="62"/>
      <c r="R90" s="40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</row>
    <row r="91" spans="1:30" ht="14.4" x14ac:dyDescent="0.25">
      <c r="A91" s="71" t="s">
        <v>122</v>
      </c>
      <c r="B91" s="72"/>
      <c r="C91" s="72"/>
      <c r="D91" s="72"/>
      <c r="E91" s="72"/>
      <c r="F91" s="73"/>
      <c r="G91" s="21"/>
      <c r="H91" s="37"/>
      <c r="I91" s="37"/>
      <c r="J91" s="37"/>
      <c r="K91" s="37"/>
      <c r="L91" s="37"/>
      <c r="M91" s="62"/>
      <c r="N91" s="62"/>
      <c r="O91" s="62"/>
      <c r="P91" s="62"/>
      <c r="Q91" s="62"/>
      <c r="R91" s="40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</row>
    <row r="92" spans="1:30" ht="14.4" x14ac:dyDescent="0.25">
      <c r="A92" s="71" t="s">
        <v>123</v>
      </c>
      <c r="B92" s="72"/>
      <c r="C92" s="72"/>
      <c r="D92" s="72"/>
      <c r="E92" s="72"/>
      <c r="F92" s="73"/>
      <c r="G92" s="21"/>
      <c r="H92" s="37"/>
      <c r="I92" s="37"/>
      <c r="J92" s="37"/>
      <c r="K92" s="37"/>
      <c r="L92" s="37"/>
      <c r="M92" s="62"/>
      <c r="N92" s="62"/>
      <c r="O92" s="62"/>
      <c r="P92" s="62"/>
      <c r="Q92" s="62"/>
      <c r="R92" s="40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</row>
    <row r="93" spans="1:30" ht="14.4" x14ac:dyDescent="0.25">
      <c r="A93" s="71" t="s">
        <v>124</v>
      </c>
      <c r="B93" s="72"/>
      <c r="C93" s="72"/>
      <c r="D93" s="72"/>
      <c r="E93" s="72"/>
      <c r="F93" s="73"/>
      <c r="G93" s="21"/>
      <c r="H93" s="37"/>
      <c r="I93" s="37"/>
      <c r="J93" s="37"/>
      <c r="K93" s="37"/>
      <c r="L93" s="37"/>
      <c r="M93" s="62"/>
      <c r="N93" s="62"/>
      <c r="O93" s="62"/>
      <c r="P93" s="62"/>
      <c r="Q93" s="62"/>
      <c r="R93" s="40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</row>
    <row r="94" spans="1:30" ht="14.4" x14ac:dyDescent="0.25">
      <c r="A94" s="71" t="s">
        <v>125</v>
      </c>
      <c r="B94" s="72"/>
      <c r="C94" s="72"/>
      <c r="D94" s="72"/>
      <c r="E94" s="72"/>
      <c r="F94" s="73"/>
      <c r="G94" s="21"/>
      <c r="H94" s="37"/>
      <c r="I94" s="37"/>
      <c r="J94" s="37"/>
      <c r="K94" s="37"/>
      <c r="L94" s="37"/>
      <c r="M94" s="62"/>
      <c r="N94" s="62"/>
      <c r="O94" s="62"/>
      <c r="P94" s="62"/>
      <c r="Q94" s="62"/>
      <c r="R94" s="40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</row>
    <row r="95" spans="1:30" ht="14.4" x14ac:dyDescent="0.25">
      <c r="A95" s="71" t="s">
        <v>126</v>
      </c>
      <c r="B95" s="72"/>
      <c r="C95" s="72"/>
      <c r="D95" s="72"/>
      <c r="E95" s="72"/>
      <c r="F95" s="73"/>
      <c r="G95" s="21"/>
      <c r="H95" s="37"/>
      <c r="I95" s="37"/>
      <c r="J95" s="37"/>
      <c r="K95" s="37"/>
      <c r="L95" s="37"/>
      <c r="M95" s="62"/>
      <c r="N95" s="62"/>
      <c r="O95" s="62"/>
      <c r="P95" s="62"/>
      <c r="Q95" s="62"/>
      <c r="R95" s="40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</row>
    <row r="96" spans="1:30" ht="14.4" x14ac:dyDescent="0.25">
      <c r="A96" s="71" t="s">
        <v>127</v>
      </c>
      <c r="B96" s="72"/>
      <c r="C96" s="72"/>
      <c r="D96" s="72"/>
      <c r="E96" s="72"/>
      <c r="F96" s="73"/>
      <c r="G96" s="21"/>
      <c r="H96" s="37"/>
      <c r="I96" s="37"/>
      <c r="J96" s="37"/>
      <c r="K96" s="37"/>
      <c r="L96" s="37"/>
      <c r="M96" s="62"/>
      <c r="N96" s="62"/>
      <c r="O96" s="62"/>
      <c r="P96" s="62"/>
      <c r="Q96" s="62"/>
      <c r="R96" s="40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</row>
    <row r="97" spans="1:30" ht="14.4" x14ac:dyDescent="0.25">
      <c r="A97" s="71" t="s">
        <v>128</v>
      </c>
      <c r="B97" s="72"/>
      <c r="C97" s="72"/>
      <c r="D97" s="72"/>
      <c r="E97" s="72"/>
      <c r="F97" s="73"/>
      <c r="G97" s="21"/>
      <c r="H97" s="37"/>
      <c r="I97" s="37"/>
      <c r="J97" s="37"/>
      <c r="K97" s="37"/>
      <c r="L97" s="37"/>
      <c r="M97" s="62"/>
      <c r="N97" s="62"/>
      <c r="O97" s="62"/>
      <c r="P97" s="62"/>
      <c r="Q97" s="62"/>
      <c r="R97" s="40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</row>
    <row r="98" spans="1:30" ht="14.4" x14ac:dyDescent="0.25">
      <c r="A98" s="71" t="s">
        <v>129</v>
      </c>
      <c r="B98" s="72"/>
      <c r="C98" s="72"/>
      <c r="D98" s="72"/>
      <c r="E98" s="72"/>
      <c r="F98" s="73"/>
      <c r="G98" s="21"/>
      <c r="H98" s="37"/>
      <c r="I98" s="37"/>
      <c r="J98" s="37"/>
      <c r="K98" s="37"/>
      <c r="L98" s="37"/>
      <c r="M98" s="62"/>
      <c r="N98" s="62"/>
      <c r="O98" s="62"/>
      <c r="P98" s="62"/>
      <c r="Q98" s="62"/>
      <c r="R98" s="40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</row>
    <row r="99" spans="1:30" ht="14.4" x14ac:dyDescent="0.25">
      <c r="A99" s="71" t="s">
        <v>130</v>
      </c>
      <c r="B99" s="72"/>
      <c r="C99" s="72"/>
      <c r="D99" s="72"/>
      <c r="E99" s="72"/>
      <c r="F99" s="73"/>
      <c r="G99" s="21"/>
      <c r="H99" s="37"/>
      <c r="I99" s="37"/>
      <c r="J99" s="37"/>
      <c r="K99" s="37"/>
      <c r="L99" s="37"/>
      <c r="M99" s="62"/>
      <c r="N99" s="62"/>
      <c r="O99" s="62"/>
      <c r="P99" s="62"/>
      <c r="Q99" s="62"/>
      <c r="R99" s="40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</row>
    <row r="100" spans="1:30" ht="14.4" x14ac:dyDescent="0.25">
      <c r="A100" s="71" t="s">
        <v>131</v>
      </c>
      <c r="B100" s="72"/>
      <c r="C100" s="72"/>
      <c r="D100" s="72"/>
      <c r="E100" s="72"/>
      <c r="F100" s="73"/>
      <c r="G100" s="21"/>
      <c r="H100" s="37"/>
      <c r="I100" s="37"/>
      <c r="J100" s="37"/>
      <c r="K100" s="37"/>
      <c r="L100" s="37"/>
      <c r="M100" s="62"/>
      <c r="N100" s="62"/>
      <c r="O100" s="62"/>
      <c r="P100" s="62"/>
      <c r="Q100" s="62"/>
      <c r="R100" s="40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</row>
    <row r="101" spans="1:30" ht="14.4" x14ac:dyDescent="0.25">
      <c r="A101" s="71" t="s">
        <v>132</v>
      </c>
      <c r="B101" s="72"/>
      <c r="C101" s="72"/>
      <c r="D101" s="72"/>
      <c r="E101" s="72"/>
      <c r="F101" s="73"/>
      <c r="G101" s="21"/>
      <c r="H101" s="37"/>
      <c r="I101" s="37"/>
      <c r="J101" s="37"/>
      <c r="K101" s="37"/>
      <c r="L101" s="37"/>
      <c r="M101" s="62"/>
      <c r="N101" s="62"/>
      <c r="O101" s="62"/>
      <c r="P101" s="62"/>
      <c r="Q101" s="62"/>
      <c r="R101" s="40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</row>
    <row r="102" spans="1:30" ht="14.4" x14ac:dyDescent="0.25">
      <c r="A102" s="71" t="s">
        <v>133</v>
      </c>
      <c r="B102" s="72"/>
      <c r="C102" s="72"/>
      <c r="D102" s="72"/>
      <c r="E102" s="72"/>
      <c r="F102" s="73"/>
      <c r="G102" s="21"/>
      <c r="H102" s="37"/>
      <c r="I102" s="37"/>
      <c r="J102" s="37"/>
      <c r="K102" s="37"/>
      <c r="L102" s="37"/>
      <c r="M102" s="62"/>
      <c r="N102" s="62"/>
      <c r="O102" s="62"/>
      <c r="P102" s="62"/>
      <c r="Q102" s="62"/>
      <c r="R102" s="40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</row>
    <row r="103" spans="1:30" ht="14.4" x14ac:dyDescent="0.25">
      <c r="A103" s="71" t="s">
        <v>134</v>
      </c>
      <c r="B103" s="72"/>
      <c r="C103" s="72"/>
      <c r="D103" s="72"/>
      <c r="E103" s="72"/>
      <c r="F103" s="73"/>
      <c r="G103" s="21"/>
      <c r="H103" s="37"/>
      <c r="I103" s="37"/>
      <c r="J103" s="37"/>
      <c r="K103" s="37"/>
      <c r="L103" s="37"/>
      <c r="M103" s="62"/>
      <c r="N103" s="62"/>
      <c r="O103" s="62"/>
      <c r="P103" s="62"/>
      <c r="Q103" s="62"/>
      <c r="R103" s="40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</row>
    <row r="104" spans="1:30" ht="14.4" x14ac:dyDescent="0.25">
      <c r="A104" s="71" t="s">
        <v>135</v>
      </c>
      <c r="B104" s="72"/>
      <c r="C104" s="72"/>
      <c r="D104" s="72"/>
      <c r="E104" s="72"/>
      <c r="F104" s="73"/>
      <c r="G104" s="21"/>
      <c r="H104" s="37"/>
      <c r="I104" s="37"/>
      <c r="J104" s="37"/>
      <c r="K104" s="37"/>
      <c r="L104" s="37"/>
      <c r="M104" s="62"/>
      <c r="N104" s="62"/>
      <c r="O104" s="62"/>
      <c r="P104" s="62"/>
      <c r="Q104" s="62"/>
      <c r="R104" s="40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</row>
    <row r="105" spans="1:30" ht="14.4" x14ac:dyDescent="0.25">
      <c r="A105" s="71" t="s">
        <v>136</v>
      </c>
      <c r="B105" s="72"/>
      <c r="C105" s="72"/>
      <c r="D105" s="72"/>
      <c r="E105" s="72"/>
      <c r="F105" s="73"/>
      <c r="G105" s="21"/>
      <c r="H105" s="37"/>
      <c r="I105" s="37"/>
      <c r="J105" s="37"/>
      <c r="K105" s="37"/>
      <c r="L105" s="37"/>
      <c r="M105" s="62"/>
      <c r="N105" s="62"/>
      <c r="O105" s="62"/>
      <c r="P105" s="62"/>
      <c r="Q105" s="62"/>
      <c r="R105" s="40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</row>
    <row r="106" spans="1:30" ht="14.4" x14ac:dyDescent="0.25">
      <c r="A106" s="71" t="s">
        <v>137</v>
      </c>
      <c r="B106" s="72"/>
      <c r="C106" s="72"/>
      <c r="D106" s="72"/>
      <c r="E106" s="72"/>
      <c r="F106" s="73"/>
      <c r="G106" s="21"/>
      <c r="H106" s="37"/>
      <c r="I106" s="37"/>
      <c r="J106" s="37"/>
      <c r="K106" s="37"/>
      <c r="L106" s="37"/>
      <c r="M106" s="62"/>
      <c r="N106" s="62"/>
      <c r="O106" s="62"/>
      <c r="P106" s="62"/>
      <c r="Q106" s="62"/>
      <c r="R106" s="40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</row>
    <row r="107" spans="1:30" ht="14.4" x14ac:dyDescent="0.25">
      <c r="A107" s="71" t="s">
        <v>138</v>
      </c>
      <c r="B107" s="72"/>
      <c r="C107" s="72"/>
      <c r="D107" s="72"/>
      <c r="E107" s="72"/>
      <c r="F107" s="73"/>
      <c r="G107" s="21"/>
      <c r="H107" s="37"/>
      <c r="I107" s="37"/>
      <c r="J107" s="37"/>
      <c r="K107" s="37"/>
      <c r="L107" s="37"/>
      <c r="M107" s="62"/>
      <c r="N107" s="62"/>
      <c r="O107" s="62"/>
      <c r="P107" s="62"/>
      <c r="Q107" s="62"/>
      <c r="R107" s="40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</row>
    <row r="108" spans="1:30" ht="14.4" x14ac:dyDescent="0.25">
      <c r="A108" s="71" t="s">
        <v>139</v>
      </c>
      <c r="B108" s="72"/>
      <c r="C108" s="72"/>
      <c r="D108" s="72"/>
      <c r="E108" s="72"/>
      <c r="F108" s="73"/>
      <c r="G108" s="21"/>
      <c r="H108" s="37"/>
      <c r="I108" s="37"/>
      <c r="J108" s="37"/>
      <c r="K108" s="37"/>
      <c r="L108" s="37"/>
      <c r="M108" s="62"/>
      <c r="N108" s="62"/>
      <c r="O108" s="62"/>
      <c r="P108" s="62"/>
      <c r="Q108" s="62"/>
      <c r="R108" s="40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</row>
    <row r="109" spans="1:30" ht="14.4" x14ac:dyDescent="0.25">
      <c r="A109" s="71" t="s">
        <v>140</v>
      </c>
      <c r="B109" s="72"/>
      <c r="C109" s="72"/>
      <c r="D109" s="72"/>
      <c r="E109" s="72"/>
      <c r="F109" s="73"/>
      <c r="G109" s="21"/>
      <c r="H109" s="37"/>
      <c r="I109" s="37"/>
      <c r="J109" s="37"/>
      <c r="K109" s="37"/>
      <c r="L109" s="37"/>
      <c r="M109" s="62"/>
      <c r="N109" s="62"/>
      <c r="O109" s="62"/>
      <c r="P109" s="62"/>
      <c r="Q109" s="62"/>
      <c r="R109" s="40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</row>
    <row r="110" spans="1:30" ht="14.4" x14ac:dyDescent="0.25">
      <c r="A110" s="71" t="s">
        <v>141</v>
      </c>
      <c r="B110" s="72"/>
      <c r="C110" s="72"/>
      <c r="D110" s="72"/>
      <c r="E110" s="72"/>
      <c r="F110" s="73"/>
      <c r="G110" s="21"/>
      <c r="H110" s="37"/>
      <c r="I110" s="37"/>
      <c r="J110" s="37"/>
      <c r="K110" s="37"/>
      <c r="L110" s="37"/>
      <c r="M110" s="62"/>
      <c r="N110" s="62"/>
      <c r="O110" s="62"/>
      <c r="P110" s="62"/>
      <c r="Q110" s="62"/>
      <c r="R110" s="40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</row>
    <row r="111" spans="1:30" ht="14.4" x14ac:dyDescent="0.25">
      <c r="A111" s="71" t="s">
        <v>142</v>
      </c>
      <c r="B111" s="72"/>
      <c r="C111" s="72"/>
      <c r="D111" s="72"/>
      <c r="E111" s="72"/>
      <c r="F111" s="73"/>
      <c r="G111" s="21"/>
      <c r="H111" s="37"/>
      <c r="I111" s="37"/>
      <c r="J111" s="37"/>
      <c r="K111" s="37"/>
      <c r="L111" s="37"/>
      <c r="M111" s="62"/>
      <c r="N111" s="62"/>
      <c r="O111" s="62"/>
      <c r="P111" s="62"/>
      <c r="Q111" s="62"/>
      <c r="R111" s="40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</row>
    <row r="112" spans="1:30" ht="14.4" x14ac:dyDescent="0.25">
      <c r="A112" s="71" t="s">
        <v>143</v>
      </c>
      <c r="B112" s="72"/>
      <c r="C112" s="72"/>
      <c r="D112" s="72"/>
      <c r="E112" s="72"/>
      <c r="F112" s="73"/>
      <c r="G112" s="21"/>
      <c r="H112" s="37"/>
      <c r="I112" s="37"/>
      <c r="J112" s="37"/>
      <c r="K112" s="37"/>
      <c r="L112" s="37"/>
      <c r="M112" s="62"/>
      <c r="N112" s="62"/>
      <c r="O112" s="62"/>
      <c r="P112" s="62"/>
      <c r="Q112" s="62"/>
      <c r="R112" s="40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</row>
    <row r="113" spans="1:30" ht="14.4" x14ac:dyDescent="0.25">
      <c r="A113" s="71" t="s">
        <v>144</v>
      </c>
      <c r="B113" s="72"/>
      <c r="C113" s="72"/>
      <c r="D113" s="72"/>
      <c r="E113" s="72"/>
      <c r="F113" s="73"/>
      <c r="G113" s="21"/>
      <c r="H113" s="37"/>
      <c r="I113" s="37"/>
      <c r="J113" s="37"/>
      <c r="K113" s="37"/>
      <c r="L113" s="37"/>
      <c r="M113" s="62"/>
      <c r="N113" s="62"/>
      <c r="O113" s="62"/>
      <c r="P113" s="62"/>
      <c r="Q113" s="62"/>
      <c r="R113" s="64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</row>
    <row r="114" spans="1:30" ht="14.4" x14ac:dyDescent="0.25">
      <c r="A114" s="71" t="s">
        <v>145</v>
      </c>
      <c r="B114" s="72"/>
      <c r="C114" s="72"/>
      <c r="D114" s="72"/>
      <c r="E114" s="72"/>
      <c r="F114" s="73"/>
      <c r="G114" s="21"/>
      <c r="H114" s="37"/>
      <c r="I114" s="37"/>
      <c r="J114" s="37"/>
      <c r="K114" s="37"/>
      <c r="L114" s="37"/>
      <c r="M114" s="62"/>
      <c r="N114" s="62"/>
      <c r="O114" s="62"/>
      <c r="P114" s="62"/>
      <c r="Q114" s="62"/>
      <c r="R114" s="64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</row>
    <row r="115" spans="1:30" ht="14.4" x14ac:dyDescent="0.25">
      <c r="A115" s="71" t="s">
        <v>146</v>
      </c>
      <c r="B115" s="72"/>
      <c r="C115" s="72"/>
      <c r="D115" s="72"/>
      <c r="E115" s="72"/>
      <c r="F115" s="73"/>
      <c r="G115" s="21"/>
      <c r="H115" s="37"/>
      <c r="I115" s="37"/>
      <c r="J115" s="37"/>
      <c r="K115" s="37"/>
      <c r="L115" s="37"/>
      <c r="M115" s="62"/>
      <c r="N115" s="62"/>
      <c r="O115" s="62"/>
      <c r="P115" s="62"/>
      <c r="Q115" s="62"/>
      <c r="R115" s="64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</row>
    <row r="116" spans="1:30" ht="14.4" x14ac:dyDescent="0.25">
      <c r="A116" s="71" t="s">
        <v>147</v>
      </c>
      <c r="B116" s="72"/>
      <c r="C116" s="72"/>
      <c r="D116" s="72"/>
      <c r="E116" s="72"/>
      <c r="F116" s="73"/>
      <c r="G116" s="21"/>
      <c r="H116" s="37"/>
      <c r="I116" s="37"/>
      <c r="J116" s="37"/>
      <c r="K116" s="37"/>
      <c r="L116" s="37"/>
      <c r="M116" s="62"/>
      <c r="N116" s="62"/>
      <c r="O116" s="62"/>
      <c r="P116" s="62"/>
      <c r="Q116" s="62"/>
      <c r="R116" s="64"/>
      <c r="S116" s="65"/>
      <c r="T116" s="65"/>
      <c r="U116" s="65"/>
      <c r="V116" s="65"/>
      <c r="W116" s="65"/>
      <c r="X116" s="65"/>
      <c r="Y116" s="65"/>
      <c r="Z116" s="65"/>
      <c r="AA116" s="65"/>
      <c r="AB116" s="65"/>
      <c r="AC116" s="65"/>
      <c r="AD116" s="65"/>
    </row>
    <row r="117" spans="1:30" ht="14.4" x14ac:dyDescent="0.25">
      <c r="A117" s="71" t="s">
        <v>148</v>
      </c>
      <c r="B117" s="72"/>
      <c r="C117" s="72"/>
      <c r="D117" s="72"/>
      <c r="E117" s="72"/>
      <c r="F117" s="73"/>
      <c r="G117" s="21"/>
      <c r="H117" s="37"/>
      <c r="I117" s="37"/>
      <c r="J117" s="37"/>
      <c r="K117" s="37"/>
      <c r="L117" s="37"/>
      <c r="M117" s="62"/>
      <c r="N117" s="62"/>
      <c r="O117" s="62"/>
      <c r="P117" s="62"/>
      <c r="Q117" s="62"/>
      <c r="R117" s="64"/>
      <c r="S117" s="65"/>
      <c r="T117" s="65"/>
      <c r="U117" s="65"/>
      <c r="V117" s="65"/>
      <c r="W117" s="65"/>
      <c r="X117" s="65"/>
      <c r="Y117" s="65"/>
      <c r="Z117" s="65"/>
      <c r="AA117" s="65"/>
      <c r="AB117" s="65"/>
      <c r="AC117" s="65"/>
      <c r="AD117" s="65"/>
    </row>
    <row r="118" spans="1:30" ht="14.4" x14ac:dyDescent="0.25">
      <c r="A118" s="71" t="s">
        <v>149</v>
      </c>
      <c r="B118" s="72"/>
      <c r="C118" s="72"/>
      <c r="D118" s="72"/>
      <c r="E118" s="72"/>
      <c r="F118" s="73"/>
      <c r="G118" s="21"/>
      <c r="H118" s="37"/>
      <c r="I118" s="37"/>
      <c r="J118" s="37"/>
      <c r="K118" s="37"/>
      <c r="L118" s="37"/>
      <c r="M118" s="62"/>
      <c r="N118" s="62"/>
      <c r="O118" s="62"/>
      <c r="P118" s="62"/>
      <c r="Q118" s="62"/>
      <c r="R118" s="64"/>
      <c r="S118" s="65"/>
      <c r="T118" s="65"/>
      <c r="U118" s="65"/>
      <c r="V118" s="65"/>
      <c r="W118" s="65"/>
      <c r="X118" s="65"/>
      <c r="Y118" s="65"/>
      <c r="Z118" s="65"/>
      <c r="AA118" s="65"/>
      <c r="AB118" s="65"/>
      <c r="AC118" s="65"/>
      <c r="AD118" s="65"/>
    </row>
    <row r="119" spans="1:30" ht="14.4" x14ac:dyDescent="0.25">
      <c r="A119" s="71" t="s">
        <v>150</v>
      </c>
      <c r="B119" s="72"/>
      <c r="C119" s="72"/>
      <c r="D119" s="72"/>
      <c r="E119" s="72"/>
      <c r="F119" s="73"/>
      <c r="G119" s="21"/>
      <c r="H119" s="37"/>
      <c r="I119" s="37"/>
      <c r="J119" s="37"/>
      <c r="K119" s="37"/>
      <c r="L119" s="37"/>
      <c r="M119" s="62"/>
      <c r="N119" s="62"/>
      <c r="O119" s="62"/>
      <c r="P119" s="62"/>
      <c r="Q119" s="62"/>
      <c r="R119" s="64"/>
      <c r="S119" s="65"/>
      <c r="T119" s="65"/>
      <c r="U119" s="65"/>
      <c r="V119" s="65"/>
      <c r="W119" s="65"/>
      <c r="X119" s="65"/>
      <c r="Y119" s="65"/>
      <c r="Z119" s="65"/>
      <c r="AA119" s="65"/>
      <c r="AB119" s="65"/>
      <c r="AC119" s="65"/>
      <c r="AD119" s="65"/>
    </row>
    <row r="120" spans="1:30" ht="14.4" x14ac:dyDescent="0.25">
      <c r="A120" s="71" t="s">
        <v>151</v>
      </c>
      <c r="B120" s="72"/>
      <c r="C120" s="72"/>
      <c r="D120" s="72"/>
      <c r="E120" s="72"/>
      <c r="F120" s="73"/>
      <c r="G120" s="21"/>
      <c r="H120" s="37"/>
      <c r="I120" s="37"/>
      <c r="J120" s="37"/>
      <c r="K120" s="37"/>
      <c r="L120" s="37"/>
      <c r="M120" s="62"/>
      <c r="N120" s="62"/>
      <c r="O120" s="62"/>
      <c r="P120" s="62"/>
      <c r="Q120" s="62"/>
      <c r="R120" s="64"/>
      <c r="S120" s="65"/>
      <c r="T120" s="65"/>
      <c r="U120" s="65"/>
      <c r="V120" s="65"/>
      <c r="W120" s="65"/>
      <c r="X120" s="65"/>
      <c r="Y120" s="65"/>
      <c r="Z120" s="65"/>
      <c r="AA120" s="65"/>
      <c r="AB120" s="65"/>
      <c r="AC120" s="65"/>
      <c r="AD120" s="65"/>
    </row>
    <row r="121" spans="1:30" ht="14.4" x14ac:dyDescent="0.25">
      <c r="A121" s="71" t="s">
        <v>152</v>
      </c>
      <c r="B121" s="72"/>
      <c r="C121" s="72"/>
      <c r="D121" s="72"/>
      <c r="E121" s="72"/>
      <c r="F121" s="73"/>
      <c r="G121" s="21"/>
      <c r="H121" s="37"/>
      <c r="I121" s="37"/>
      <c r="J121" s="37"/>
      <c r="K121" s="37"/>
      <c r="L121" s="37"/>
      <c r="M121" s="62"/>
      <c r="N121" s="62"/>
      <c r="O121" s="62"/>
      <c r="P121" s="62"/>
      <c r="Q121" s="62"/>
      <c r="R121" s="64"/>
      <c r="S121" s="65"/>
      <c r="T121" s="65"/>
      <c r="U121" s="65"/>
      <c r="V121" s="65"/>
      <c r="W121" s="65"/>
      <c r="X121" s="65"/>
      <c r="Y121" s="65"/>
      <c r="Z121" s="65"/>
      <c r="AA121" s="65"/>
      <c r="AB121" s="65"/>
      <c r="AC121" s="65"/>
      <c r="AD121" s="65"/>
    </row>
    <row r="122" spans="1:30" ht="14.4" x14ac:dyDescent="0.25">
      <c r="A122" s="71" t="s">
        <v>153</v>
      </c>
      <c r="B122" s="72"/>
      <c r="C122" s="72"/>
      <c r="D122" s="72"/>
      <c r="E122" s="72"/>
      <c r="F122" s="73"/>
      <c r="G122" s="21"/>
      <c r="H122" s="37"/>
      <c r="I122" s="37"/>
      <c r="J122" s="37"/>
      <c r="K122" s="37"/>
      <c r="L122" s="37"/>
      <c r="M122" s="62"/>
      <c r="N122" s="62"/>
      <c r="O122" s="62"/>
      <c r="P122" s="62"/>
      <c r="Q122" s="62"/>
      <c r="R122" s="64"/>
      <c r="S122" s="65"/>
      <c r="T122" s="65"/>
      <c r="U122" s="65"/>
      <c r="V122" s="65"/>
      <c r="W122" s="65"/>
      <c r="X122" s="65"/>
      <c r="Y122" s="65"/>
      <c r="Z122" s="65"/>
      <c r="AA122" s="65"/>
      <c r="AB122" s="65"/>
      <c r="AC122" s="65"/>
      <c r="AD122" s="65"/>
    </row>
    <row r="123" spans="1:30" ht="14.4" x14ac:dyDescent="0.25">
      <c r="A123" s="71" t="s">
        <v>154</v>
      </c>
      <c r="B123" s="72"/>
      <c r="C123" s="72"/>
      <c r="D123" s="72"/>
      <c r="E123" s="72"/>
      <c r="F123" s="73"/>
      <c r="G123" s="21"/>
      <c r="H123" s="37"/>
      <c r="I123" s="37"/>
      <c r="J123" s="37"/>
      <c r="K123" s="37"/>
      <c r="L123" s="37"/>
      <c r="M123" s="62"/>
      <c r="N123" s="62"/>
      <c r="O123" s="62"/>
      <c r="P123" s="62"/>
      <c r="Q123" s="62"/>
      <c r="R123" s="64"/>
      <c r="S123" s="65"/>
      <c r="T123" s="65"/>
      <c r="U123" s="65"/>
      <c r="V123" s="65"/>
      <c r="W123" s="65"/>
      <c r="X123" s="65"/>
      <c r="Y123" s="65"/>
      <c r="Z123" s="65"/>
      <c r="AA123" s="65"/>
      <c r="AB123" s="65"/>
      <c r="AC123" s="65"/>
      <c r="AD123" s="65"/>
    </row>
    <row r="124" spans="1:30" ht="14.4" x14ac:dyDescent="0.25">
      <c r="A124" s="71" t="s">
        <v>155</v>
      </c>
      <c r="B124" s="72"/>
      <c r="C124" s="72"/>
      <c r="D124" s="72"/>
      <c r="E124" s="72"/>
      <c r="F124" s="73"/>
      <c r="G124" s="21"/>
      <c r="H124" s="37"/>
      <c r="I124" s="37"/>
      <c r="J124" s="37"/>
      <c r="K124" s="37"/>
      <c r="L124" s="37"/>
      <c r="M124" s="62"/>
      <c r="N124" s="62"/>
      <c r="O124" s="62"/>
      <c r="P124" s="62"/>
      <c r="Q124" s="62"/>
      <c r="R124" s="64"/>
      <c r="S124" s="65"/>
      <c r="T124" s="65"/>
      <c r="U124" s="65"/>
      <c r="V124" s="65"/>
      <c r="W124" s="65"/>
      <c r="X124" s="65"/>
      <c r="Y124" s="65"/>
      <c r="Z124" s="65"/>
      <c r="AA124" s="65"/>
      <c r="AB124" s="65"/>
      <c r="AC124" s="65"/>
      <c r="AD124" s="65"/>
    </row>
    <row r="125" spans="1:30" ht="14.4" x14ac:dyDescent="0.25">
      <c r="A125" s="71" t="s">
        <v>156</v>
      </c>
      <c r="B125" s="72"/>
      <c r="C125" s="72"/>
      <c r="D125" s="72"/>
      <c r="E125" s="72"/>
      <c r="F125" s="73"/>
      <c r="G125" s="21"/>
      <c r="H125" s="37"/>
      <c r="I125" s="37"/>
      <c r="J125" s="37"/>
      <c r="K125" s="37"/>
      <c r="L125" s="37"/>
      <c r="M125" s="62"/>
      <c r="N125" s="62"/>
      <c r="O125" s="62"/>
      <c r="P125" s="62"/>
      <c r="Q125" s="62"/>
      <c r="R125" s="64"/>
      <c r="S125" s="65"/>
      <c r="T125" s="65"/>
      <c r="U125" s="65"/>
      <c r="V125" s="65"/>
      <c r="W125" s="65"/>
      <c r="X125" s="65"/>
      <c r="Y125" s="65"/>
      <c r="Z125" s="65"/>
      <c r="AA125" s="65"/>
      <c r="AB125" s="65"/>
      <c r="AC125" s="65"/>
      <c r="AD125" s="65"/>
    </row>
    <row r="126" spans="1:30" ht="14.4" x14ac:dyDescent="0.25">
      <c r="A126" s="71" t="s">
        <v>157</v>
      </c>
      <c r="B126" s="72"/>
      <c r="C126" s="72"/>
      <c r="D126" s="72"/>
      <c r="E126" s="72"/>
      <c r="F126" s="73"/>
      <c r="G126" s="21"/>
      <c r="H126" s="37"/>
      <c r="I126" s="37"/>
      <c r="J126" s="37"/>
      <c r="K126" s="37"/>
      <c r="L126" s="37"/>
      <c r="M126" s="62"/>
      <c r="N126" s="62"/>
      <c r="O126" s="62"/>
      <c r="P126" s="62"/>
      <c r="Q126" s="62"/>
      <c r="R126" s="64"/>
      <c r="S126" s="65"/>
      <c r="T126" s="65"/>
      <c r="U126" s="65"/>
      <c r="V126" s="65"/>
      <c r="W126" s="65"/>
      <c r="X126" s="65"/>
      <c r="Y126" s="65"/>
      <c r="Z126" s="65"/>
      <c r="AA126" s="65"/>
      <c r="AB126" s="65"/>
      <c r="AC126" s="65"/>
      <c r="AD126" s="65"/>
    </row>
    <row r="127" spans="1:30" ht="14.4" x14ac:dyDescent="0.25">
      <c r="A127" s="71" t="s">
        <v>158</v>
      </c>
      <c r="B127" s="72"/>
      <c r="C127" s="72"/>
      <c r="D127" s="72"/>
      <c r="E127" s="72"/>
      <c r="F127" s="73"/>
      <c r="G127" s="21"/>
      <c r="H127" s="37"/>
      <c r="I127" s="37"/>
      <c r="J127" s="37"/>
      <c r="K127" s="37"/>
      <c r="L127" s="37"/>
      <c r="M127" s="62"/>
      <c r="N127" s="62"/>
      <c r="O127" s="62"/>
      <c r="P127" s="62"/>
      <c r="Q127" s="62"/>
      <c r="R127" s="64"/>
      <c r="S127" s="65"/>
      <c r="T127" s="65"/>
      <c r="U127" s="65"/>
      <c r="V127" s="65"/>
      <c r="W127" s="65"/>
      <c r="X127" s="65"/>
      <c r="Y127" s="65"/>
      <c r="Z127" s="65"/>
      <c r="AA127" s="65"/>
      <c r="AB127" s="65"/>
      <c r="AC127" s="65"/>
      <c r="AD127" s="65"/>
    </row>
    <row r="128" spans="1:30" ht="14.4" x14ac:dyDescent="0.25">
      <c r="A128" s="71" t="s">
        <v>159</v>
      </c>
      <c r="B128" s="72"/>
      <c r="C128" s="72"/>
      <c r="D128" s="72"/>
      <c r="E128" s="72"/>
      <c r="F128" s="73"/>
      <c r="G128" s="21"/>
      <c r="H128" s="37"/>
      <c r="I128" s="37"/>
      <c r="J128" s="37"/>
      <c r="K128" s="37"/>
      <c r="L128" s="37"/>
      <c r="M128" s="62"/>
      <c r="N128" s="62"/>
      <c r="O128" s="62"/>
      <c r="P128" s="62"/>
      <c r="Q128" s="62"/>
      <c r="R128" s="64"/>
      <c r="S128" s="65"/>
      <c r="T128" s="65"/>
      <c r="U128" s="65"/>
      <c r="V128" s="65"/>
      <c r="W128" s="65"/>
      <c r="X128" s="65"/>
      <c r="Y128" s="65"/>
      <c r="Z128" s="65"/>
      <c r="AA128" s="65"/>
      <c r="AB128" s="65"/>
      <c r="AC128" s="65"/>
      <c r="AD128" s="65"/>
    </row>
    <row r="129" spans="1:30" ht="14.4" x14ac:dyDescent="0.25">
      <c r="A129" s="71" t="s">
        <v>160</v>
      </c>
      <c r="B129" s="72"/>
      <c r="C129" s="72"/>
      <c r="D129" s="72"/>
      <c r="E129" s="72"/>
      <c r="F129" s="73"/>
      <c r="G129" s="21"/>
      <c r="H129" s="37"/>
      <c r="I129" s="37"/>
      <c r="J129" s="37"/>
      <c r="K129" s="37"/>
      <c r="L129" s="37"/>
      <c r="M129" s="62"/>
      <c r="N129" s="62"/>
      <c r="O129" s="62"/>
      <c r="P129" s="62"/>
      <c r="Q129" s="62"/>
      <c r="R129" s="64"/>
      <c r="S129" s="65"/>
      <c r="T129" s="65"/>
      <c r="U129" s="65"/>
      <c r="V129" s="65"/>
      <c r="W129" s="65"/>
      <c r="X129" s="65"/>
      <c r="Y129" s="65"/>
      <c r="Z129" s="65"/>
      <c r="AA129" s="65"/>
      <c r="AB129" s="65"/>
      <c r="AC129" s="65"/>
      <c r="AD129" s="65"/>
    </row>
    <row r="130" spans="1:30" ht="14.4" x14ac:dyDescent="0.25">
      <c r="A130" s="71" t="s">
        <v>161</v>
      </c>
      <c r="B130" s="72"/>
      <c r="C130" s="72"/>
      <c r="D130" s="72"/>
      <c r="E130" s="72"/>
      <c r="F130" s="73"/>
      <c r="G130" s="21"/>
      <c r="H130" s="37"/>
      <c r="I130" s="37"/>
      <c r="J130" s="37"/>
      <c r="K130" s="37"/>
      <c r="L130" s="37"/>
      <c r="M130" s="62"/>
      <c r="N130" s="62"/>
      <c r="O130" s="62"/>
      <c r="P130" s="62"/>
      <c r="Q130" s="62"/>
      <c r="R130" s="64"/>
      <c r="S130" s="65"/>
      <c r="T130" s="65"/>
      <c r="U130" s="65"/>
      <c r="V130" s="65"/>
      <c r="W130" s="65"/>
      <c r="X130" s="65"/>
      <c r="Y130" s="65"/>
      <c r="Z130" s="65"/>
      <c r="AA130" s="65"/>
      <c r="AB130" s="65"/>
      <c r="AC130" s="65"/>
      <c r="AD130" s="65"/>
    </row>
    <row r="131" spans="1:30" ht="13.8" x14ac:dyDescent="0.25">
      <c r="A131" s="71" t="s">
        <v>162</v>
      </c>
      <c r="B131" s="72"/>
      <c r="C131" s="72"/>
      <c r="D131" s="72"/>
      <c r="E131" s="72"/>
      <c r="F131" s="73"/>
      <c r="G131" s="66"/>
      <c r="H131" s="66"/>
      <c r="I131" s="66"/>
      <c r="J131" s="66"/>
      <c r="K131" s="66"/>
      <c r="L131" s="66"/>
      <c r="M131" s="66"/>
      <c r="N131" s="66"/>
      <c r="O131" s="66"/>
      <c r="P131" s="66"/>
      <c r="Q131" s="66"/>
      <c r="R131" s="65"/>
      <c r="S131" s="65"/>
      <c r="T131" s="65"/>
      <c r="U131" s="65"/>
      <c r="V131" s="65"/>
      <c r="W131" s="65"/>
      <c r="X131" s="65"/>
      <c r="Y131" s="65"/>
      <c r="Z131" s="65"/>
      <c r="AA131" s="65"/>
      <c r="AB131" s="65"/>
      <c r="AC131" s="65"/>
      <c r="AD131" s="65"/>
    </row>
    <row r="132" spans="1:30" ht="13.8" x14ac:dyDescent="0.25">
      <c r="A132" s="71" t="s">
        <v>163</v>
      </c>
      <c r="B132" s="72"/>
      <c r="C132" s="72"/>
      <c r="D132" s="72"/>
      <c r="E132" s="72"/>
      <c r="F132" s="73"/>
      <c r="G132" s="67"/>
      <c r="H132" s="67"/>
      <c r="I132" s="67"/>
      <c r="J132" s="67"/>
      <c r="K132" s="67"/>
      <c r="L132" s="67"/>
      <c r="M132" s="67"/>
      <c r="N132" s="67"/>
      <c r="O132" s="67"/>
      <c r="P132" s="67"/>
      <c r="Q132" s="67"/>
      <c r="R132" s="65"/>
      <c r="S132" s="65"/>
      <c r="T132" s="65"/>
      <c r="U132" s="65"/>
      <c r="V132" s="65"/>
      <c r="W132" s="65"/>
      <c r="X132" s="65"/>
      <c r="Y132" s="65"/>
      <c r="Z132" s="65"/>
      <c r="AA132" s="65"/>
      <c r="AB132" s="65"/>
      <c r="AC132" s="65"/>
      <c r="AD132" s="65"/>
    </row>
    <row r="133" spans="1:30" ht="13.8" x14ac:dyDescent="0.25">
      <c r="A133" s="71" t="s">
        <v>164</v>
      </c>
      <c r="B133" s="72"/>
      <c r="C133" s="72"/>
      <c r="D133" s="72"/>
      <c r="E133" s="72"/>
      <c r="F133" s="73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5"/>
      <c r="S133" s="65"/>
      <c r="T133" s="65"/>
      <c r="U133" s="65"/>
      <c r="V133" s="65"/>
      <c r="W133" s="65"/>
      <c r="X133" s="65"/>
      <c r="Y133" s="65"/>
      <c r="Z133" s="65"/>
      <c r="AA133" s="65"/>
      <c r="AB133" s="65"/>
      <c r="AC133" s="65"/>
      <c r="AD133" s="65"/>
    </row>
    <row r="134" spans="1:30" ht="13.8" x14ac:dyDescent="0.25">
      <c r="A134" s="71" t="s">
        <v>165</v>
      </c>
      <c r="B134" s="72"/>
      <c r="C134" s="72"/>
      <c r="D134" s="72"/>
      <c r="E134" s="72"/>
      <c r="F134" s="73"/>
      <c r="G134" s="67"/>
      <c r="H134" s="67"/>
      <c r="I134" s="67"/>
      <c r="J134" s="67"/>
      <c r="K134" s="67"/>
      <c r="L134" s="67"/>
      <c r="M134" s="67"/>
      <c r="N134" s="67"/>
      <c r="O134" s="67"/>
      <c r="P134" s="67"/>
      <c r="Q134" s="67"/>
      <c r="R134" s="65"/>
      <c r="S134" s="65"/>
      <c r="T134" s="65"/>
      <c r="U134" s="65"/>
      <c r="V134" s="65"/>
      <c r="W134" s="65"/>
      <c r="X134" s="65"/>
      <c r="Y134" s="65"/>
      <c r="Z134" s="65"/>
      <c r="AA134" s="65"/>
      <c r="AB134" s="65"/>
      <c r="AC134" s="65"/>
      <c r="AD134" s="65"/>
    </row>
    <row r="135" spans="1:30" ht="13.8" x14ac:dyDescent="0.25">
      <c r="A135" s="71" t="s">
        <v>166</v>
      </c>
      <c r="B135" s="72"/>
      <c r="C135" s="72"/>
      <c r="D135" s="72"/>
      <c r="E135" s="72"/>
      <c r="F135" s="73"/>
      <c r="G135" s="67"/>
      <c r="H135" s="67"/>
      <c r="I135" s="67"/>
      <c r="J135" s="67"/>
      <c r="K135" s="67"/>
      <c r="L135" s="67"/>
      <c r="M135" s="67"/>
      <c r="N135" s="67"/>
      <c r="O135" s="67"/>
      <c r="P135" s="67"/>
      <c r="Q135" s="67"/>
      <c r="R135" s="65"/>
      <c r="S135" s="65"/>
      <c r="T135" s="65"/>
      <c r="U135" s="65"/>
      <c r="V135" s="65"/>
      <c r="W135" s="65"/>
      <c r="X135" s="65"/>
      <c r="Y135" s="65"/>
      <c r="Z135" s="65"/>
      <c r="AA135" s="65"/>
      <c r="AB135" s="65"/>
      <c r="AC135" s="65"/>
      <c r="AD135" s="65"/>
    </row>
    <row r="136" spans="1:30" ht="13.8" x14ac:dyDescent="0.25">
      <c r="A136" s="71" t="s">
        <v>167</v>
      </c>
      <c r="B136" s="72"/>
      <c r="C136" s="72"/>
      <c r="D136" s="72"/>
      <c r="E136" s="72"/>
      <c r="F136" s="73"/>
      <c r="G136" s="67"/>
      <c r="H136" s="67"/>
      <c r="I136" s="67"/>
      <c r="J136" s="67"/>
      <c r="K136" s="67"/>
      <c r="L136" s="67"/>
      <c r="M136" s="67"/>
      <c r="N136" s="67"/>
      <c r="O136" s="67"/>
      <c r="P136" s="67"/>
      <c r="Q136" s="67"/>
      <c r="R136" s="65"/>
      <c r="S136" s="65"/>
      <c r="T136" s="65"/>
      <c r="U136" s="65"/>
      <c r="V136" s="65"/>
      <c r="W136" s="65"/>
      <c r="X136" s="65"/>
      <c r="Y136" s="65"/>
      <c r="Z136" s="65"/>
      <c r="AA136" s="65"/>
      <c r="AB136" s="65"/>
      <c r="AC136" s="65"/>
      <c r="AD136" s="65"/>
    </row>
    <row r="137" spans="1:30" ht="13.8" x14ac:dyDescent="0.25">
      <c r="A137" s="71" t="s">
        <v>168</v>
      </c>
      <c r="B137" s="72"/>
      <c r="C137" s="72"/>
      <c r="D137" s="72"/>
      <c r="E137" s="72"/>
      <c r="F137" s="73"/>
      <c r="G137" s="67"/>
      <c r="H137" s="67"/>
      <c r="I137" s="67"/>
      <c r="J137" s="67"/>
      <c r="K137" s="67"/>
      <c r="L137" s="67"/>
      <c r="M137" s="67"/>
      <c r="N137" s="67"/>
      <c r="O137" s="67"/>
      <c r="P137" s="67"/>
      <c r="Q137" s="67"/>
      <c r="R137" s="65"/>
      <c r="S137" s="65"/>
      <c r="T137" s="65"/>
      <c r="U137" s="65"/>
      <c r="V137" s="65"/>
      <c r="W137" s="65"/>
      <c r="X137" s="65"/>
      <c r="Y137" s="65"/>
      <c r="Z137" s="65"/>
      <c r="AA137" s="65"/>
      <c r="AB137" s="65"/>
      <c r="AC137" s="65"/>
      <c r="AD137" s="65"/>
    </row>
    <row r="138" spans="1:30" ht="13.8" x14ac:dyDescent="0.25">
      <c r="A138" s="71" t="s">
        <v>169</v>
      </c>
      <c r="B138" s="72"/>
      <c r="C138" s="72"/>
      <c r="D138" s="72"/>
      <c r="E138" s="72"/>
      <c r="F138" s="73"/>
      <c r="G138" s="67"/>
      <c r="H138" s="67"/>
      <c r="I138" s="67"/>
      <c r="J138" s="67"/>
      <c r="K138" s="67"/>
      <c r="L138" s="67"/>
      <c r="M138" s="67"/>
      <c r="N138" s="67"/>
      <c r="O138" s="67"/>
      <c r="P138" s="67"/>
      <c r="Q138" s="67"/>
      <c r="R138" s="65"/>
      <c r="S138" s="65"/>
      <c r="T138" s="65"/>
      <c r="U138" s="65"/>
      <c r="V138" s="65"/>
      <c r="W138" s="65"/>
      <c r="X138" s="65"/>
      <c r="Y138" s="65"/>
      <c r="Z138" s="65"/>
      <c r="AA138" s="65"/>
      <c r="AB138" s="65"/>
      <c r="AC138" s="65"/>
      <c r="AD138" s="65"/>
    </row>
    <row r="139" spans="1:30" ht="13.8" x14ac:dyDescent="0.25">
      <c r="A139" s="71" t="s">
        <v>170</v>
      </c>
      <c r="B139" s="72"/>
      <c r="C139" s="72"/>
      <c r="D139" s="72"/>
      <c r="E139" s="72"/>
      <c r="F139" s="73"/>
      <c r="G139" s="67"/>
      <c r="H139" s="67"/>
      <c r="I139" s="67"/>
      <c r="J139" s="67"/>
      <c r="K139" s="67"/>
      <c r="L139" s="67"/>
      <c r="M139" s="67"/>
      <c r="N139" s="67"/>
      <c r="O139" s="67"/>
      <c r="P139" s="67"/>
      <c r="Q139" s="67"/>
      <c r="R139" s="65"/>
      <c r="S139" s="65"/>
      <c r="T139" s="65"/>
      <c r="U139" s="65"/>
      <c r="V139" s="65"/>
      <c r="W139" s="65"/>
      <c r="X139" s="65"/>
      <c r="Y139" s="65"/>
      <c r="Z139" s="65"/>
      <c r="AA139" s="65"/>
      <c r="AB139" s="65"/>
      <c r="AC139" s="65"/>
      <c r="AD139" s="65"/>
    </row>
    <row r="140" spans="1:30" ht="13.8" x14ac:dyDescent="0.25">
      <c r="A140" s="71" t="s">
        <v>171</v>
      </c>
      <c r="B140" s="72"/>
      <c r="C140" s="72"/>
      <c r="D140" s="72"/>
      <c r="E140" s="72"/>
      <c r="F140" s="73"/>
      <c r="G140" s="67"/>
      <c r="H140" s="67"/>
      <c r="I140" s="67"/>
      <c r="J140" s="67"/>
      <c r="K140" s="67"/>
      <c r="L140" s="67"/>
      <c r="M140" s="67"/>
      <c r="N140" s="67"/>
      <c r="O140" s="67"/>
      <c r="P140" s="67"/>
      <c r="Q140" s="67"/>
      <c r="R140" s="65"/>
      <c r="S140" s="65"/>
      <c r="T140" s="65"/>
      <c r="U140" s="65"/>
      <c r="V140" s="65"/>
      <c r="W140" s="65"/>
      <c r="X140" s="65"/>
      <c r="Y140" s="65"/>
      <c r="Z140" s="65"/>
      <c r="AA140" s="65"/>
      <c r="AB140" s="65"/>
      <c r="AC140" s="65"/>
      <c r="AD140" s="65"/>
    </row>
    <row r="141" spans="1:30" ht="13.8" x14ac:dyDescent="0.25">
      <c r="A141" s="71" t="s">
        <v>172</v>
      </c>
      <c r="B141" s="72"/>
      <c r="C141" s="72"/>
      <c r="D141" s="72"/>
      <c r="E141" s="72"/>
      <c r="F141" s="73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Q141" s="67"/>
      <c r="R141" s="65"/>
      <c r="S141" s="65"/>
      <c r="T141" s="65"/>
      <c r="U141" s="65"/>
      <c r="V141" s="65"/>
      <c r="W141" s="65"/>
      <c r="X141" s="65"/>
      <c r="Y141" s="65"/>
      <c r="Z141" s="65"/>
      <c r="AA141" s="65"/>
      <c r="AB141" s="65"/>
      <c r="AC141" s="65"/>
      <c r="AD141" s="65"/>
    </row>
    <row r="142" spans="1:30" ht="13.8" x14ac:dyDescent="0.25">
      <c r="A142" s="71" t="s">
        <v>173</v>
      </c>
      <c r="B142" s="72"/>
      <c r="C142" s="72"/>
      <c r="D142" s="72"/>
      <c r="E142" s="72"/>
      <c r="F142" s="73"/>
      <c r="G142" s="67"/>
      <c r="H142" s="67"/>
      <c r="I142" s="67"/>
      <c r="J142" s="67"/>
      <c r="K142" s="67"/>
      <c r="L142" s="67"/>
      <c r="M142" s="67"/>
      <c r="N142" s="67"/>
      <c r="O142" s="67"/>
      <c r="P142" s="67"/>
      <c r="Q142" s="67"/>
      <c r="R142" s="65"/>
      <c r="S142" s="65"/>
      <c r="T142" s="65"/>
      <c r="U142" s="65"/>
      <c r="V142" s="65"/>
      <c r="W142" s="65"/>
      <c r="X142" s="65"/>
      <c r="Y142" s="65"/>
      <c r="Z142" s="65"/>
      <c r="AA142" s="65"/>
      <c r="AB142" s="65"/>
      <c r="AC142" s="65"/>
      <c r="AD142" s="65"/>
    </row>
    <row r="143" spans="1:30" ht="13.8" x14ac:dyDescent="0.25">
      <c r="A143" s="71" t="s">
        <v>174</v>
      </c>
      <c r="B143" s="72"/>
      <c r="C143" s="72"/>
      <c r="D143" s="72"/>
      <c r="E143" s="72"/>
      <c r="F143" s="73"/>
      <c r="G143" s="67"/>
      <c r="H143" s="67"/>
      <c r="I143" s="67"/>
      <c r="J143" s="67"/>
      <c r="K143" s="67"/>
      <c r="L143" s="67"/>
      <c r="M143" s="67"/>
      <c r="N143" s="67"/>
      <c r="O143" s="67"/>
      <c r="P143" s="67"/>
      <c r="Q143" s="67"/>
      <c r="R143" s="65"/>
      <c r="S143" s="65"/>
      <c r="T143" s="65"/>
      <c r="U143" s="65"/>
      <c r="V143" s="65"/>
      <c r="W143" s="65"/>
      <c r="X143" s="65"/>
      <c r="Y143" s="65"/>
      <c r="Z143" s="65"/>
      <c r="AA143" s="65"/>
      <c r="AB143" s="65"/>
      <c r="AC143" s="65"/>
      <c r="AD143" s="65"/>
    </row>
    <row r="144" spans="1:30" ht="13.8" x14ac:dyDescent="0.25">
      <c r="A144" s="71" t="s">
        <v>175</v>
      </c>
      <c r="B144" s="72"/>
      <c r="C144" s="72"/>
      <c r="D144" s="72"/>
      <c r="E144" s="72"/>
      <c r="F144" s="73"/>
      <c r="G144" s="67"/>
      <c r="H144" s="67"/>
      <c r="I144" s="67"/>
      <c r="J144" s="67"/>
      <c r="K144" s="67"/>
      <c r="L144" s="67"/>
      <c r="M144" s="67"/>
      <c r="N144" s="67"/>
      <c r="O144" s="67"/>
      <c r="P144" s="67"/>
      <c r="Q144" s="67"/>
      <c r="R144" s="65"/>
      <c r="S144" s="65"/>
      <c r="T144" s="65"/>
      <c r="U144" s="65"/>
      <c r="V144" s="65"/>
      <c r="W144" s="65"/>
      <c r="X144" s="65"/>
      <c r="Y144" s="65"/>
      <c r="Z144" s="65"/>
      <c r="AA144" s="65"/>
      <c r="AB144" s="65"/>
      <c r="AC144" s="65"/>
      <c r="AD144" s="65"/>
    </row>
    <row r="145" spans="1:30" ht="13.8" x14ac:dyDescent="0.25">
      <c r="A145" s="71" t="s">
        <v>176</v>
      </c>
      <c r="B145" s="72"/>
      <c r="C145" s="72"/>
      <c r="D145" s="72"/>
      <c r="E145" s="72"/>
      <c r="F145" s="73"/>
      <c r="G145" s="67"/>
      <c r="H145" s="67"/>
      <c r="I145" s="67"/>
      <c r="J145" s="67"/>
      <c r="K145" s="67"/>
      <c r="L145" s="67"/>
      <c r="M145" s="67"/>
      <c r="N145" s="67"/>
      <c r="O145" s="67"/>
      <c r="P145" s="67"/>
      <c r="Q145" s="67"/>
      <c r="R145" s="65"/>
      <c r="S145" s="65"/>
      <c r="T145" s="65"/>
      <c r="U145" s="65"/>
      <c r="V145" s="65"/>
      <c r="W145" s="65"/>
      <c r="X145" s="65"/>
      <c r="Y145" s="65"/>
      <c r="Z145" s="65"/>
      <c r="AA145" s="65"/>
      <c r="AB145" s="65"/>
      <c r="AC145" s="65"/>
      <c r="AD145" s="65"/>
    </row>
    <row r="146" spans="1:30" ht="13.8" x14ac:dyDescent="0.25">
      <c r="A146" s="71" t="s">
        <v>177</v>
      </c>
      <c r="B146" s="72"/>
      <c r="C146" s="72"/>
      <c r="D146" s="72"/>
      <c r="E146" s="72"/>
      <c r="F146" s="73"/>
      <c r="G146" s="67"/>
      <c r="H146" s="67"/>
      <c r="I146" s="67"/>
      <c r="J146" s="67"/>
      <c r="K146" s="67"/>
      <c r="L146" s="67"/>
      <c r="M146" s="67"/>
      <c r="N146" s="67"/>
      <c r="O146" s="67"/>
      <c r="P146" s="67"/>
      <c r="Q146" s="67"/>
      <c r="R146" s="65"/>
      <c r="S146" s="65"/>
      <c r="T146" s="65"/>
      <c r="U146" s="65"/>
      <c r="V146" s="65"/>
      <c r="W146" s="65"/>
      <c r="X146" s="65"/>
      <c r="Y146" s="65"/>
      <c r="Z146" s="65"/>
      <c r="AA146" s="65"/>
      <c r="AB146" s="65"/>
      <c r="AC146" s="65"/>
      <c r="AD146" s="65"/>
    </row>
    <row r="147" spans="1:30" ht="13.8" x14ac:dyDescent="0.25">
      <c r="A147" s="71" t="s">
        <v>178</v>
      </c>
      <c r="B147" s="72"/>
      <c r="C147" s="72"/>
      <c r="D147" s="72"/>
      <c r="E147" s="72"/>
      <c r="F147" s="73"/>
      <c r="G147" s="67"/>
      <c r="H147" s="67"/>
      <c r="I147" s="67"/>
      <c r="J147" s="67"/>
      <c r="K147" s="67"/>
      <c r="L147" s="67"/>
      <c r="M147" s="67"/>
      <c r="N147" s="67"/>
      <c r="O147" s="67"/>
      <c r="P147" s="67"/>
      <c r="Q147" s="67"/>
      <c r="R147" s="65"/>
      <c r="S147" s="65"/>
      <c r="T147" s="65"/>
      <c r="U147" s="65"/>
      <c r="V147" s="65"/>
      <c r="W147" s="65"/>
      <c r="X147" s="65"/>
      <c r="Y147" s="65"/>
      <c r="Z147" s="65"/>
      <c r="AA147" s="65"/>
      <c r="AB147" s="65"/>
      <c r="AC147" s="65"/>
      <c r="AD147" s="65"/>
    </row>
    <row r="148" spans="1:30" ht="13.8" x14ac:dyDescent="0.25">
      <c r="A148" s="71" t="s">
        <v>179</v>
      </c>
      <c r="B148" s="72"/>
      <c r="C148" s="72"/>
      <c r="D148" s="72"/>
      <c r="E148" s="72"/>
      <c r="F148" s="73"/>
      <c r="G148" s="67"/>
      <c r="H148" s="67"/>
      <c r="I148" s="67"/>
      <c r="J148" s="67"/>
      <c r="K148" s="67"/>
      <c r="L148" s="67"/>
      <c r="M148" s="67"/>
      <c r="N148" s="67"/>
      <c r="O148" s="67"/>
      <c r="P148" s="67"/>
      <c r="Q148" s="67"/>
      <c r="R148" s="65"/>
      <c r="S148" s="65"/>
      <c r="T148" s="65"/>
      <c r="U148" s="65"/>
      <c r="V148" s="65"/>
      <c r="W148" s="65"/>
      <c r="X148" s="65"/>
      <c r="Y148" s="65"/>
      <c r="Z148" s="65"/>
      <c r="AA148" s="65"/>
      <c r="AB148" s="65"/>
      <c r="AC148" s="65"/>
      <c r="AD148" s="65"/>
    </row>
    <row r="149" spans="1:30" ht="13.8" x14ac:dyDescent="0.25">
      <c r="A149" s="71" t="s">
        <v>180</v>
      </c>
      <c r="B149" s="72"/>
      <c r="C149" s="72"/>
      <c r="D149" s="72"/>
      <c r="E149" s="72"/>
      <c r="F149" s="73"/>
      <c r="G149" s="67"/>
      <c r="H149" s="67"/>
      <c r="I149" s="67"/>
      <c r="J149" s="67"/>
      <c r="K149" s="67"/>
      <c r="L149" s="67"/>
      <c r="M149" s="67"/>
      <c r="N149" s="67"/>
      <c r="O149" s="67"/>
      <c r="P149" s="67"/>
      <c r="Q149" s="67"/>
      <c r="R149" s="65"/>
      <c r="S149" s="65"/>
      <c r="T149" s="65"/>
      <c r="U149" s="65"/>
      <c r="V149" s="65"/>
      <c r="W149" s="65"/>
      <c r="X149" s="65"/>
      <c r="Y149" s="65"/>
      <c r="Z149" s="65"/>
      <c r="AA149" s="65"/>
      <c r="AB149" s="65"/>
      <c r="AC149" s="65"/>
      <c r="AD149" s="65"/>
    </row>
    <row r="150" spans="1:30" ht="13.8" x14ac:dyDescent="0.25">
      <c r="A150" s="71" t="s">
        <v>181</v>
      </c>
      <c r="B150" s="72"/>
      <c r="C150" s="72"/>
      <c r="D150" s="72"/>
      <c r="E150" s="72"/>
      <c r="F150" s="73"/>
      <c r="G150" s="68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5"/>
      <c r="S150" s="65"/>
      <c r="T150" s="65"/>
      <c r="U150" s="65"/>
      <c r="V150" s="65"/>
      <c r="W150" s="65"/>
      <c r="X150" s="65"/>
      <c r="Y150" s="65"/>
      <c r="Z150" s="65"/>
      <c r="AA150" s="65"/>
      <c r="AB150" s="65"/>
      <c r="AC150" s="65"/>
      <c r="AD150" s="65"/>
    </row>
    <row r="151" spans="1:30" ht="13.8" x14ac:dyDescent="0.25">
      <c r="A151" s="69"/>
      <c r="B151" s="69"/>
      <c r="C151" s="69"/>
      <c r="D151" s="69"/>
      <c r="E151" s="69"/>
      <c r="F151" s="69"/>
      <c r="G151" s="69"/>
      <c r="H151" s="69"/>
      <c r="I151" s="69"/>
      <c r="J151" s="69"/>
      <c r="K151" s="69"/>
      <c r="L151" s="69"/>
      <c r="M151" s="69"/>
      <c r="N151" s="69"/>
      <c r="O151" s="69"/>
      <c r="P151" s="69"/>
      <c r="Q151" s="69"/>
    </row>
    <row r="152" spans="1:30" ht="13.8" x14ac:dyDescent="0.25">
      <c r="A152" s="69"/>
      <c r="B152" s="69"/>
      <c r="C152" s="69"/>
      <c r="D152" s="69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69"/>
      <c r="P152" s="69"/>
      <c r="Q152" s="69"/>
    </row>
    <row r="153" spans="1:30" ht="13.8" x14ac:dyDescent="0.25">
      <c r="A153" s="69"/>
      <c r="B153" s="69"/>
      <c r="C153" s="69"/>
      <c r="D153" s="69"/>
      <c r="E153" s="69"/>
      <c r="F153" s="69"/>
      <c r="G153" s="69"/>
      <c r="H153" s="69"/>
      <c r="I153" s="69"/>
      <c r="J153" s="69"/>
      <c r="K153" s="69"/>
      <c r="L153" s="69"/>
      <c r="M153" s="69"/>
      <c r="N153" s="69"/>
      <c r="O153" s="69"/>
      <c r="P153" s="69"/>
      <c r="Q153" s="69"/>
    </row>
    <row r="154" spans="1:30" ht="13.8" x14ac:dyDescent="0.25">
      <c r="A154" s="69"/>
      <c r="B154" s="69"/>
      <c r="C154" s="69"/>
      <c r="D154" s="69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69"/>
      <c r="P154" s="69"/>
      <c r="Q154" s="69"/>
    </row>
    <row r="155" spans="1:30" ht="13.8" x14ac:dyDescent="0.25"/>
    <row r="156" spans="1:30" ht="13.8" x14ac:dyDescent="0.25"/>
    <row r="157" spans="1:30" ht="13.8" x14ac:dyDescent="0.25"/>
    <row r="158" spans="1:30" ht="13.8" x14ac:dyDescent="0.25"/>
    <row r="159" spans="1:30" ht="13.8" x14ac:dyDescent="0.25"/>
    <row r="160" spans="1:30" ht="13.8" x14ac:dyDescent="0.25"/>
    <row r="161" ht="13.8" x14ac:dyDescent="0.25"/>
    <row r="162" ht="13.8" x14ac:dyDescent="0.25"/>
    <row r="163" ht="13.8" x14ac:dyDescent="0.25"/>
    <row r="164" ht="13.8" x14ac:dyDescent="0.25"/>
    <row r="165" ht="13.8" x14ac:dyDescent="0.25"/>
    <row r="166" ht="13.8" x14ac:dyDescent="0.25"/>
    <row r="167" ht="13.8" x14ac:dyDescent="0.25"/>
    <row r="168" ht="13.8" x14ac:dyDescent="0.25"/>
    <row r="169" ht="13.8" x14ac:dyDescent="0.25"/>
    <row r="170" ht="13.8" x14ac:dyDescent="0.25"/>
    <row r="171" ht="13.8" x14ac:dyDescent="0.25"/>
    <row r="172" ht="13.8" x14ac:dyDescent="0.25"/>
    <row r="173" ht="13.8" x14ac:dyDescent="0.25"/>
    <row r="174" ht="13.8" x14ac:dyDescent="0.25"/>
    <row r="175" ht="13.8" x14ac:dyDescent="0.25"/>
    <row r="176" ht="13.8" x14ac:dyDescent="0.25"/>
    <row r="177" ht="13.8" x14ac:dyDescent="0.25"/>
    <row r="178" ht="13.8" x14ac:dyDescent="0.25"/>
    <row r="179" ht="13.8" x14ac:dyDescent="0.25"/>
    <row r="180" ht="13.8" x14ac:dyDescent="0.25"/>
    <row r="181" ht="13.8" x14ac:dyDescent="0.25"/>
    <row r="182" ht="13.8" x14ac:dyDescent="0.25"/>
    <row r="183" ht="13.8" x14ac:dyDescent="0.25"/>
    <row r="184" ht="13.8" x14ac:dyDescent="0.25"/>
    <row r="185" ht="13.8" x14ac:dyDescent="0.25"/>
    <row r="186" ht="13.8" x14ac:dyDescent="0.25"/>
    <row r="187" ht="13.8" x14ac:dyDescent="0.25"/>
    <row r="188" ht="13.8" x14ac:dyDescent="0.25"/>
    <row r="189" ht="13.8" x14ac:dyDescent="0.25"/>
    <row r="190" ht="13.8" x14ac:dyDescent="0.25"/>
    <row r="191" ht="13.8" x14ac:dyDescent="0.25"/>
    <row r="192" ht="13.8" x14ac:dyDescent="0.25"/>
    <row r="193" ht="13.8" x14ac:dyDescent="0.25"/>
    <row r="194" ht="13.8" x14ac:dyDescent="0.25"/>
    <row r="195" ht="13.8" x14ac:dyDescent="0.25"/>
    <row r="196" ht="13.8" x14ac:dyDescent="0.25"/>
    <row r="197" ht="13.8" x14ac:dyDescent="0.25"/>
    <row r="198" ht="13.8" x14ac:dyDescent="0.25"/>
    <row r="199" ht="13.8" x14ac:dyDescent="0.25"/>
    <row r="200" ht="13.8" x14ac:dyDescent="0.25"/>
    <row r="201" ht="13.8" x14ac:dyDescent="0.25"/>
    <row r="202" ht="13.8" x14ac:dyDescent="0.25"/>
    <row r="203" ht="13.8" x14ac:dyDescent="0.25"/>
    <row r="204" ht="13.8" x14ac:dyDescent="0.25"/>
    <row r="205" ht="13.8" x14ac:dyDescent="0.25"/>
    <row r="206" ht="13.8" x14ac:dyDescent="0.25"/>
    <row r="207" ht="13.8" x14ac:dyDescent="0.25"/>
    <row r="208" ht="13.8" x14ac:dyDescent="0.25"/>
    <row r="209" ht="13.8" x14ac:dyDescent="0.25"/>
    <row r="210" ht="13.8" x14ac:dyDescent="0.25"/>
    <row r="211" ht="13.8" x14ac:dyDescent="0.25"/>
    <row r="212" ht="13.8" x14ac:dyDescent="0.25"/>
    <row r="213" ht="13.8" x14ac:dyDescent="0.25"/>
    <row r="214" ht="13.8" x14ac:dyDescent="0.25"/>
    <row r="215" ht="13.8" x14ac:dyDescent="0.25"/>
    <row r="216" ht="13.8" x14ac:dyDescent="0.25"/>
    <row r="217" ht="13.8" x14ac:dyDescent="0.25"/>
    <row r="218" ht="13.8" x14ac:dyDescent="0.25"/>
    <row r="219" ht="13.8" x14ac:dyDescent="0.25"/>
    <row r="220" ht="13.8" x14ac:dyDescent="0.25"/>
    <row r="221" ht="13.8" x14ac:dyDescent="0.25"/>
    <row r="222" ht="13.8" x14ac:dyDescent="0.25"/>
    <row r="223" ht="13.8" x14ac:dyDescent="0.25"/>
    <row r="224" ht="13.8" x14ac:dyDescent="0.25"/>
    <row r="225" ht="13.8" x14ac:dyDescent="0.25"/>
    <row r="226" ht="13.8" x14ac:dyDescent="0.25"/>
    <row r="227" ht="13.8" x14ac:dyDescent="0.25"/>
    <row r="228" ht="13.8" x14ac:dyDescent="0.25"/>
    <row r="229" ht="13.8" x14ac:dyDescent="0.25"/>
    <row r="230" ht="13.8" x14ac:dyDescent="0.25"/>
    <row r="231" ht="13.8" x14ac:dyDescent="0.25"/>
    <row r="232" ht="13.8" x14ac:dyDescent="0.25"/>
    <row r="233" ht="13.8" x14ac:dyDescent="0.25"/>
    <row r="234" ht="13.8" x14ac:dyDescent="0.25"/>
    <row r="235" ht="13.8" x14ac:dyDescent="0.25"/>
    <row r="236" ht="13.8" x14ac:dyDescent="0.25"/>
    <row r="237" ht="13.8" x14ac:dyDescent="0.25"/>
    <row r="238" ht="13.8" x14ac:dyDescent="0.25"/>
    <row r="239" ht="13.8" x14ac:dyDescent="0.25"/>
    <row r="240" ht="13.8" x14ac:dyDescent="0.25"/>
    <row r="241" ht="13.8" x14ac:dyDescent="0.25"/>
    <row r="242" ht="13.8" x14ac:dyDescent="0.25"/>
    <row r="243" ht="13.8" x14ac:dyDescent="0.25"/>
    <row r="244" ht="13.8" x14ac:dyDescent="0.25"/>
    <row r="245" ht="13.8" x14ac:dyDescent="0.25"/>
    <row r="246" ht="13.8" x14ac:dyDescent="0.25"/>
    <row r="247" ht="13.8" x14ac:dyDescent="0.25"/>
    <row r="248" ht="13.8" x14ac:dyDescent="0.25"/>
    <row r="249" ht="13.8" x14ac:dyDescent="0.25"/>
    <row r="250" ht="13.8" x14ac:dyDescent="0.25"/>
    <row r="251" ht="13.8" x14ac:dyDescent="0.25"/>
    <row r="252" ht="13.8" x14ac:dyDescent="0.25"/>
    <row r="253" ht="13.8" x14ac:dyDescent="0.25"/>
    <row r="254" ht="13.8" x14ac:dyDescent="0.25"/>
    <row r="255" ht="13.8" x14ac:dyDescent="0.25"/>
    <row r="256" ht="13.8" x14ac:dyDescent="0.25"/>
    <row r="257" ht="13.8" x14ac:dyDescent="0.25"/>
    <row r="258" ht="13.8" x14ac:dyDescent="0.25"/>
    <row r="259" ht="13.8" x14ac:dyDescent="0.25"/>
    <row r="260" ht="13.8" x14ac:dyDescent="0.25"/>
    <row r="261" ht="13.8" x14ac:dyDescent="0.25"/>
    <row r="262" ht="13.8" x14ac:dyDescent="0.25"/>
    <row r="263" ht="13.8" x14ac:dyDescent="0.25"/>
    <row r="264" ht="13.8" x14ac:dyDescent="0.25"/>
    <row r="265" ht="13.8" x14ac:dyDescent="0.25"/>
    <row r="266" ht="13.8" x14ac:dyDescent="0.25"/>
    <row r="267" ht="13.8" x14ac:dyDescent="0.25"/>
    <row r="268" ht="13.8" x14ac:dyDescent="0.25"/>
    <row r="269" ht="13.8" x14ac:dyDescent="0.25"/>
    <row r="270" ht="13.8" x14ac:dyDescent="0.25"/>
    <row r="271" ht="13.8" x14ac:dyDescent="0.25"/>
    <row r="272" ht="13.8" x14ac:dyDescent="0.25"/>
    <row r="273" ht="13.8" x14ac:dyDescent="0.25"/>
    <row r="274" ht="13.8" x14ac:dyDescent="0.25"/>
    <row r="275" ht="13.8" x14ac:dyDescent="0.25"/>
    <row r="276" ht="13.8" x14ac:dyDescent="0.25"/>
    <row r="277" ht="13.8" x14ac:dyDescent="0.25"/>
    <row r="278" ht="13.8" x14ac:dyDescent="0.25"/>
    <row r="279" ht="13.8" x14ac:dyDescent="0.25"/>
    <row r="280" ht="13.8" x14ac:dyDescent="0.25"/>
    <row r="281" ht="13.8" x14ac:dyDescent="0.25"/>
    <row r="282" ht="13.8" x14ac:dyDescent="0.25"/>
    <row r="283" ht="13.8" x14ac:dyDescent="0.25"/>
    <row r="284" ht="13.8" x14ac:dyDescent="0.25"/>
    <row r="285" ht="13.8" x14ac:dyDescent="0.25"/>
    <row r="286" ht="13.8" x14ac:dyDescent="0.25"/>
    <row r="287" ht="13.8" x14ac:dyDescent="0.25"/>
    <row r="288" ht="13.8" x14ac:dyDescent="0.25"/>
    <row r="289" ht="13.8" x14ac:dyDescent="0.25"/>
    <row r="290" ht="13.8" x14ac:dyDescent="0.25"/>
    <row r="291" ht="13.8" x14ac:dyDescent="0.25"/>
    <row r="292" ht="13.8" x14ac:dyDescent="0.25"/>
    <row r="293" ht="13.8" x14ac:dyDescent="0.25"/>
    <row r="294" ht="13.8" x14ac:dyDescent="0.25"/>
    <row r="295" ht="13.8" x14ac:dyDescent="0.25"/>
    <row r="296" ht="13.8" x14ac:dyDescent="0.25"/>
    <row r="297" ht="13.8" x14ac:dyDescent="0.25"/>
    <row r="298" ht="13.8" x14ac:dyDescent="0.25"/>
    <row r="299" ht="13.8" x14ac:dyDescent="0.25"/>
    <row r="300" ht="13.8" x14ac:dyDescent="0.25"/>
    <row r="301" ht="13.8" x14ac:dyDescent="0.25"/>
    <row r="302" ht="13.8" x14ac:dyDescent="0.25"/>
    <row r="303" ht="13.8" x14ac:dyDescent="0.25"/>
    <row r="304" ht="13.8" x14ac:dyDescent="0.25"/>
    <row r="305" ht="13.8" x14ac:dyDescent="0.25"/>
    <row r="306" ht="13.8" x14ac:dyDescent="0.25"/>
    <row r="307" ht="13.8" x14ac:dyDescent="0.25"/>
    <row r="308" ht="13.8" x14ac:dyDescent="0.25"/>
    <row r="309" ht="13.8" x14ac:dyDescent="0.25"/>
    <row r="310" ht="13.8" x14ac:dyDescent="0.25"/>
    <row r="311" ht="13.8" x14ac:dyDescent="0.25"/>
    <row r="312" ht="13.8" x14ac:dyDescent="0.25"/>
    <row r="313" ht="13.8" x14ac:dyDescent="0.25"/>
    <row r="314" ht="13.8" x14ac:dyDescent="0.25"/>
    <row r="315" ht="13.8" x14ac:dyDescent="0.25"/>
    <row r="316" ht="13.8" x14ac:dyDescent="0.25"/>
    <row r="317" ht="13.8" x14ac:dyDescent="0.25"/>
    <row r="318" ht="13.8" x14ac:dyDescent="0.25"/>
    <row r="319" ht="13.8" x14ac:dyDescent="0.25"/>
    <row r="320" ht="13.8" x14ac:dyDescent="0.25"/>
    <row r="321" ht="13.8" x14ac:dyDescent="0.25"/>
    <row r="322" ht="13.8" x14ac:dyDescent="0.25"/>
    <row r="323" ht="13.8" x14ac:dyDescent="0.25"/>
    <row r="324" ht="13.8" x14ac:dyDescent="0.25"/>
    <row r="325" ht="13.8" x14ac:dyDescent="0.25"/>
    <row r="326" ht="13.8" x14ac:dyDescent="0.25"/>
    <row r="327" ht="13.8" x14ac:dyDescent="0.25"/>
    <row r="328" ht="13.8" x14ac:dyDescent="0.25"/>
    <row r="329" ht="13.8" x14ac:dyDescent="0.25"/>
    <row r="330" ht="13.8" x14ac:dyDescent="0.25"/>
    <row r="331" ht="13.8" x14ac:dyDescent="0.25"/>
    <row r="332" ht="13.8" x14ac:dyDescent="0.25"/>
    <row r="333" ht="13.8" x14ac:dyDescent="0.25"/>
    <row r="334" ht="13.8" x14ac:dyDescent="0.25"/>
    <row r="335" ht="13.8" x14ac:dyDescent="0.25"/>
    <row r="336" ht="13.8" x14ac:dyDescent="0.25"/>
    <row r="337" ht="13.8" x14ac:dyDescent="0.25"/>
    <row r="338" ht="13.8" x14ac:dyDescent="0.25"/>
    <row r="339" ht="13.8" x14ac:dyDescent="0.25"/>
    <row r="340" ht="13.8" x14ac:dyDescent="0.25"/>
    <row r="341" ht="13.8" x14ac:dyDescent="0.25"/>
    <row r="342" ht="13.8" x14ac:dyDescent="0.25"/>
    <row r="343" ht="13.8" x14ac:dyDescent="0.25"/>
    <row r="344" ht="13.8" x14ac:dyDescent="0.25"/>
    <row r="345" ht="13.8" x14ac:dyDescent="0.25"/>
    <row r="346" ht="13.8" x14ac:dyDescent="0.25"/>
    <row r="347" ht="13.8" x14ac:dyDescent="0.25"/>
    <row r="348" ht="13.8" x14ac:dyDescent="0.25"/>
    <row r="349" ht="13.8" x14ac:dyDescent="0.25"/>
    <row r="350" ht="13.8" x14ac:dyDescent="0.25"/>
    <row r="351" ht="13.8" x14ac:dyDescent="0.25"/>
    <row r="352" ht="13.8" x14ac:dyDescent="0.25"/>
    <row r="353" ht="13.8" x14ac:dyDescent="0.25"/>
    <row r="354" ht="13.8" x14ac:dyDescent="0.25"/>
    <row r="355" ht="13.8" x14ac:dyDescent="0.25"/>
    <row r="356" ht="13.8" x14ac:dyDescent="0.25"/>
    <row r="357" ht="13.8" x14ac:dyDescent="0.25"/>
    <row r="358" ht="13.8" x14ac:dyDescent="0.25"/>
    <row r="359" ht="13.8" x14ac:dyDescent="0.25"/>
    <row r="360" ht="13.8" x14ac:dyDescent="0.25"/>
    <row r="361" ht="13.8" x14ac:dyDescent="0.25"/>
    <row r="362" ht="13.8" x14ac:dyDescent="0.25"/>
    <row r="363" ht="13.8" x14ac:dyDescent="0.25"/>
    <row r="364" ht="13.8" x14ac:dyDescent="0.25"/>
    <row r="365" ht="13.8" x14ac:dyDescent="0.25"/>
    <row r="366" ht="13.8" x14ac:dyDescent="0.25"/>
    <row r="367" ht="13.8" x14ac:dyDescent="0.25"/>
    <row r="368" ht="13.8" x14ac:dyDescent="0.25"/>
    <row r="369" ht="13.8" x14ac:dyDescent="0.25"/>
    <row r="370" ht="13.8" x14ac:dyDescent="0.25"/>
    <row r="371" ht="13.8" x14ac:dyDescent="0.25"/>
    <row r="372" ht="13.8" x14ac:dyDescent="0.25"/>
    <row r="373" ht="13.8" x14ac:dyDescent="0.25"/>
    <row r="374" ht="13.8" x14ac:dyDescent="0.25"/>
    <row r="375" ht="13.8" x14ac:dyDescent="0.25"/>
    <row r="376" ht="13.8" x14ac:dyDescent="0.25"/>
    <row r="377" ht="13.8" x14ac:dyDescent="0.25"/>
    <row r="378" ht="13.8" x14ac:dyDescent="0.25"/>
    <row r="379" ht="13.8" x14ac:dyDescent="0.25"/>
    <row r="380" ht="13.8" x14ac:dyDescent="0.25"/>
    <row r="381" ht="13.8" x14ac:dyDescent="0.25"/>
    <row r="382" ht="13.8" x14ac:dyDescent="0.25"/>
    <row r="383" ht="13.8" x14ac:dyDescent="0.25"/>
    <row r="384" ht="13.8" x14ac:dyDescent="0.25"/>
    <row r="385" ht="13.8" x14ac:dyDescent="0.25"/>
    <row r="386" ht="13.8" x14ac:dyDescent="0.25"/>
    <row r="387" ht="13.8" x14ac:dyDescent="0.25"/>
    <row r="388" ht="13.8" x14ac:dyDescent="0.25"/>
    <row r="389" ht="13.8" x14ac:dyDescent="0.25"/>
    <row r="390" ht="13.8" x14ac:dyDescent="0.25"/>
    <row r="391" ht="13.8" x14ac:dyDescent="0.25"/>
    <row r="392" ht="13.8" x14ac:dyDescent="0.25"/>
    <row r="393" ht="13.8" x14ac:dyDescent="0.25"/>
    <row r="394" ht="13.8" x14ac:dyDescent="0.25"/>
    <row r="395" ht="13.8" x14ac:dyDescent="0.25"/>
    <row r="396" ht="13.8" x14ac:dyDescent="0.25"/>
    <row r="397" ht="13.8" x14ac:dyDescent="0.25"/>
    <row r="398" ht="13.8" x14ac:dyDescent="0.25"/>
    <row r="399" ht="13.8" x14ac:dyDescent="0.25"/>
    <row r="400" ht="13.8" x14ac:dyDescent="0.25"/>
    <row r="401" ht="13.8" x14ac:dyDescent="0.25"/>
    <row r="402" ht="13.8" x14ac:dyDescent="0.25"/>
    <row r="403" ht="13.8" x14ac:dyDescent="0.25"/>
    <row r="404" ht="13.8" x14ac:dyDescent="0.25"/>
    <row r="405" ht="13.8" x14ac:dyDescent="0.25"/>
    <row r="406" ht="13.8" x14ac:dyDescent="0.25"/>
    <row r="407" ht="13.8" x14ac:dyDescent="0.25"/>
    <row r="408" ht="13.8" x14ac:dyDescent="0.25"/>
    <row r="409" ht="13.8" x14ac:dyDescent="0.25"/>
    <row r="410" ht="13.8" x14ac:dyDescent="0.25"/>
    <row r="411" ht="13.8" x14ac:dyDescent="0.25"/>
    <row r="412" ht="13.8" x14ac:dyDescent="0.25"/>
    <row r="413" ht="13.8" x14ac:dyDescent="0.25"/>
    <row r="414" ht="13.8" x14ac:dyDescent="0.25"/>
    <row r="415" ht="13.8" x14ac:dyDescent="0.25"/>
    <row r="416" ht="13.8" x14ac:dyDescent="0.25"/>
    <row r="417" ht="13.8" x14ac:dyDescent="0.25"/>
    <row r="418" ht="13.8" x14ac:dyDescent="0.25"/>
    <row r="419" ht="13.8" x14ac:dyDescent="0.25"/>
    <row r="420" ht="13.8" x14ac:dyDescent="0.25"/>
    <row r="421" ht="13.8" x14ac:dyDescent="0.25"/>
    <row r="422" ht="13.8" x14ac:dyDescent="0.25"/>
    <row r="423" ht="13.8" x14ac:dyDescent="0.25"/>
    <row r="424" ht="13.8" x14ac:dyDescent="0.25"/>
    <row r="425" ht="13.8" x14ac:dyDescent="0.25"/>
    <row r="426" ht="13.8" x14ac:dyDescent="0.25"/>
    <row r="427" ht="13.8" x14ac:dyDescent="0.25"/>
    <row r="428" ht="13.8" x14ac:dyDescent="0.25"/>
    <row r="429" ht="13.8" x14ac:dyDescent="0.25"/>
    <row r="430" ht="13.8" x14ac:dyDescent="0.25"/>
    <row r="431" ht="13.8" x14ac:dyDescent="0.25"/>
    <row r="432" ht="13.8" x14ac:dyDescent="0.25"/>
    <row r="433" ht="13.8" x14ac:dyDescent="0.25"/>
    <row r="434" ht="13.8" x14ac:dyDescent="0.25"/>
    <row r="435" ht="13.8" x14ac:dyDescent="0.25"/>
    <row r="436" ht="13.8" x14ac:dyDescent="0.25"/>
    <row r="437" ht="13.8" x14ac:dyDescent="0.25"/>
    <row r="438" ht="13.8" x14ac:dyDescent="0.25"/>
    <row r="439" ht="13.8" x14ac:dyDescent="0.25"/>
    <row r="440" ht="13.8" x14ac:dyDescent="0.25"/>
    <row r="441" ht="13.8" x14ac:dyDescent="0.25"/>
    <row r="442" ht="13.8" x14ac:dyDescent="0.25"/>
    <row r="443" ht="13.8" x14ac:dyDescent="0.25"/>
    <row r="444" ht="13.8" x14ac:dyDescent="0.25"/>
    <row r="445" ht="13.8" x14ac:dyDescent="0.25"/>
    <row r="446" ht="13.8" x14ac:dyDescent="0.25"/>
    <row r="447" ht="13.8" x14ac:dyDescent="0.25"/>
    <row r="448" ht="13.8" x14ac:dyDescent="0.25"/>
    <row r="449" ht="13.8" x14ac:dyDescent="0.25"/>
    <row r="450" ht="13.8" x14ac:dyDescent="0.25"/>
    <row r="451" ht="13.8" x14ac:dyDescent="0.25"/>
    <row r="452" ht="13.8" x14ac:dyDescent="0.25"/>
    <row r="453" ht="13.8" x14ac:dyDescent="0.25"/>
    <row r="454" ht="13.8" x14ac:dyDescent="0.25"/>
    <row r="455" ht="13.8" x14ac:dyDescent="0.25"/>
    <row r="456" ht="13.8" x14ac:dyDescent="0.25"/>
    <row r="457" ht="13.8" x14ac:dyDescent="0.25"/>
    <row r="458" ht="13.8" x14ac:dyDescent="0.25"/>
    <row r="459" ht="13.8" x14ac:dyDescent="0.25"/>
    <row r="460" ht="13.8" x14ac:dyDescent="0.25"/>
    <row r="461" ht="13.8" x14ac:dyDescent="0.25"/>
    <row r="462" ht="13.8" x14ac:dyDescent="0.25"/>
    <row r="463" ht="13.8" x14ac:dyDescent="0.25"/>
    <row r="464" ht="13.8" x14ac:dyDescent="0.25"/>
    <row r="465" ht="13.8" x14ac:dyDescent="0.25"/>
    <row r="466" ht="13.8" x14ac:dyDescent="0.25"/>
    <row r="467" ht="13.8" x14ac:dyDescent="0.25"/>
    <row r="468" ht="13.8" x14ac:dyDescent="0.25"/>
    <row r="469" ht="13.8" x14ac:dyDescent="0.25"/>
    <row r="470" ht="13.8" x14ac:dyDescent="0.25"/>
    <row r="471" ht="13.8" x14ac:dyDescent="0.25"/>
    <row r="472" ht="13.8" x14ac:dyDescent="0.25"/>
    <row r="473" ht="13.8" x14ac:dyDescent="0.25"/>
    <row r="474" ht="13.8" x14ac:dyDescent="0.25"/>
    <row r="475" ht="13.8" x14ac:dyDescent="0.25"/>
    <row r="476" ht="13.8" x14ac:dyDescent="0.25"/>
    <row r="477" ht="13.8" x14ac:dyDescent="0.25"/>
    <row r="478" ht="13.8" x14ac:dyDescent="0.25"/>
    <row r="479" ht="13.8" x14ac:dyDescent="0.25"/>
    <row r="480" ht="13.8" x14ac:dyDescent="0.25"/>
    <row r="481" ht="13.8" x14ac:dyDescent="0.25"/>
    <row r="482" ht="13.8" x14ac:dyDescent="0.25"/>
    <row r="483" ht="13.8" x14ac:dyDescent="0.25"/>
    <row r="484" ht="13.8" x14ac:dyDescent="0.25"/>
    <row r="485" ht="13.8" x14ac:dyDescent="0.25"/>
    <row r="486" ht="13.8" x14ac:dyDescent="0.25"/>
    <row r="487" ht="13.8" x14ac:dyDescent="0.25"/>
    <row r="488" ht="13.8" x14ac:dyDescent="0.25"/>
    <row r="489" ht="13.8" x14ac:dyDescent="0.25"/>
    <row r="490" ht="13.8" x14ac:dyDescent="0.25"/>
    <row r="491" ht="13.8" x14ac:dyDescent="0.25"/>
    <row r="492" ht="13.8" x14ac:dyDescent="0.25"/>
    <row r="493" ht="13.8" x14ac:dyDescent="0.25"/>
    <row r="494" ht="13.8" x14ac:dyDescent="0.25"/>
    <row r="495" ht="13.8" x14ac:dyDescent="0.25"/>
    <row r="496" ht="13.8" x14ac:dyDescent="0.25"/>
    <row r="497" ht="13.8" x14ac:dyDescent="0.25"/>
    <row r="498" ht="13.8" x14ac:dyDescent="0.25"/>
    <row r="499" ht="13.8" x14ac:dyDescent="0.25"/>
    <row r="500" ht="13.8" x14ac:dyDescent="0.25"/>
    <row r="501" ht="13.8" x14ac:dyDescent="0.25"/>
    <row r="502" ht="13.8" x14ac:dyDescent="0.25"/>
    <row r="503" ht="13.8" x14ac:dyDescent="0.25"/>
    <row r="504" ht="13.8" x14ac:dyDescent="0.25"/>
    <row r="505" ht="13.8" x14ac:dyDescent="0.25"/>
    <row r="506" ht="13.8" x14ac:dyDescent="0.25"/>
    <row r="507" ht="13.8" x14ac:dyDescent="0.25"/>
    <row r="508" ht="13.8" x14ac:dyDescent="0.25"/>
    <row r="509" ht="13.8" x14ac:dyDescent="0.25"/>
    <row r="510" ht="13.8" x14ac:dyDescent="0.25"/>
    <row r="511" ht="13.8" x14ac:dyDescent="0.25"/>
    <row r="512" ht="13.8" x14ac:dyDescent="0.25"/>
    <row r="513" ht="13.8" x14ac:dyDescent="0.25"/>
    <row r="514" ht="13.8" x14ac:dyDescent="0.25"/>
    <row r="515" ht="13.8" x14ac:dyDescent="0.25"/>
    <row r="516" ht="13.8" x14ac:dyDescent="0.25"/>
    <row r="517" ht="13.8" x14ac:dyDescent="0.25"/>
    <row r="518" ht="13.8" x14ac:dyDescent="0.25"/>
    <row r="519" ht="13.8" x14ac:dyDescent="0.25"/>
    <row r="520" ht="13.8" x14ac:dyDescent="0.25"/>
    <row r="521" ht="13.8" x14ac:dyDescent="0.25"/>
    <row r="522" ht="13.8" x14ac:dyDescent="0.25"/>
    <row r="523" ht="13.8" x14ac:dyDescent="0.25"/>
    <row r="524" ht="13.8" x14ac:dyDescent="0.25"/>
    <row r="525" ht="13.8" x14ac:dyDescent="0.25"/>
    <row r="526" ht="13.8" x14ac:dyDescent="0.25"/>
    <row r="527" ht="13.8" x14ac:dyDescent="0.25"/>
    <row r="528" ht="13.8" x14ac:dyDescent="0.25"/>
    <row r="529" ht="13.8" x14ac:dyDescent="0.25"/>
    <row r="530" ht="13.8" x14ac:dyDescent="0.25"/>
    <row r="531" ht="13.8" x14ac:dyDescent="0.25"/>
    <row r="532" ht="13.8" x14ac:dyDescent="0.25"/>
    <row r="533" ht="13.8" x14ac:dyDescent="0.25"/>
    <row r="534" ht="13.8" x14ac:dyDescent="0.25"/>
    <row r="535" ht="13.8" x14ac:dyDescent="0.25"/>
    <row r="536" ht="13.8" x14ac:dyDescent="0.25"/>
    <row r="537" ht="13.8" x14ac:dyDescent="0.25"/>
    <row r="538" ht="13.8" x14ac:dyDescent="0.25"/>
    <row r="539" ht="13.8" x14ac:dyDescent="0.25"/>
    <row r="540" ht="13.8" x14ac:dyDescent="0.25"/>
    <row r="541" ht="13.8" x14ac:dyDescent="0.25"/>
    <row r="542" ht="13.8" x14ac:dyDescent="0.25"/>
    <row r="543" ht="13.8" x14ac:dyDescent="0.25"/>
    <row r="544" ht="13.8" x14ac:dyDescent="0.25"/>
    <row r="545" ht="13.8" x14ac:dyDescent="0.25"/>
    <row r="546" ht="13.8" x14ac:dyDescent="0.25"/>
    <row r="547" ht="13.8" x14ac:dyDescent="0.25"/>
    <row r="548" ht="13.8" x14ac:dyDescent="0.25"/>
    <row r="549" ht="13.8" x14ac:dyDescent="0.25"/>
    <row r="550" ht="13.8" x14ac:dyDescent="0.25"/>
    <row r="551" ht="13.8" x14ac:dyDescent="0.25"/>
    <row r="552" ht="13.8" x14ac:dyDescent="0.25"/>
    <row r="553" ht="13.8" x14ac:dyDescent="0.25"/>
    <row r="554" ht="13.8" x14ac:dyDescent="0.25"/>
    <row r="555" ht="13.8" x14ac:dyDescent="0.25"/>
    <row r="556" ht="13.8" x14ac:dyDescent="0.25"/>
    <row r="557" ht="13.8" x14ac:dyDescent="0.25"/>
    <row r="558" ht="13.8" x14ac:dyDescent="0.25"/>
    <row r="559" ht="13.8" x14ac:dyDescent="0.25"/>
    <row r="560" ht="13.8" x14ac:dyDescent="0.25"/>
    <row r="561" ht="13.8" x14ac:dyDescent="0.25"/>
    <row r="562" ht="13.8" x14ac:dyDescent="0.25"/>
    <row r="563" ht="13.8" x14ac:dyDescent="0.25"/>
    <row r="564" ht="13.8" x14ac:dyDescent="0.25"/>
    <row r="565" ht="13.8" x14ac:dyDescent="0.25"/>
    <row r="566" ht="13.8" x14ac:dyDescent="0.25"/>
    <row r="567" ht="13.8" x14ac:dyDescent="0.25"/>
    <row r="568" ht="13.8" x14ac:dyDescent="0.25"/>
    <row r="569" ht="13.8" x14ac:dyDescent="0.25"/>
    <row r="570" ht="13.8" x14ac:dyDescent="0.25"/>
    <row r="571" ht="13.8" x14ac:dyDescent="0.25"/>
    <row r="572" ht="13.8" x14ac:dyDescent="0.25"/>
    <row r="573" ht="13.8" x14ac:dyDescent="0.25"/>
    <row r="574" ht="13.8" x14ac:dyDescent="0.25"/>
    <row r="575" ht="13.8" x14ac:dyDescent="0.25"/>
    <row r="576" ht="13.8" x14ac:dyDescent="0.25"/>
    <row r="577" ht="13.8" x14ac:dyDescent="0.25"/>
    <row r="578" ht="13.8" x14ac:dyDescent="0.25"/>
    <row r="579" ht="13.8" x14ac:dyDescent="0.25"/>
    <row r="580" ht="13.8" x14ac:dyDescent="0.25"/>
    <row r="581" ht="13.8" x14ac:dyDescent="0.25"/>
    <row r="582" ht="13.8" x14ac:dyDescent="0.25"/>
    <row r="583" ht="13.8" x14ac:dyDescent="0.25"/>
    <row r="584" ht="13.8" x14ac:dyDescent="0.25"/>
    <row r="585" ht="13.8" x14ac:dyDescent="0.25"/>
    <row r="586" ht="13.8" x14ac:dyDescent="0.25"/>
    <row r="587" ht="13.8" x14ac:dyDescent="0.25"/>
    <row r="588" ht="13.8" x14ac:dyDescent="0.25"/>
    <row r="589" ht="13.8" x14ac:dyDescent="0.25"/>
    <row r="590" ht="13.8" x14ac:dyDescent="0.25"/>
    <row r="591" ht="13.8" x14ac:dyDescent="0.25"/>
    <row r="592" ht="13.8" x14ac:dyDescent="0.25"/>
    <row r="593" ht="13.8" x14ac:dyDescent="0.25"/>
    <row r="594" ht="13.8" x14ac:dyDescent="0.25"/>
    <row r="595" ht="13.8" x14ac:dyDescent="0.25"/>
    <row r="596" ht="13.8" x14ac:dyDescent="0.25"/>
    <row r="597" ht="13.8" x14ac:dyDescent="0.25"/>
    <row r="598" ht="13.8" x14ac:dyDescent="0.25"/>
    <row r="599" ht="13.8" x14ac:dyDescent="0.25"/>
    <row r="600" ht="13.8" x14ac:dyDescent="0.25"/>
    <row r="601" ht="13.8" x14ac:dyDescent="0.25"/>
    <row r="602" ht="13.8" x14ac:dyDescent="0.25"/>
    <row r="603" ht="13.8" x14ac:dyDescent="0.25"/>
    <row r="604" ht="13.8" x14ac:dyDescent="0.25"/>
    <row r="605" ht="13.8" x14ac:dyDescent="0.25"/>
    <row r="606" ht="13.8" x14ac:dyDescent="0.25"/>
    <row r="607" ht="13.8" x14ac:dyDescent="0.25"/>
    <row r="608" ht="13.8" x14ac:dyDescent="0.25"/>
    <row r="609" ht="13.8" x14ac:dyDescent="0.25"/>
    <row r="610" ht="13.8" x14ac:dyDescent="0.25"/>
    <row r="611" ht="13.8" x14ac:dyDescent="0.25"/>
    <row r="612" ht="13.8" x14ac:dyDescent="0.25"/>
    <row r="613" ht="13.8" x14ac:dyDescent="0.25"/>
    <row r="614" ht="13.8" x14ac:dyDescent="0.25"/>
    <row r="615" ht="13.8" x14ac:dyDescent="0.25"/>
    <row r="616" ht="13.8" x14ac:dyDescent="0.25"/>
    <row r="617" ht="13.8" x14ac:dyDescent="0.25"/>
    <row r="618" ht="13.8" x14ac:dyDescent="0.25"/>
    <row r="619" ht="13.8" x14ac:dyDescent="0.25"/>
    <row r="620" ht="13.8" x14ac:dyDescent="0.25"/>
    <row r="621" ht="13.8" x14ac:dyDescent="0.25"/>
    <row r="622" ht="13.8" x14ac:dyDescent="0.25"/>
    <row r="623" ht="13.8" x14ac:dyDescent="0.25"/>
    <row r="624" ht="13.8" x14ac:dyDescent="0.25"/>
    <row r="625" ht="13.8" x14ac:dyDescent="0.25"/>
    <row r="626" ht="13.8" x14ac:dyDescent="0.25"/>
    <row r="627" ht="13.8" x14ac:dyDescent="0.25"/>
    <row r="628" ht="13.8" x14ac:dyDescent="0.25"/>
    <row r="629" ht="13.8" x14ac:dyDescent="0.25"/>
    <row r="630" ht="13.8" x14ac:dyDescent="0.25"/>
    <row r="631" ht="13.8" x14ac:dyDescent="0.25"/>
    <row r="632" ht="13.8" x14ac:dyDescent="0.25"/>
    <row r="633" ht="13.8" x14ac:dyDescent="0.25"/>
    <row r="634" ht="13.8" x14ac:dyDescent="0.25"/>
    <row r="635" ht="13.8" x14ac:dyDescent="0.25"/>
    <row r="636" ht="13.8" x14ac:dyDescent="0.25"/>
    <row r="637" ht="13.8" x14ac:dyDescent="0.25"/>
    <row r="638" ht="13.8" x14ac:dyDescent="0.25"/>
    <row r="639" ht="13.8" x14ac:dyDescent="0.25"/>
    <row r="640" ht="13.8" x14ac:dyDescent="0.25"/>
    <row r="641" ht="13.8" x14ac:dyDescent="0.25"/>
    <row r="642" ht="13.8" x14ac:dyDescent="0.25"/>
    <row r="643" ht="13.8" x14ac:dyDescent="0.25"/>
    <row r="644" ht="13.8" x14ac:dyDescent="0.25"/>
    <row r="645" ht="13.8" x14ac:dyDescent="0.25"/>
    <row r="646" ht="13.8" x14ac:dyDescent="0.25"/>
    <row r="647" ht="13.8" x14ac:dyDescent="0.25"/>
    <row r="648" ht="13.8" x14ac:dyDescent="0.25"/>
    <row r="649" ht="13.8" x14ac:dyDescent="0.25"/>
    <row r="650" ht="13.8" x14ac:dyDescent="0.25"/>
    <row r="651" ht="13.8" x14ac:dyDescent="0.25"/>
    <row r="652" ht="13.8" x14ac:dyDescent="0.25"/>
    <row r="653" ht="13.8" x14ac:dyDescent="0.25"/>
    <row r="654" ht="13.8" x14ac:dyDescent="0.25"/>
    <row r="655" ht="13.8" x14ac:dyDescent="0.25"/>
    <row r="656" ht="13.8" x14ac:dyDescent="0.25"/>
    <row r="657" ht="13.8" x14ac:dyDescent="0.25"/>
    <row r="658" ht="13.8" x14ac:dyDescent="0.25"/>
    <row r="659" ht="13.8" x14ac:dyDescent="0.25"/>
    <row r="660" ht="13.8" x14ac:dyDescent="0.25"/>
    <row r="661" ht="13.8" x14ac:dyDescent="0.25"/>
    <row r="662" ht="13.8" x14ac:dyDescent="0.25"/>
    <row r="663" ht="13.8" x14ac:dyDescent="0.25"/>
    <row r="664" ht="13.8" x14ac:dyDescent="0.25"/>
    <row r="665" ht="13.8" x14ac:dyDescent="0.25"/>
    <row r="666" ht="13.8" x14ac:dyDescent="0.25"/>
    <row r="667" ht="13.8" x14ac:dyDescent="0.25"/>
    <row r="668" ht="13.8" x14ac:dyDescent="0.25"/>
    <row r="669" ht="13.8" x14ac:dyDescent="0.25"/>
    <row r="670" ht="13.8" x14ac:dyDescent="0.25"/>
    <row r="671" ht="13.8" x14ac:dyDescent="0.25"/>
    <row r="672" ht="13.8" x14ac:dyDescent="0.25"/>
    <row r="673" ht="13.8" x14ac:dyDescent="0.25"/>
    <row r="674" ht="13.8" x14ac:dyDescent="0.25"/>
    <row r="675" ht="13.8" x14ac:dyDescent="0.25"/>
    <row r="676" ht="13.8" x14ac:dyDescent="0.25"/>
    <row r="677" ht="13.8" x14ac:dyDescent="0.25"/>
    <row r="678" ht="13.8" x14ac:dyDescent="0.25"/>
    <row r="679" ht="13.8" x14ac:dyDescent="0.25"/>
    <row r="680" ht="13.8" x14ac:dyDescent="0.25"/>
    <row r="681" ht="13.8" x14ac:dyDescent="0.25"/>
    <row r="682" ht="13.8" x14ac:dyDescent="0.25"/>
    <row r="683" ht="13.8" x14ac:dyDescent="0.25"/>
    <row r="684" ht="13.8" x14ac:dyDescent="0.25"/>
    <row r="685" ht="13.8" x14ac:dyDescent="0.25"/>
    <row r="686" ht="13.8" x14ac:dyDescent="0.25"/>
    <row r="687" ht="13.8" x14ac:dyDescent="0.25"/>
    <row r="688" ht="13.8" x14ac:dyDescent="0.25"/>
    <row r="689" ht="13.8" x14ac:dyDescent="0.25"/>
    <row r="690" ht="13.8" x14ac:dyDescent="0.25"/>
    <row r="691" ht="13.8" x14ac:dyDescent="0.25"/>
    <row r="692" ht="13.8" x14ac:dyDescent="0.25"/>
    <row r="693" ht="13.8" x14ac:dyDescent="0.25"/>
    <row r="694" ht="13.8" x14ac:dyDescent="0.25"/>
    <row r="695" ht="13.8" x14ac:dyDescent="0.25"/>
    <row r="696" ht="13.8" x14ac:dyDescent="0.25"/>
    <row r="697" ht="13.8" x14ac:dyDescent="0.25"/>
    <row r="698" ht="13.8" x14ac:dyDescent="0.25"/>
    <row r="699" ht="13.8" x14ac:dyDescent="0.25"/>
    <row r="700" ht="13.8" x14ac:dyDescent="0.25"/>
    <row r="701" ht="13.8" x14ac:dyDescent="0.25"/>
    <row r="702" ht="13.8" x14ac:dyDescent="0.25"/>
    <row r="703" ht="13.8" x14ac:dyDescent="0.25"/>
    <row r="704" ht="13.8" x14ac:dyDescent="0.25"/>
    <row r="705" ht="13.8" x14ac:dyDescent="0.25"/>
    <row r="706" ht="13.8" x14ac:dyDescent="0.25"/>
    <row r="707" ht="13.8" x14ac:dyDescent="0.25"/>
    <row r="708" ht="13.8" x14ac:dyDescent="0.25"/>
    <row r="709" ht="13.8" x14ac:dyDescent="0.25"/>
    <row r="710" ht="13.8" x14ac:dyDescent="0.25"/>
    <row r="711" ht="13.8" x14ac:dyDescent="0.25"/>
    <row r="712" ht="13.8" x14ac:dyDescent="0.25"/>
    <row r="713" ht="13.8" x14ac:dyDescent="0.25"/>
    <row r="714" ht="13.8" x14ac:dyDescent="0.25"/>
    <row r="715" ht="13.8" x14ac:dyDescent="0.25"/>
    <row r="716" ht="13.8" x14ac:dyDescent="0.25"/>
    <row r="717" ht="13.8" x14ac:dyDescent="0.25"/>
    <row r="718" ht="13.8" x14ac:dyDescent="0.25"/>
    <row r="719" ht="13.8" x14ac:dyDescent="0.25"/>
    <row r="720" ht="13.8" x14ac:dyDescent="0.25"/>
    <row r="721" ht="13.8" x14ac:dyDescent="0.25"/>
    <row r="722" ht="13.8" x14ac:dyDescent="0.25"/>
    <row r="723" ht="13.8" x14ac:dyDescent="0.25"/>
    <row r="724" ht="13.8" x14ac:dyDescent="0.25"/>
    <row r="725" ht="13.8" x14ac:dyDescent="0.25"/>
    <row r="726" ht="13.8" x14ac:dyDescent="0.25"/>
    <row r="727" ht="13.8" x14ac:dyDescent="0.25"/>
    <row r="728" ht="13.8" x14ac:dyDescent="0.25"/>
    <row r="729" ht="13.8" x14ac:dyDescent="0.25"/>
    <row r="730" ht="13.8" x14ac:dyDescent="0.25"/>
    <row r="731" ht="13.8" x14ac:dyDescent="0.25"/>
    <row r="732" ht="13.8" x14ac:dyDescent="0.25"/>
    <row r="733" ht="13.8" x14ac:dyDescent="0.25"/>
    <row r="734" ht="13.8" x14ac:dyDescent="0.25"/>
    <row r="735" ht="13.8" x14ac:dyDescent="0.25"/>
    <row r="736" ht="13.8" x14ac:dyDescent="0.25"/>
    <row r="737" ht="13.8" x14ac:dyDescent="0.25"/>
    <row r="738" ht="13.8" x14ac:dyDescent="0.25"/>
    <row r="739" ht="13.8" x14ac:dyDescent="0.25"/>
    <row r="740" ht="13.8" x14ac:dyDescent="0.25"/>
    <row r="741" ht="13.8" x14ac:dyDescent="0.25"/>
    <row r="742" ht="13.8" x14ac:dyDescent="0.25"/>
    <row r="743" ht="13.8" x14ac:dyDescent="0.25"/>
    <row r="744" ht="13.8" x14ac:dyDescent="0.25"/>
    <row r="745" ht="13.8" x14ac:dyDescent="0.25"/>
    <row r="746" ht="13.8" x14ac:dyDescent="0.25"/>
    <row r="747" ht="13.8" x14ac:dyDescent="0.25"/>
    <row r="748" ht="13.8" x14ac:dyDescent="0.25"/>
    <row r="749" ht="13.8" x14ac:dyDescent="0.25"/>
    <row r="750" ht="13.8" x14ac:dyDescent="0.25"/>
    <row r="751" ht="13.8" x14ac:dyDescent="0.25"/>
    <row r="752" ht="13.8" x14ac:dyDescent="0.25"/>
    <row r="753" ht="13.8" x14ac:dyDescent="0.25"/>
    <row r="754" ht="13.8" x14ac:dyDescent="0.25"/>
    <row r="755" ht="13.8" x14ac:dyDescent="0.25"/>
    <row r="756" ht="13.8" x14ac:dyDescent="0.25"/>
    <row r="757" ht="13.8" x14ac:dyDescent="0.25"/>
    <row r="758" ht="13.8" x14ac:dyDescent="0.25"/>
    <row r="759" ht="13.8" x14ac:dyDescent="0.25"/>
    <row r="760" ht="13.8" x14ac:dyDescent="0.25"/>
    <row r="761" ht="13.8" x14ac:dyDescent="0.25"/>
    <row r="762" ht="13.8" x14ac:dyDescent="0.25"/>
    <row r="763" ht="13.8" x14ac:dyDescent="0.25"/>
    <row r="764" ht="13.8" x14ac:dyDescent="0.25"/>
    <row r="765" ht="13.8" x14ac:dyDescent="0.25"/>
    <row r="766" ht="13.8" x14ac:dyDescent="0.25"/>
    <row r="767" ht="13.8" x14ac:dyDescent="0.25"/>
    <row r="768" ht="13.8" x14ac:dyDescent="0.25"/>
    <row r="769" ht="13.8" x14ac:dyDescent="0.25"/>
    <row r="770" ht="13.8" x14ac:dyDescent="0.25"/>
    <row r="771" ht="13.8" x14ac:dyDescent="0.25"/>
    <row r="772" ht="13.8" x14ac:dyDescent="0.25"/>
    <row r="773" ht="13.8" x14ac:dyDescent="0.25"/>
    <row r="774" ht="13.8" x14ac:dyDescent="0.25"/>
    <row r="775" ht="13.8" x14ac:dyDescent="0.25"/>
    <row r="776" ht="13.8" x14ac:dyDescent="0.25"/>
    <row r="777" ht="13.8" x14ac:dyDescent="0.25"/>
    <row r="778" ht="13.8" x14ac:dyDescent="0.25"/>
    <row r="779" ht="13.8" x14ac:dyDescent="0.25"/>
    <row r="780" ht="13.8" x14ac:dyDescent="0.25"/>
    <row r="781" ht="13.8" x14ac:dyDescent="0.25"/>
    <row r="782" ht="13.8" x14ac:dyDescent="0.25"/>
    <row r="783" ht="13.8" x14ac:dyDescent="0.25"/>
    <row r="784" ht="13.8" x14ac:dyDescent="0.25"/>
    <row r="785" ht="13.8" x14ac:dyDescent="0.25"/>
    <row r="786" ht="13.8" x14ac:dyDescent="0.25"/>
    <row r="787" ht="13.8" x14ac:dyDescent="0.25"/>
    <row r="788" ht="13.8" x14ac:dyDescent="0.25"/>
    <row r="789" ht="13.8" x14ac:dyDescent="0.25"/>
    <row r="790" ht="13.8" x14ac:dyDescent="0.25"/>
    <row r="791" ht="13.8" x14ac:dyDescent="0.25"/>
    <row r="792" ht="13.8" x14ac:dyDescent="0.25"/>
    <row r="793" ht="13.8" x14ac:dyDescent="0.25"/>
    <row r="794" ht="13.8" x14ac:dyDescent="0.25"/>
    <row r="795" ht="13.8" x14ac:dyDescent="0.25"/>
    <row r="796" ht="13.8" x14ac:dyDescent="0.25"/>
    <row r="797" ht="13.8" x14ac:dyDescent="0.25"/>
    <row r="798" ht="13.8" x14ac:dyDescent="0.25"/>
    <row r="799" ht="13.8" x14ac:dyDescent="0.25"/>
    <row r="800" ht="13.8" x14ac:dyDescent="0.25"/>
    <row r="801" ht="13.8" x14ac:dyDescent="0.25"/>
    <row r="802" ht="13.8" x14ac:dyDescent="0.25"/>
    <row r="803" ht="13.8" x14ac:dyDescent="0.25"/>
    <row r="804" ht="13.8" x14ac:dyDescent="0.25"/>
    <row r="805" ht="13.8" x14ac:dyDescent="0.25"/>
    <row r="806" ht="13.8" x14ac:dyDescent="0.25"/>
    <row r="807" ht="13.8" x14ac:dyDescent="0.25"/>
    <row r="808" ht="13.8" x14ac:dyDescent="0.25"/>
    <row r="809" ht="13.8" x14ac:dyDescent="0.25"/>
    <row r="810" ht="13.8" x14ac:dyDescent="0.25"/>
    <row r="811" ht="13.8" x14ac:dyDescent="0.25"/>
    <row r="812" ht="13.8" x14ac:dyDescent="0.25"/>
    <row r="813" ht="13.8" x14ac:dyDescent="0.25"/>
    <row r="814" ht="13.8" x14ac:dyDescent="0.25"/>
    <row r="815" ht="13.8" x14ac:dyDescent="0.25"/>
    <row r="816" ht="13.8" x14ac:dyDescent="0.25"/>
    <row r="817" ht="13.8" x14ac:dyDescent="0.25"/>
    <row r="818" ht="13.8" x14ac:dyDescent="0.25"/>
    <row r="819" ht="13.8" x14ac:dyDescent="0.25"/>
    <row r="820" ht="13.8" x14ac:dyDescent="0.25"/>
    <row r="821" ht="13.8" x14ac:dyDescent="0.25"/>
    <row r="822" ht="13.8" x14ac:dyDescent="0.25"/>
    <row r="823" ht="13.8" x14ac:dyDescent="0.25"/>
    <row r="824" ht="13.8" x14ac:dyDescent="0.25"/>
    <row r="825" ht="13.8" x14ac:dyDescent="0.25"/>
    <row r="826" ht="13.8" x14ac:dyDescent="0.25"/>
    <row r="827" ht="13.8" x14ac:dyDescent="0.25"/>
    <row r="828" ht="13.8" x14ac:dyDescent="0.25"/>
    <row r="829" ht="13.8" x14ac:dyDescent="0.25"/>
    <row r="830" ht="13.8" x14ac:dyDescent="0.25"/>
    <row r="831" ht="13.8" x14ac:dyDescent="0.25"/>
    <row r="832" ht="13.8" x14ac:dyDescent="0.25"/>
    <row r="833" ht="13.8" x14ac:dyDescent="0.25"/>
    <row r="834" ht="13.8" x14ac:dyDescent="0.25"/>
    <row r="835" ht="13.8" x14ac:dyDescent="0.25"/>
    <row r="836" ht="13.8" x14ac:dyDescent="0.25"/>
    <row r="837" ht="13.8" x14ac:dyDescent="0.25"/>
    <row r="838" ht="13.8" x14ac:dyDescent="0.25"/>
    <row r="839" ht="13.8" x14ac:dyDescent="0.25"/>
    <row r="840" ht="13.8" x14ac:dyDescent="0.25"/>
    <row r="841" ht="13.8" x14ac:dyDescent="0.25"/>
    <row r="842" ht="13.8" x14ac:dyDescent="0.25"/>
    <row r="843" ht="13.8" x14ac:dyDescent="0.25"/>
    <row r="844" ht="13.8" x14ac:dyDescent="0.25"/>
    <row r="845" ht="13.8" x14ac:dyDescent="0.25"/>
    <row r="846" ht="13.8" x14ac:dyDescent="0.25"/>
    <row r="847" ht="13.8" x14ac:dyDescent="0.25"/>
    <row r="848" ht="13.8" x14ac:dyDescent="0.25"/>
    <row r="849" ht="13.8" x14ac:dyDescent="0.25"/>
    <row r="850" ht="13.8" x14ac:dyDescent="0.25"/>
    <row r="851" ht="13.8" x14ac:dyDescent="0.25"/>
    <row r="852" ht="13.8" x14ac:dyDescent="0.25"/>
    <row r="853" ht="13.8" x14ac:dyDescent="0.25"/>
    <row r="854" ht="13.8" x14ac:dyDescent="0.25"/>
    <row r="855" ht="13.8" x14ac:dyDescent="0.25"/>
    <row r="856" ht="13.8" x14ac:dyDescent="0.25"/>
    <row r="857" ht="13.8" x14ac:dyDescent="0.25"/>
    <row r="858" ht="13.8" x14ac:dyDescent="0.25"/>
    <row r="859" ht="13.8" x14ac:dyDescent="0.25"/>
    <row r="860" ht="13.8" x14ac:dyDescent="0.25"/>
    <row r="861" ht="13.8" x14ac:dyDescent="0.25"/>
    <row r="862" ht="13.8" x14ac:dyDescent="0.25"/>
    <row r="863" ht="13.8" x14ac:dyDescent="0.25"/>
    <row r="864" ht="13.8" x14ac:dyDescent="0.25"/>
    <row r="865" ht="13.8" x14ac:dyDescent="0.25"/>
    <row r="866" ht="13.8" x14ac:dyDescent="0.25"/>
    <row r="867" ht="13.8" x14ac:dyDescent="0.25"/>
    <row r="868" ht="13.8" x14ac:dyDescent="0.25"/>
    <row r="869" ht="13.8" x14ac:dyDescent="0.25"/>
    <row r="870" ht="13.8" x14ac:dyDescent="0.25"/>
    <row r="871" ht="13.8" x14ac:dyDescent="0.25"/>
    <row r="872" ht="13.8" x14ac:dyDescent="0.25"/>
    <row r="873" ht="13.8" x14ac:dyDescent="0.25"/>
    <row r="874" ht="13.8" x14ac:dyDescent="0.25"/>
    <row r="875" ht="13.8" x14ac:dyDescent="0.25"/>
    <row r="876" ht="13.8" x14ac:dyDescent="0.25"/>
    <row r="877" ht="13.8" x14ac:dyDescent="0.25"/>
    <row r="878" ht="13.8" x14ac:dyDescent="0.25"/>
    <row r="879" ht="13.8" x14ac:dyDescent="0.25"/>
    <row r="880" ht="13.8" x14ac:dyDescent="0.25"/>
    <row r="881" ht="13.8" x14ac:dyDescent="0.25"/>
    <row r="882" ht="13.8" x14ac:dyDescent="0.25"/>
    <row r="883" ht="13.8" x14ac:dyDescent="0.25"/>
    <row r="884" ht="13.8" x14ac:dyDescent="0.25"/>
    <row r="885" ht="13.8" x14ac:dyDescent="0.25"/>
    <row r="886" ht="13.8" x14ac:dyDescent="0.25"/>
    <row r="887" ht="13.8" x14ac:dyDescent="0.25"/>
    <row r="888" ht="13.8" x14ac:dyDescent="0.25"/>
    <row r="889" ht="13.8" x14ac:dyDescent="0.25"/>
    <row r="890" ht="13.8" x14ac:dyDescent="0.25"/>
    <row r="891" ht="13.8" x14ac:dyDescent="0.25"/>
    <row r="892" ht="13.8" x14ac:dyDescent="0.25"/>
    <row r="893" ht="13.8" x14ac:dyDescent="0.25"/>
    <row r="894" ht="13.8" x14ac:dyDescent="0.25"/>
    <row r="895" ht="13.8" x14ac:dyDescent="0.25"/>
    <row r="896" ht="13.8" x14ac:dyDescent="0.25"/>
    <row r="897" ht="13.8" x14ac:dyDescent="0.25"/>
    <row r="898" ht="13.8" x14ac:dyDescent="0.25"/>
    <row r="899" ht="13.8" x14ac:dyDescent="0.25"/>
    <row r="900" ht="13.8" x14ac:dyDescent="0.25"/>
    <row r="901" ht="13.8" x14ac:dyDescent="0.25"/>
    <row r="902" ht="13.8" x14ac:dyDescent="0.25"/>
    <row r="903" ht="13.8" x14ac:dyDescent="0.25"/>
    <row r="904" ht="13.8" x14ac:dyDescent="0.25"/>
    <row r="905" ht="13.8" x14ac:dyDescent="0.25"/>
    <row r="906" ht="13.8" x14ac:dyDescent="0.25"/>
    <row r="907" ht="13.8" x14ac:dyDescent="0.25"/>
    <row r="908" ht="13.8" x14ac:dyDescent="0.25"/>
    <row r="909" ht="13.8" x14ac:dyDescent="0.25"/>
    <row r="910" ht="13.8" x14ac:dyDescent="0.25"/>
    <row r="911" ht="13.8" x14ac:dyDescent="0.25"/>
    <row r="912" ht="13.8" x14ac:dyDescent="0.25"/>
    <row r="913" ht="13.8" x14ac:dyDescent="0.25"/>
    <row r="914" ht="13.8" x14ac:dyDescent="0.25"/>
    <row r="915" ht="13.8" x14ac:dyDescent="0.25"/>
    <row r="916" ht="13.8" x14ac:dyDescent="0.25"/>
    <row r="917" ht="13.8" x14ac:dyDescent="0.25"/>
    <row r="918" ht="13.8" x14ac:dyDescent="0.25"/>
    <row r="919" ht="13.8" x14ac:dyDescent="0.25"/>
    <row r="920" ht="13.8" x14ac:dyDescent="0.25"/>
    <row r="921" ht="13.8" x14ac:dyDescent="0.25"/>
    <row r="922" ht="13.8" x14ac:dyDescent="0.25"/>
    <row r="923" ht="13.8" x14ac:dyDescent="0.25"/>
    <row r="924" ht="13.8" x14ac:dyDescent="0.25"/>
    <row r="925" ht="13.8" x14ac:dyDescent="0.25"/>
    <row r="926" ht="13.8" x14ac:dyDescent="0.25"/>
    <row r="927" ht="13.8" x14ac:dyDescent="0.25"/>
    <row r="928" ht="13.8" x14ac:dyDescent="0.25"/>
    <row r="929" ht="13.8" x14ac:dyDescent="0.25"/>
    <row r="930" ht="13.8" x14ac:dyDescent="0.25"/>
    <row r="931" ht="13.8" x14ac:dyDescent="0.25"/>
    <row r="932" ht="13.8" x14ac:dyDescent="0.25"/>
    <row r="933" ht="13.8" x14ac:dyDescent="0.25"/>
    <row r="934" ht="13.8" x14ac:dyDescent="0.25"/>
    <row r="935" ht="13.8" x14ac:dyDescent="0.25"/>
    <row r="936" ht="13.8" x14ac:dyDescent="0.25"/>
    <row r="937" ht="13.8" x14ac:dyDescent="0.25"/>
    <row r="938" ht="13.8" x14ac:dyDescent="0.25"/>
    <row r="939" ht="13.8" x14ac:dyDescent="0.25"/>
    <row r="940" ht="13.8" x14ac:dyDescent="0.25"/>
    <row r="941" ht="13.8" x14ac:dyDescent="0.25"/>
    <row r="942" ht="13.8" x14ac:dyDescent="0.25"/>
    <row r="943" ht="13.8" x14ac:dyDescent="0.25"/>
    <row r="944" ht="13.8" x14ac:dyDescent="0.25"/>
    <row r="945" ht="13.8" x14ac:dyDescent="0.25"/>
    <row r="946" ht="13.8" x14ac:dyDescent="0.25"/>
    <row r="947" ht="13.8" x14ac:dyDescent="0.25"/>
    <row r="948" ht="13.8" x14ac:dyDescent="0.25"/>
    <row r="949" ht="13.8" x14ac:dyDescent="0.25"/>
    <row r="950" ht="13.8" x14ac:dyDescent="0.25"/>
    <row r="951" ht="13.8" x14ac:dyDescent="0.25"/>
    <row r="952" ht="13.8" x14ac:dyDescent="0.25"/>
    <row r="953" ht="13.8" x14ac:dyDescent="0.25"/>
    <row r="954" ht="13.8" x14ac:dyDescent="0.25"/>
    <row r="955" ht="13.8" x14ac:dyDescent="0.25"/>
    <row r="956" ht="13.8" x14ac:dyDescent="0.25"/>
    <row r="957" ht="13.8" x14ac:dyDescent="0.25"/>
    <row r="958" ht="13.8" x14ac:dyDescent="0.25"/>
    <row r="959" ht="13.8" x14ac:dyDescent="0.25"/>
    <row r="960" ht="13.8" x14ac:dyDescent="0.25"/>
    <row r="961" ht="13.8" x14ac:dyDescent="0.25"/>
    <row r="962" ht="13.8" x14ac:dyDescent="0.25"/>
    <row r="963" ht="13.8" x14ac:dyDescent="0.25"/>
    <row r="964" ht="13.8" x14ac:dyDescent="0.25"/>
    <row r="965" ht="13.8" x14ac:dyDescent="0.25"/>
    <row r="966" ht="13.8" x14ac:dyDescent="0.25"/>
    <row r="967" ht="13.8" x14ac:dyDescent="0.25"/>
    <row r="968" ht="13.8" x14ac:dyDescent="0.25"/>
    <row r="969" ht="13.8" x14ac:dyDescent="0.25"/>
    <row r="970" ht="13.8" x14ac:dyDescent="0.25"/>
  </sheetData>
  <mergeCells count="83">
    <mergeCell ref="A146:F146"/>
    <mergeCell ref="A147:F147"/>
    <mergeCell ref="A148:F148"/>
    <mergeCell ref="A149:F149"/>
    <mergeCell ref="A150:F150"/>
    <mergeCell ref="A140:F140"/>
    <mergeCell ref="A141:F141"/>
    <mergeCell ref="A142:F142"/>
    <mergeCell ref="A143:F143"/>
    <mergeCell ref="A144:F144"/>
    <mergeCell ref="A145:F145"/>
    <mergeCell ref="A134:F134"/>
    <mergeCell ref="A135:F135"/>
    <mergeCell ref="A136:F136"/>
    <mergeCell ref="A137:F137"/>
    <mergeCell ref="A138:F138"/>
    <mergeCell ref="A139:F139"/>
    <mergeCell ref="A128:F128"/>
    <mergeCell ref="A129:F129"/>
    <mergeCell ref="A130:F130"/>
    <mergeCell ref="A131:F131"/>
    <mergeCell ref="A132:F132"/>
    <mergeCell ref="A133:F133"/>
    <mergeCell ref="A122:F122"/>
    <mergeCell ref="A123:F123"/>
    <mergeCell ref="A124:F124"/>
    <mergeCell ref="A125:F125"/>
    <mergeCell ref="A126:F126"/>
    <mergeCell ref="A127:F127"/>
    <mergeCell ref="A116:F116"/>
    <mergeCell ref="A117:F117"/>
    <mergeCell ref="A118:F118"/>
    <mergeCell ref="A119:F119"/>
    <mergeCell ref="A120:F120"/>
    <mergeCell ref="A121:F121"/>
    <mergeCell ref="A110:F110"/>
    <mergeCell ref="A111:F111"/>
    <mergeCell ref="A112:F112"/>
    <mergeCell ref="A113:F113"/>
    <mergeCell ref="A114:F114"/>
    <mergeCell ref="A115:F115"/>
    <mergeCell ref="A104:F104"/>
    <mergeCell ref="A105:F105"/>
    <mergeCell ref="A106:F106"/>
    <mergeCell ref="A107:F107"/>
    <mergeCell ref="A108:F108"/>
    <mergeCell ref="A109:F109"/>
    <mergeCell ref="A98:F98"/>
    <mergeCell ref="A99:F99"/>
    <mergeCell ref="A100:F100"/>
    <mergeCell ref="A101:F101"/>
    <mergeCell ref="A102:F102"/>
    <mergeCell ref="A103:F103"/>
    <mergeCell ref="A92:F92"/>
    <mergeCell ref="A93:F93"/>
    <mergeCell ref="A94:F94"/>
    <mergeCell ref="A95:F95"/>
    <mergeCell ref="A96:F96"/>
    <mergeCell ref="A97:F97"/>
    <mergeCell ref="A86:F86"/>
    <mergeCell ref="A87:F87"/>
    <mergeCell ref="A88:F88"/>
    <mergeCell ref="A89:F89"/>
    <mergeCell ref="A90:F90"/>
    <mergeCell ref="A91:F91"/>
    <mergeCell ref="A80:F80"/>
    <mergeCell ref="A81:F81"/>
    <mergeCell ref="A82:F82"/>
    <mergeCell ref="A83:F83"/>
    <mergeCell ref="A84:F84"/>
    <mergeCell ref="A85:F85"/>
    <mergeCell ref="A51:I51"/>
    <mergeCell ref="A75:F75"/>
    <mergeCell ref="A76:F76"/>
    <mergeCell ref="A77:F77"/>
    <mergeCell ref="A78:F78"/>
    <mergeCell ref="A79:F79"/>
    <mergeCell ref="A1:J1"/>
    <mergeCell ref="A2:J2"/>
    <mergeCell ref="A3:J3"/>
    <mergeCell ref="B4:J4"/>
    <mergeCell ref="A5:J5"/>
    <mergeCell ref="A31:I31"/>
  </mergeCells>
  <dataValidations count="4">
    <dataValidation type="list" allowBlank="1" sqref="D7:D16 D33:D42 D53:D62" xr:uid="{48E6B51E-55A6-4678-B27B-D71CCE9BA363}">
      <formula1>"AGP,CLH,CLT,COM,CTD,CTI,DES,DISP,ELE,ESG,EST,EXM,EXQ,EXR,FRQ,REV,VAGO"</formula1>
    </dataValidation>
    <dataValidation type="list" allowBlank="1" sqref="B33:B42" xr:uid="{75B4AAA1-E62F-45A4-93EA-BF39D16F932A}">
      <formula1>"FDA,FDA-1,FDA-2,FDA-3,FDA-4"</formula1>
    </dataValidation>
    <dataValidation type="list" allowBlank="1" sqref="B7:B16" xr:uid="{D07B73FF-F408-4941-A3AE-4771D0D1EB71}">
      <formula1>"DAS,DAS-1,DAS-2,DAS-3,DAS-4,DAS-5,CAA-1,CAA-2,CAA-3,CAA-4,CAA-5"</formula1>
    </dataValidation>
    <dataValidation type="list" allowBlank="1" sqref="B53:B62" xr:uid="{12C08A53-2C8C-425B-AF75-3134BB9ACE63}">
      <formula1>"FGS-1,FGS-2,FGS-3,FGA-1,FGA-2,FGA-3"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2022-JAN</vt:lpstr>
      <vt:lpstr>2022-FEV</vt:lpstr>
      <vt:lpstr>2022-MAR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Bruna Bertoldo</cp:lastModifiedBy>
  <dcterms:modified xsi:type="dcterms:W3CDTF">2022-08-22T17:49:24Z</dcterms:modified>
</cp:coreProperties>
</file>