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0730" windowHeight="11760" activeTab="8"/>
  </bookViews>
  <sheets>
    <sheet name="UPE" sheetId="1" r:id="rId1"/>
    <sheet name="440702" sheetId="5" r:id="rId2"/>
    <sheet name="440703" sheetId="6" r:id="rId3"/>
    <sheet name="440704" sheetId="7" r:id="rId4"/>
    <sheet name="440705" sheetId="8" r:id="rId5"/>
    <sheet name="440706" sheetId="9" r:id="rId6"/>
    <sheet name="440707" sheetId="10" r:id="rId7"/>
    <sheet name="440708" sheetId="11" r:id="rId8"/>
    <sheet name="440709" sheetId="12" r:id="rId9"/>
    <sheet name="440710" sheetId="13" r:id="rId10"/>
    <sheet name="440711" sheetId="14" r:id="rId11"/>
    <sheet name="440712" sheetId="15" r:id="rId12"/>
  </sheets>
  <externalReferences>
    <externalReference r:id="rId13"/>
  </externalReferences>
  <definedNames>
    <definedName name="_xlnm.Print_Titles" localSheetId="1">'440702'!$4:$7</definedName>
    <definedName name="_xlnm.Print_Titles" localSheetId="2">'440703'!$4:$7</definedName>
    <definedName name="_xlnm.Print_Titles" localSheetId="3">'440704'!$4:$7</definedName>
    <definedName name="_xlnm.Print_Titles" localSheetId="4">'440705'!$4:$7</definedName>
    <definedName name="_xlnm.Print_Titles" localSheetId="5">'440706'!$4:$7</definedName>
    <definedName name="_xlnm.Print_Titles" localSheetId="6">'440707'!$4:$7</definedName>
    <definedName name="_xlnm.Print_Titles" localSheetId="7">'440708'!$4:$7</definedName>
    <definedName name="_xlnm.Print_Titles" localSheetId="8">'440709'!$4:$7</definedName>
    <definedName name="_xlnm.Print_Titles" localSheetId="9">'440710'!$4:$7</definedName>
    <definedName name="_xlnm.Print_Titles" localSheetId="10">'440711'!$4:$7</definedName>
    <definedName name="_xlnm.Print_Titles" localSheetId="11">'440712'!$4:$7</definedName>
    <definedName name="_xlnm.Print_Titles" localSheetId="0">UPE!$4:$7</definedName>
  </definedNames>
  <calcPr calcId="144525"/>
</workbook>
</file>

<file path=xl/calcChain.xml><?xml version="1.0" encoding="utf-8"?>
<calcChain xmlns="http://schemas.openxmlformats.org/spreadsheetml/2006/main">
  <c r="X14" i="14" l="1"/>
  <c r="Y14" i="14" s="1"/>
  <c r="Z14" i="14" s="1"/>
  <c r="W11" i="13"/>
  <c r="V11" i="13"/>
  <c r="U11" i="13"/>
  <c r="T11" i="13"/>
  <c r="O11" i="13"/>
  <c r="N11" i="13"/>
  <c r="M11" i="13"/>
  <c r="L11" i="13"/>
  <c r="W10" i="13"/>
  <c r="V10" i="13"/>
  <c r="U10" i="13"/>
  <c r="T10" i="13"/>
  <c r="O10" i="13"/>
  <c r="N10" i="13"/>
  <c r="M10" i="13"/>
  <c r="L10" i="13"/>
  <c r="W9" i="13"/>
  <c r="V9" i="13"/>
  <c r="V29" i="13" s="1"/>
  <c r="U9" i="13"/>
  <c r="T9" i="13"/>
  <c r="T29" i="13" s="1"/>
  <c r="O9" i="13"/>
  <c r="N9" i="13"/>
  <c r="M9" i="13"/>
  <c r="M29" i="13" s="1"/>
  <c r="L9" i="13"/>
  <c r="L29" i="13" s="1"/>
  <c r="L12" i="11"/>
  <c r="X12" i="11" s="1"/>
  <c r="Q8" i="10"/>
  <c r="Q30" i="10" s="1"/>
  <c r="P8" i="10"/>
  <c r="X8" i="10" s="1"/>
  <c r="K9" i="15"/>
  <c r="K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 s="1"/>
  <c r="W8" i="15"/>
  <c r="V8" i="15"/>
  <c r="U8" i="15"/>
  <c r="T8" i="15"/>
  <c r="S8" i="15"/>
  <c r="R8" i="15"/>
  <c r="Q8" i="15"/>
  <c r="P8" i="15"/>
  <c r="O8" i="15"/>
  <c r="N8" i="15"/>
  <c r="M8" i="15"/>
  <c r="L8" i="15"/>
  <c r="K8" i="15" s="1"/>
  <c r="N15" i="14"/>
  <c r="X15" i="14" s="1"/>
  <c r="Y15" i="14" s="1"/>
  <c r="Z15" i="14" s="1"/>
  <c r="L16" i="14"/>
  <c r="M16" i="14"/>
  <c r="N16" i="14"/>
  <c r="O16" i="14"/>
  <c r="P16" i="14"/>
  <c r="Q16" i="14"/>
  <c r="R16" i="14"/>
  <c r="S16" i="14"/>
  <c r="T16" i="14"/>
  <c r="U16" i="14"/>
  <c r="V16" i="14"/>
  <c r="W16" i="14"/>
  <c r="M11" i="14"/>
  <c r="N11" i="14"/>
  <c r="O11" i="14"/>
  <c r="P11" i="14"/>
  <c r="Q11" i="14"/>
  <c r="R11" i="14"/>
  <c r="S11" i="14"/>
  <c r="T11" i="14"/>
  <c r="U11" i="14"/>
  <c r="V11" i="14"/>
  <c r="W11" i="14"/>
  <c r="L11" i="14"/>
  <c r="M10" i="14"/>
  <c r="N10" i="14"/>
  <c r="O10" i="14"/>
  <c r="P10" i="14"/>
  <c r="Q10" i="14"/>
  <c r="R10" i="14"/>
  <c r="S10" i="14"/>
  <c r="T10" i="14"/>
  <c r="U10" i="14"/>
  <c r="V10" i="14"/>
  <c r="W10" i="14"/>
  <c r="L10" i="14"/>
  <c r="N29" i="13"/>
  <c r="Q29" i="13"/>
  <c r="V13" i="12"/>
  <c r="W13" i="12" s="1"/>
  <c r="V14" i="12"/>
  <c r="W14" i="12" s="1"/>
  <c r="X14" i="12" s="1"/>
  <c r="AC29" i="12"/>
  <c r="AB29" i="12"/>
  <c r="AA29" i="12"/>
  <c r="Z29" i="12"/>
  <c r="U29" i="12"/>
  <c r="R29" i="12"/>
  <c r="K9" i="11"/>
  <c r="K10" i="11"/>
  <c r="K11" i="11"/>
  <c r="K12" i="11"/>
  <c r="K13" i="11"/>
  <c r="K8" i="11"/>
  <c r="J9" i="10"/>
  <c r="J8" i="10"/>
  <c r="Q9" i="10"/>
  <c r="P9" i="10"/>
  <c r="S8" i="9"/>
  <c r="R8" i="9"/>
  <c r="Q8" i="9"/>
  <c r="P8" i="9"/>
  <c r="P30" i="9" s="1"/>
  <c r="T8" i="9"/>
  <c r="P11" i="9"/>
  <c r="Q11" i="9"/>
  <c r="R11" i="9"/>
  <c r="S11" i="9"/>
  <c r="S30" i="9" s="1"/>
  <c r="T11" i="9"/>
  <c r="U11" i="9"/>
  <c r="U30" i="9" s="1"/>
  <c r="V11" i="9"/>
  <c r="W11" i="9"/>
  <c r="K30" i="9"/>
  <c r="M11" i="9"/>
  <c r="M30" i="9" s="1"/>
  <c r="N11" i="9"/>
  <c r="N30" i="9" s="1"/>
  <c r="O11" i="9"/>
  <c r="O30" i="9" s="1"/>
  <c r="L11" i="9"/>
  <c r="J9" i="7"/>
  <c r="J8" i="7"/>
  <c r="J30" i="7" s="1"/>
  <c r="X11" i="6"/>
  <c r="Y11" i="6" s="1"/>
  <c r="Z11" i="6" s="1"/>
  <c r="R13" i="6"/>
  <c r="M16" i="6"/>
  <c r="N16" i="6"/>
  <c r="N17" i="6" s="1"/>
  <c r="O16" i="6"/>
  <c r="P16" i="6"/>
  <c r="Q16" i="6"/>
  <c r="R16" i="6"/>
  <c r="S16" i="6"/>
  <c r="T16" i="6"/>
  <c r="U16" i="6"/>
  <c r="V16" i="6"/>
  <c r="W16" i="6"/>
  <c r="X16" i="6"/>
  <c r="T17" i="6"/>
  <c r="U17" i="6"/>
  <c r="L16" i="6"/>
  <c r="L15" i="6"/>
  <c r="M15" i="6"/>
  <c r="N15" i="6"/>
  <c r="O15" i="6"/>
  <c r="O17" i="6" s="1"/>
  <c r="R15" i="6"/>
  <c r="R17" i="6" s="1"/>
  <c r="S15" i="6"/>
  <c r="T15" i="6"/>
  <c r="U15" i="6"/>
  <c r="V15" i="6"/>
  <c r="W15" i="6"/>
  <c r="W17" i="6" s="1"/>
  <c r="K13" i="6"/>
  <c r="J23" i="5"/>
  <c r="K23" i="5"/>
  <c r="J30" i="15"/>
  <c r="X29" i="15"/>
  <c r="Y29" i="15" s="1"/>
  <c r="Z29" i="15" s="1"/>
  <c r="Y28" i="15"/>
  <c r="Z28" i="15" s="1"/>
  <c r="X28" i="15"/>
  <c r="X27" i="15"/>
  <c r="Y27" i="15" s="1"/>
  <c r="Z27" i="15" s="1"/>
  <c r="X26" i="15"/>
  <c r="Y26" i="15" s="1"/>
  <c r="Z26" i="15" s="1"/>
  <c r="X25" i="15"/>
  <c r="Y25" i="15" s="1"/>
  <c r="Z25" i="15" s="1"/>
  <c r="X24" i="15"/>
  <c r="Y24" i="15" s="1"/>
  <c r="Z24" i="15" s="1"/>
  <c r="X23" i="15"/>
  <c r="Y23" i="15" s="1"/>
  <c r="Z23" i="15" s="1"/>
  <c r="Y22" i="15"/>
  <c r="Z22" i="15" s="1"/>
  <c r="X22" i="15"/>
  <c r="X21" i="15"/>
  <c r="Y21" i="15" s="1"/>
  <c r="Z21" i="15" s="1"/>
  <c r="Y20" i="15"/>
  <c r="Z20" i="15" s="1"/>
  <c r="X20" i="15"/>
  <c r="X19" i="15"/>
  <c r="Y19" i="15" s="1"/>
  <c r="Z19" i="15" s="1"/>
  <c r="Y18" i="15"/>
  <c r="Z18" i="15" s="1"/>
  <c r="X18" i="15"/>
  <c r="X17" i="15"/>
  <c r="Y17" i="15" s="1"/>
  <c r="Z17" i="15" s="1"/>
  <c r="Z16" i="15"/>
  <c r="Y16" i="15"/>
  <c r="X16" i="15"/>
  <c r="X15" i="15"/>
  <c r="Y15" i="15" s="1"/>
  <c r="Z15" i="15" s="1"/>
  <c r="Y14" i="15"/>
  <c r="Z14" i="15" s="1"/>
  <c r="X14" i="15"/>
  <c r="X13" i="15"/>
  <c r="Y13" i="15" s="1"/>
  <c r="Z13" i="15" s="1"/>
  <c r="J29" i="14"/>
  <c r="X28" i="14"/>
  <c r="Y28" i="14" s="1"/>
  <c r="Z28" i="14" s="1"/>
  <c r="X27" i="14"/>
  <c r="Y27" i="14" s="1"/>
  <c r="Z27" i="14" s="1"/>
  <c r="X26" i="14"/>
  <c r="Y26" i="14" s="1"/>
  <c r="Z26" i="14" s="1"/>
  <c r="X25" i="14"/>
  <c r="Y25" i="14" s="1"/>
  <c r="Z25" i="14" s="1"/>
  <c r="X24" i="14"/>
  <c r="Y24" i="14" s="1"/>
  <c r="Z24" i="14" s="1"/>
  <c r="X23" i="14"/>
  <c r="Y23" i="14" s="1"/>
  <c r="Z23" i="14" s="1"/>
  <c r="X22" i="14"/>
  <c r="Y22" i="14" s="1"/>
  <c r="Z22" i="14" s="1"/>
  <c r="X21" i="14"/>
  <c r="Y21" i="14" s="1"/>
  <c r="Z21" i="14" s="1"/>
  <c r="X20" i="14"/>
  <c r="Y20" i="14" s="1"/>
  <c r="Z20" i="14" s="1"/>
  <c r="X19" i="14"/>
  <c r="Y19" i="14" s="1"/>
  <c r="Z19" i="14" s="1"/>
  <c r="X18" i="14"/>
  <c r="Y18" i="14" s="1"/>
  <c r="Z18" i="14" s="1"/>
  <c r="X8" i="14"/>
  <c r="Y8" i="14" s="1"/>
  <c r="Z8" i="14" s="1"/>
  <c r="X12" i="14"/>
  <c r="Y12" i="14" s="1"/>
  <c r="Z12" i="14" s="1"/>
  <c r="X13" i="14"/>
  <c r="Y13" i="14" s="1"/>
  <c r="Z13" i="14" s="1"/>
  <c r="X17" i="14"/>
  <c r="Y17" i="14" s="1"/>
  <c r="Z17" i="14" s="1"/>
  <c r="X9" i="14"/>
  <c r="Y9" i="14" s="1"/>
  <c r="Z9" i="14" s="1"/>
  <c r="S29" i="13"/>
  <c r="R29" i="13"/>
  <c r="P29" i="13"/>
  <c r="J29" i="13"/>
  <c r="X28" i="13"/>
  <c r="Y28" i="13" s="1"/>
  <c r="Z28" i="13" s="1"/>
  <c r="X27" i="13"/>
  <c r="Y27" i="13" s="1"/>
  <c r="Z27" i="13" s="1"/>
  <c r="X26" i="13"/>
  <c r="Y26" i="13" s="1"/>
  <c r="Z26" i="13" s="1"/>
  <c r="Y25" i="13"/>
  <c r="Z25" i="13" s="1"/>
  <c r="X25" i="13"/>
  <c r="X24" i="13"/>
  <c r="Y24" i="13" s="1"/>
  <c r="Z24" i="13" s="1"/>
  <c r="X23" i="13"/>
  <c r="Y23" i="13" s="1"/>
  <c r="Z23" i="13" s="1"/>
  <c r="X22" i="13"/>
  <c r="Y22" i="13" s="1"/>
  <c r="Z22" i="13" s="1"/>
  <c r="X21" i="13"/>
  <c r="Y21" i="13" s="1"/>
  <c r="Z21" i="13" s="1"/>
  <c r="X20" i="13"/>
  <c r="Y20" i="13" s="1"/>
  <c r="Z20" i="13" s="1"/>
  <c r="X19" i="13"/>
  <c r="Y19" i="13" s="1"/>
  <c r="Z19" i="13" s="1"/>
  <c r="Y18" i="13"/>
  <c r="Z18" i="13" s="1"/>
  <c r="X18" i="13"/>
  <c r="X17" i="13"/>
  <c r="Y17" i="13" s="1"/>
  <c r="Z17" i="13" s="1"/>
  <c r="X16" i="13"/>
  <c r="Y16" i="13" s="1"/>
  <c r="Z16" i="13" s="1"/>
  <c r="X15" i="13"/>
  <c r="Y15" i="13" s="1"/>
  <c r="Z15" i="13" s="1"/>
  <c r="X14" i="13"/>
  <c r="Y14" i="13" s="1"/>
  <c r="Z14" i="13" s="1"/>
  <c r="X13" i="13"/>
  <c r="Y13" i="13" s="1"/>
  <c r="Z13" i="13" s="1"/>
  <c r="X12" i="13"/>
  <c r="Y12" i="13" s="1"/>
  <c r="Z12" i="13" s="1"/>
  <c r="Y29" i="12"/>
  <c r="P29" i="12"/>
  <c r="AD28" i="12"/>
  <c r="AE28" i="12" s="1"/>
  <c r="AF28" i="12" s="1"/>
  <c r="AD27" i="12"/>
  <c r="AE27" i="12" s="1"/>
  <c r="AF27" i="12" s="1"/>
  <c r="AD26" i="12"/>
  <c r="AE26" i="12" s="1"/>
  <c r="AF26" i="12" s="1"/>
  <c r="AD25" i="12"/>
  <c r="AE25" i="12" s="1"/>
  <c r="AF25" i="12" s="1"/>
  <c r="AD24" i="12"/>
  <c r="AE24" i="12" s="1"/>
  <c r="AF24" i="12" s="1"/>
  <c r="AD23" i="12"/>
  <c r="AE23" i="12" s="1"/>
  <c r="AF23" i="12" s="1"/>
  <c r="AD22" i="12"/>
  <c r="AE22" i="12" s="1"/>
  <c r="AF22" i="12" s="1"/>
  <c r="AD21" i="12"/>
  <c r="AE21" i="12" s="1"/>
  <c r="AF21" i="12" s="1"/>
  <c r="AF20" i="12"/>
  <c r="AD19" i="12"/>
  <c r="AF19" i="12" s="1"/>
  <c r="AE18" i="12"/>
  <c r="AF18" i="12" s="1"/>
  <c r="W30" i="11"/>
  <c r="V30" i="11"/>
  <c r="U30" i="11"/>
  <c r="T30" i="11"/>
  <c r="S30" i="11"/>
  <c r="R30" i="11"/>
  <c r="Q30" i="11"/>
  <c r="P30" i="11"/>
  <c r="O30" i="11"/>
  <c r="N30" i="11"/>
  <c r="J30" i="11"/>
  <c r="X29" i="11"/>
  <c r="Y29" i="11" s="1"/>
  <c r="Z29" i="11" s="1"/>
  <c r="X28" i="11"/>
  <c r="Y28" i="11" s="1"/>
  <c r="Z28" i="11" s="1"/>
  <c r="X27" i="11"/>
  <c r="Y27" i="11" s="1"/>
  <c r="Z27" i="11" s="1"/>
  <c r="Y26" i="11"/>
  <c r="Z26" i="11" s="1"/>
  <c r="X26" i="11"/>
  <c r="X25" i="11"/>
  <c r="Y25" i="11" s="1"/>
  <c r="Z25" i="11" s="1"/>
  <c r="Y24" i="11"/>
  <c r="Z24" i="11" s="1"/>
  <c r="X24" i="11"/>
  <c r="X23" i="11"/>
  <c r="Y23" i="11" s="1"/>
  <c r="Z23" i="11" s="1"/>
  <c r="X22" i="11"/>
  <c r="Y22" i="11" s="1"/>
  <c r="Z22" i="11" s="1"/>
  <c r="X21" i="11"/>
  <c r="Y21" i="11" s="1"/>
  <c r="Z21" i="11" s="1"/>
  <c r="X20" i="11"/>
  <c r="Y20" i="11" s="1"/>
  <c r="Z20" i="11" s="1"/>
  <c r="X19" i="11"/>
  <c r="Y19" i="11" s="1"/>
  <c r="Z19" i="11" s="1"/>
  <c r="Y18" i="11"/>
  <c r="Z18" i="11" s="1"/>
  <c r="X18" i="11"/>
  <c r="X16" i="11"/>
  <c r="Y16" i="11" s="1"/>
  <c r="Z16" i="11" s="1"/>
  <c r="X15" i="11"/>
  <c r="Y15" i="11" s="1"/>
  <c r="Z15" i="11" s="1"/>
  <c r="X14" i="11"/>
  <c r="Y14" i="11" s="1"/>
  <c r="Z14" i="11" s="1"/>
  <c r="X13" i="11"/>
  <c r="Y13" i="11" s="1"/>
  <c r="Z13" i="11" s="1"/>
  <c r="Y11" i="11"/>
  <c r="Z11" i="11" s="1"/>
  <c r="X11" i="11"/>
  <c r="X10" i="11"/>
  <c r="Y10" i="11" s="1"/>
  <c r="Z10" i="11" s="1"/>
  <c r="X9" i="11"/>
  <c r="Y9" i="11" s="1"/>
  <c r="Z9" i="11" s="1"/>
  <c r="X8" i="11"/>
  <c r="Y8" i="11" s="1"/>
  <c r="Z8" i="11" s="1"/>
  <c r="W30" i="10"/>
  <c r="V30" i="10"/>
  <c r="U30" i="10"/>
  <c r="T30" i="10"/>
  <c r="S30" i="10"/>
  <c r="R30" i="10"/>
  <c r="O30" i="10"/>
  <c r="N30" i="10"/>
  <c r="M30" i="10"/>
  <c r="L30" i="10"/>
  <c r="K30" i="10"/>
  <c r="J30" i="10"/>
  <c r="Y29" i="10"/>
  <c r="Z29" i="10" s="1"/>
  <c r="X29" i="10"/>
  <c r="X28" i="10"/>
  <c r="Y28" i="10" s="1"/>
  <c r="Z28" i="10" s="1"/>
  <c r="Y27" i="10"/>
  <c r="Z27" i="10" s="1"/>
  <c r="X27" i="10"/>
  <c r="X26" i="10"/>
  <c r="Y26" i="10" s="1"/>
  <c r="Z26" i="10" s="1"/>
  <c r="X25" i="10"/>
  <c r="Y25" i="10" s="1"/>
  <c r="Z25" i="10" s="1"/>
  <c r="X24" i="10"/>
  <c r="Y24" i="10" s="1"/>
  <c r="Z24" i="10" s="1"/>
  <c r="X23" i="10"/>
  <c r="Y23" i="10" s="1"/>
  <c r="Z23" i="10" s="1"/>
  <c r="X22" i="10"/>
  <c r="Y22" i="10" s="1"/>
  <c r="Z22" i="10" s="1"/>
  <c r="Y21" i="10"/>
  <c r="Z21" i="10" s="1"/>
  <c r="X21" i="10"/>
  <c r="X20" i="10"/>
  <c r="Y20" i="10" s="1"/>
  <c r="Z20" i="10" s="1"/>
  <c r="Y19" i="10"/>
  <c r="Z19" i="10" s="1"/>
  <c r="X19" i="10"/>
  <c r="X18" i="10"/>
  <c r="Y18" i="10" s="1"/>
  <c r="Z18" i="10" s="1"/>
  <c r="X17" i="10"/>
  <c r="Y17" i="10" s="1"/>
  <c r="Z17" i="10" s="1"/>
  <c r="X16" i="10"/>
  <c r="Y16" i="10" s="1"/>
  <c r="Z16" i="10" s="1"/>
  <c r="X15" i="10"/>
  <c r="Y15" i="10" s="1"/>
  <c r="Z15" i="10" s="1"/>
  <c r="X14" i="10"/>
  <c r="Y14" i="10" s="1"/>
  <c r="Z14" i="10" s="1"/>
  <c r="Y13" i="10"/>
  <c r="Z13" i="10" s="1"/>
  <c r="X13" i="10"/>
  <c r="X12" i="10"/>
  <c r="Y12" i="10" s="1"/>
  <c r="Z12" i="10" s="1"/>
  <c r="Y11" i="10"/>
  <c r="Z11" i="10" s="1"/>
  <c r="X11" i="10"/>
  <c r="X10" i="10"/>
  <c r="Y10" i="10" s="1"/>
  <c r="Z10" i="10" s="1"/>
  <c r="W30" i="9"/>
  <c r="V30" i="9"/>
  <c r="R30" i="9"/>
  <c r="L30" i="9"/>
  <c r="J30" i="9"/>
  <c r="X29" i="9"/>
  <c r="Y29" i="9" s="1"/>
  <c r="Z29" i="9" s="1"/>
  <c r="Y28" i="9"/>
  <c r="Z28" i="9" s="1"/>
  <c r="X28" i="9"/>
  <c r="X27" i="9"/>
  <c r="Y27" i="9" s="1"/>
  <c r="Z27" i="9" s="1"/>
  <c r="X26" i="9"/>
  <c r="Y26" i="9" s="1"/>
  <c r="Z26" i="9" s="1"/>
  <c r="Z25" i="9"/>
  <c r="Y25" i="9"/>
  <c r="X25" i="9"/>
  <c r="Y24" i="9"/>
  <c r="Z24" i="9" s="1"/>
  <c r="X24" i="9"/>
  <c r="X23" i="9"/>
  <c r="Y23" i="9" s="1"/>
  <c r="Z23" i="9" s="1"/>
  <c r="X22" i="9"/>
  <c r="Y22" i="9" s="1"/>
  <c r="Z22" i="9" s="1"/>
  <c r="X21" i="9"/>
  <c r="Y21" i="9" s="1"/>
  <c r="Z21" i="9" s="1"/>
  <c r="X20" i="9"/>
  <c r="Y20" i="9" s="1"/>
  <c r="Z20" i="9" s="1"/>
  <c r="X19" i="9"/>
  <c r="Y19" i="9" s="1"/>
  <c r="Z19" i="9" s="1"/>
  <c r="Y18" i="9"/>
  <c r="Z18" i="9" s="1"/>
  <c r="X18" i="9"/>
  <c r="X17" i="9"/>
  <c r="Y17" i="9" s="1"/>
  <c r="Z17" i="9" s="1"/>
  <c r="X16" i="9"/>
  <c r="Y16" i="9" s="1"/>
  <c r="Z16" i="9" s="1"/>
  <c r="X15" i="9"/>
  <c r="Y15" i="9" s="1"/>
  <c r="Z15" i="9" s="1"/>
  <c r="X12" i="9"/>
  <c r="Y12" i="9" s="1"/>
  <c r="Z12" i="9" s="1"/>
  <c r="X10" i="9"/>
  <c r="Y10" i="9" s="1"/>
  <c r="Z10" i="9" s="1"/>
  <c r="X14" i="9"/>
  <c r="Y14" i="9" s="1"/>
  <c r="Z14" i="9" s="1"/>
  <c r="X9" i="9"/>
  <c r="Y9" i="9" s="1"/>
  <c r="Z9" i="9" s="1"/>
  <c r="X13" i="9"/>
  <c r="Y13" i="9" s="1"/>
  <c r="Z13" i="9" s="1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X28" i="8"/>
  <c r="Y28" i="8" s="1"/>
  <c r="Z28" i="8" s="1"/>
  <c r="X27" i="8"/>
  <c r="Y27" i="8" s="1"/>
  <c r="Z27" i="8" s="1"/>
  <c r="Y26" i="8"/>
  <c r="Z26" i="8" s="1"/>
  <c r="X26" i="8"/>
  <c r="X25" i="8"/>
  <c r="Y25" i="8" s="1"/>
  <c r="Z25" i="8" s="1"/>
  <c r="X24" i="8"/>
  <c r="Y24" i="8" s="1"/>
  <c r="Z24" i="8" s="1"/>
  <c r="X23" i="8"/>
  <c r="Y23" i="8" s="1"/>
  <c r="Z23" i="8" s="1"/>
  <c r="Y22" i="8"/>
  <c r="Z22" i="8" s="1"/>
  <c r="X22" i="8"/>
  <c r="X21" i="8"/>
  <c r="Y21" i="8" s="1"/>
  <c r="Z21" i="8" s="1"/>
  <c r="X20" i="8"/>
  <c r="Y20" i="8" s="1"/>
  <c r="Z20" i="8" s="1"/>
  <c r="X19" i="8"/>
  <c r="Y19" i="8" s="1"/>
  <c r="Z19" i="8" s="1"/>
  <c r="X18" i="8"/>
  <c r="Y18" i="8" s="1"/>
  <c r="Z18" i="8" s="1"/>
  <c r="X17" i="8"/>
  <c r="Y17" i="8" s="1"/>
  <c r="Z17" i="8" s="1"/>
  <c r="X14" i="8"/>
  <c r="X10" i="8"/>
  <c r="Y10" i="8" s="1"/>
  <c r="Z10" i="8" s="1"/>
  <c r="X12" i="8"/>
  <c r="Y12" i="8" s="1"/>
  <c r="Z12" i="8" s="1"/>
  <c r="X13" i="8"/>
  <c r="Y13" i="8" s="1"/>
  <c r="Z13" i="8" s="1"/>
  <c r="X11" i="8"/>
  <c r="Y11" i="8" s="1"/>
  <c r="Z11" i="8" s="1"/>
  <c r="X15" i="8"/>
  <c r="Y15" i="8" s="1"/>
  <c r="Z15" i="8" s="1"/>
  <c r="X9" i="8"/>
  <c r="Y9" i="8" s="1"/>
  <c r="Z9" i="8" s="1"/>
  <c r="X8" i="8"/>
  <c r="Y8" i="8" s="1"/>
  <c r="Z8" i="8" s="1"/>
  <c r="X16" i="8"/>
  <c r="Y16" i="8" s="1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Y29" i="7"/>
  <c r="Z29" i="7" s="1"/>
  <c r="X29" i="7"/>
  <c r="X28" i="7"/>
  <c r="Y28" i="7" s="1"/>
  <c r="Z28" i="7" s="1"/>
  <c r="X27" i="7"/>
  <c r="Y27" i="7" s="1"/>
  <c r="Z27" i="7" s="1"/>
  <c r="X26" i="7"/>
  <c r="Y26" i="7" s="1"/>
  <c r="Z26" i="7" s="1"/>
  <c r="Y25" i="7"/>
  <c r="Z25" i="7" s="1"/>
  <c r="X25" i="7"/>
  <c r="X24" i="7"/>
  <c r="Y24" i="7" s="1"/>
  <c r="Z24" i="7" s="1"/>
  <c r="X23" i="7"/>
  <c r="Y23" i="7" s="1"/>
  <c r="Z23" i="7" s="1"/>
  <c r="X22" i="7"/>
  <c r="Y22" i="7" s="1"/>
  <c r="Z22" i="7" s="1"/>
  <c r="X21" i="7"/>
  <c r="Y21" i="7" s="1"/>
  <c r="Z21" i="7" s="1"/>
  <c r="X20" i="7"/>
  <c r="Y20" i="7" s="1"/>
  <c r="Z20" i="7" s="1"/>
  <c r="X19" i="7"/>
  <c r="Y19" i="7" s="1"/>
  <c r="Z19" i="7" s="1"/>
  <c r="Y18" i="7"/>
  <c r="Z18" i="7" s="1"/>
  <c r="X18" i="7"/>
  <c r="X17" i="7"/>
  <c r="Y17" i="7" s="1"/>
  <c r="Z17" i="7" s="1"/>
  <c r="X16" i="7"/>
  <c r="Y16" i="7" s="1"/>
  <c r="Z16" i="7" s="1"/>
  <c r="Y15" i="7"/>
  <c r="Z15" i="7" s="1"/>
  <c r="X15" i="7"/>
  <c r="X14" i="7"/>
  <c r="Y14" i="7" s="1"/>
  <c r="Z14" i="7" s="1"/>
  <c r="Y13" i="7"/>
  <c r="Z13" i="7" s="1"/>
  <c r="X13" i="7"/>
  <c r="X12" i="7"/>
  <c r="Y12" i="7" s="1"/>
  <c r="Z12" i="7" s="1"/>
  <c r="X11" i="7"/>
  <c r="Y11" i="7" s="1"/>
  <c r="Z11" i="7" s="1"/>
  <c r="X10" i="7"/>
  <c r="Y10" i="7" s="1"/>
  <c r="Z10" i="7" s="1"/>
  <c r="Y9" i="7"/>
  <c r="Z9" i="7" s="1"/>
  <c r="X9" i="7"/>
  <c r="X8" i="7"/>
  <c r="Y12" i="6"/>
  <c r="Z12" i="6" s="1"/>
  <c r="T13" i="6"/>
  <c r="L13" i="6"/>
  <c r="J13" i="6"/>
  <c r="W13" i="6"/>
  <c r="V13" i="6"/>
  <c r="U13" i="6"/>
  <c r="S13" i="6"/>
  <c r="O13" i="6"/>
  <c r="N13" i="6"/>
  <c r="M13" i="6"/>
  <c r="X22" i="5"/>
  <c r="Y22" i="5" s="1"/>
  <c r="Z22" i="5" s="1"/>
  <c r="X21" i="5"/>
  <c r="Y21" i="5" s="1"/>
  <c r="Z21" i="5" s="1"/>
  <c r="Y20" i="5"/>
  <c r="Z20" i="5" s="1"/>
  <c r="X20" i="5"/>
  <c r="X19" i="5"/>
  <c r="Y19" i="5" s="1"/>
  <c r="Z19" i="5" s="1"/>
  <c r="X18" i="5"/>
  <c r="Y18" i="5" s="1"/>
  <c r="Z18" i="5" s="1"/>
  <c r="X17" i="5"/>
  <c r="Y17" i="5" s="1"/>
  <c r="Z17" i="5" s="1"/>
  <c r="X16" i="5"/>
  <c r="Y16" i="5" s="1"/>
  <c r="Z16" i="5" s="1"/>
  <c r="X15" i="5"/>
  <c r="Y15" i="5" s="1"/>
  <c r="Z15" i="5" s="1"/>
  <c r="X14" i="5"/>
  <c r="Y14" i="5" s="1"/>
  <c r="Z14" i="5" s="1"/>
  <c r="X13" i="5"/>
  <c r="Y13" i="5" s="1"/>
  <c r="Z13" i="5" s="1"/>
  <c r="X12" i="5"/>
  <c r="Y12" i="5" s="1"/>
  <c r="Z12" i="5" s="1"/>
  <c r="X11" i="5"/>
  <c r="Y11" i="5" s="1"/>
  <c r="Z11" i="5" s="1"/>
  <c r="W10" i="5"/>
  <c r="W23" i="5" s="1"/>
  <c r="V10" i="5"/>
  <c r="V23" i="5" s="1"/>
  <c r="U10" i="5"/>
  <c r="U23" i="5" s="1"/>
  <c r="T10" i="5"/>
  <c r="T23" i="5" s="1"/>
  <c r="S10" i="5"/>
  <c r="S23" i="5" s="1"/>
  <c r="P10" i="5"/>
  <c r="Q10" i="5" s="1"/>
  <c r="R10" i="5" s="1"/>
  <c r="O10" i="5"/>
  <c r="O23" i="5" s="1"/>
  <c r="N10" i="5"/>
  <c r="N23" i="5" s="1"/>
  <c r="M10" i="5"/>
  <c r="M23" i="5" s="1"/>
  <c r="L10" i="5"/>
  <c r="L23" i="5" s="1"/>
  <c r="Q9" i="5"/>
  <c r="R9" i="5" s="1"/>
  <c r="R23" i="5" s="1"/>
  <c r="X8" i="5"/>
  <c r="M17" i="6" l="1"/>
  <c r="X11" i="15"/>
  <c r="Y11" i="15" s="1"/>
  <c r="Z11" i="15" s="1"/>
  <c r="X12" i="15"/>
  <c r="Y12" i="15" s="1"/>
  <c r="Z12" i="15" s="1"/>
  <c r="X9" i="13"/>
  <c r="X11" i="13"/>
  <c r="Y11" i="13" s="1"/>
  <c r="Z11" i="13" s="1"/>
  <c r="X10" i="13"/>
  <c r="Y10" i="13" s="1"/>
  <c r="Z10" i="13" s="1"/>
  <c r="W29" i="13"/>
  <c r="S17" i="6"/>
  <c r="V17" i="6"/>
  <c r="U29" i="13"/>
  <c r="AD16" i="12"/>
  <c r="AE16" i="12" s="1"/>
  <c r="AF16" i="12" s="1"/>
  <c r="O29" i="13"/>
  <c r="Y9" i="13"/>
  <c r="Z9" i="13" s="1"/>
  <c r="Y12" i="11"/>
  <c r="Z12" i="11" s="1"/>
  <c r="L30" i="11"/>
  <c r="P30" i="15"/>
  <c r="N30" i="15"/>
  <c r="X9" i="15"/>
  <c r="Y9" i="15" s="1"/>
  <c r="Z9" i="15" s="1"/>
  <c r="L30" i="15"/>
  <c r="K10" i="15"/>
  <c r="X8" i="15"/>
  <c r="Y8" i="15" s="1"/>
  <c r="Z8" i="15" s="1"/>
  <c r="Q29" i="14"/>
  <c r="X16" i="14"/>
  <c r="Y16" i="14" s="1"/>
  <c r="Z16" i="14" s="1"/>
  <c r="S29" i="14"/>
  <c r="V29" i="14"/>
  <c r="T29" i="14"/>
  <c r="W29" i="14"/>
  <c r="O29" i="14"/>
  <c r="N29" i="14"/>
  <c r="X11" i="14"/>
  <c r="Y11" i="14" s="1"/>
  <c r="Z11" i="14" s="1"/>
  <c r="R29" i="14"/>
  <c r="U29" i="14"/>
  <c r="M29" i="14"/>
  <c r="P29" i="14"/>
  <c r="X10" i="14"/>
  <c r="Y10" i="14" s="1"/>
  <c r="Z10" i="14" s="1"/>
  <c r="L29" i="14"/>
  <c r="K29" i="14"/>
  <c r="X8" i="13"/>
  <c r="Y8" i="13" s="1"/>
  <c r="Z8" i="13" s="1"/>
  <c r="K29" i="13"/>
  <c r="V29" i="12"/>
  <c r="AD13" i="12"/>
  <c r="AE13" i="12" s="1"/>
  <c r="AF13" i="12" s="1"/>
  <c r="AF9" i="12"/>
  <c r="AD14" i="12"/>
  <c r="AE14" i="12" s="1"/>
  <c r="AF14" i="12" s="1"/>
  <c r="AD15" i="12"/>
  <c r="AD10" i="12"/>
  <c r="AD8" i="12"/>
  <c r="AD17" i="12"/>
  <c r="AF17" i="12" s="1"/>
  <c r="AD11" i="12"/>
  <c r="AE11" i="12" s="1"/>
  <c r="AF11" i="12" s="1"/>
  <c r="AD12" i="12"/>
  <c r="AF12" i="12" s="1"/>
  <c r="Q29" i="12"/>
  <c r="X17" i="11"/>
  <c r="Y17" i="11" s="1"/>
  <c r="Z17" i="11" s="1"/>
  <c r="M30" i="11"/>
  <c r="K30" i="11"/>
  <c r="Y8" i="10"/>
  <c r="Z8" i="10" s="1"/>
  <c r="P30" i="10"/>
  <c r="X9" i="10"/>
  <c r="Y9" i="10" s="1"/>
  <c r="Z9" i="10" s="1"/>
  <c r="X30" i="10"/>
  <c r="Q30" i="9"/>
  <c r="X8" i="9"/>
  <c r="Y8" i="9" s="1"/>
  <c r="Z8" i="9" s="1"/>
  <c r="T30" i="9"/>
  <c r="X11" i="9"/>
  <c r="Y11" i="9" s="1"/>
  <c r="Z11" i="9" s="1"/>
  <c r="Y29" i="8"/>
  <c r="Z29" i="8" s="1"/>
  <c r="X29" i="8"/>
  <c r="Z16" i="8"/>
  <c r="X30" i="7"/>
  <c r="Y8" i="7"/>
  <c r="Z8" i="7" s="1"/>
  <c r="L17" i="6"/>
  <c r="Q15" i="6"/>
  <c r="Q17" i="6" s="1"/>
  <c r="X10" i="6"/>
  <c r="Y10" i="6" s="1"/>
  <c r="Z10" i="6" s="1"/>
  <c r="P13" i="6"/>
  <c r="X8" i="6"/>
  <c r="Y8" i="6" s="1"/>
  <c r="Z8" i="6" s="1"/>
  <c r="P15" i="6"/>
  <c r="P17" i="6" s="1"/>
  <c r="P23" i="5"/>
  <c r="Q23" i="5"/>
  <c r="X10" i="5"/>
  <c r="Y10" i="5" s="1"/>
  <c r="Z10" i="5" s="1"/>
  <c r="Y30" i="11"/>
  <c r="Z30" i="11" s="1"/>
  <c r="Q13" i="6"/>
  <c r="X9" i="6"/>
  <c r="Y8" i="5"/>
  <c r="X9" i="5"/>
  <c r="AE15" i="12" l="1"/>
  <c r="AF15" i="12" s="1"/>
  <c r="K30" i="15"/>
  <c r="R30" i="15"/>
  <c r="Y29" i="14"/>
  <c r="Z29" i="14" s="1"/>
  <c r="X29" i="14"/>
  <c r="X29" i="13"/>
  <c r="Y29" i="13"/>
  <c r="Z29" i="13" s="1"/>
  <c r="AE8" i="12"/>
  <c r="AF8" i="12" s="1"/>
  <c r="W29" i="12"/>
  <c r="AE10" i="12"/>
  <c r="AF10" i="12" s="1"/>
  <c r="X29" i="12"/>
  <c r="S29" i="12"/>
  <c r="T29" i="12"/>
  <c r="AD29" i="12"/>
  <c r="X30" i="11"/>
  <c r="Y30" i="10"/>
  <c r="Z30" i="10" s="1"/>
  <c r="X30" i="9"/>
  <c r="Y30" i="9"/>
  <c r="Z30" i="9" s="1"/>
  <c r="Y30" i="7"/>
  <c r="Z30" i="7" s="1"/>
  <c r="X15" i="6"/>
  <c r="X17" i="6" s="1"/>
  <c r="Y9" i="5"/>
  <c r="Z9" i="5" s="1"/>
  <c r="X23" i="5"/>
  <c r="Y9" i="6"/>
  <c r="X13" i="6"/>
  <c r="Z8" i="5"/>
  <c r="M30" i="15" l="1"/>
  <c r="V30" i="15"/>
  <c r="T30" i="15"/>
  <c r="AE29" i="12"/>
  <c r="AF29" i="12" s="1"/>
  <c r="Y23" i="5"/>
  <c r="Z23" i="5" s="1"/>
  <c r="Y13" i="6"/>
  <c r="Z13" i="6" s="1"/>
  <c r="Z9" i="6"/>
  <c r="O30" i="15" l="1"/>
  <c r="Q30" i="15" l="1"/>
  <c r="S30" i="15" l="1"/>
  <c r="W30" i="15" l="1"/>
  <c r="U30" i="15"/>
  <c r="X10" i="15" l="1"/>
  <c r="X30" i="15" l="1"/>
  <c r="Y10" i="15"/>
  <c r="Y30" i="15" l="1"/>
  <c r="Z30" i="15" s="1"/>
  <c r="Z10" i="15"/>
</calcChain>
</file>

<file path=xl/sharedStrings.xml><?xml version="1.0" encoding="utf-8"?>
<sst xmlns="http://schemas.openxmlformats.org/spreadsheetml/2006/main" count="1311" uniqueCount="260">
  <si>
    <t>UNIVERSIDADE DE PERNAMBUCO</t>
  </si>
  <si>
    <t>PRÓ-REITORIA DE ADMINISTRAÇÃO E FINANÇAS</t>
  </si>
  <si>
    <t>COORDENADORIA GERAL DE ORÇAMENTO</t>
  </si>
  <si>
    <t>OFÍCIO CIRCULAR Nº 001/2020 - CPF</t>
  </si>
  <si>
    <t>Ficha Financeira</t>
  </si>
  <si>
    <t>Fonte</t>
  </si>
  <si>
    <t>Ação</t>
  </si>
  <si>
    <t>Número do contrato</t>
  </si>
  <si>
    <t>Nome da Empresa</t>
  </si>
  <si>
    <t>CNPJ</t>
  </si>
  <si>
    <t>Valor anual do Contrato antes da redução</t>
  </si>
  <si>
    <t>Valor mensal do Contrato após a redução</t>
  </si>
  <si>
    <t>Observações</t>
  </si>
  <si>
    <t>UGE</t>
  </si>
  <si>
    <t>GND</t>
  </si>
  <si>
    <t>Sub ação</t>
  </si>
  <si>
    <t>Corte no Ano</t>
  </si>
  <si>
    <t>%</t>
  </si>
  <si>
    <t>LEVANTAMENTO CORTES CONTRATOS DA UPE 2020</t>
  </si>
  <si>
    <t>Apoio Administrativo</t>
  </si>
  <si>
    <t>0101</t>
  </si>
  <si>
    <t>3390</t>
  </si>
  <si>
    <t>4399</t>
  </si>
  <si>
    <t>0000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</si>
  <si>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</si>
  <si>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</si>
  <si>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</si>
  <si>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</si>
  <si>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</si>
  <si>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</si>
  <si>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</si>
  <si>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</si>
  <si>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</si>
  <si>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</si>
  <si>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</si>
  <si>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</si>
  <si>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Previsão de Liquidação 2020</t>
  </si>
  <si>
    <t>Cota Global</t>
  </si>
  <si>
    <t>Limpeza e Conservação</t>
  </si>
  <si>
    <t>Manutenção Predial</t>
  </si>
  <si>
    <r>
      <t xml:space="preserve">Cota Global </t>
    </r>
    <r>
      <rPr>
        <b/>
        <sz val="12"/>
        <color indexed="10"/>
        <rFont val="Arial"/>
        <family val="2"/>
      </rPr>
      <t>IIT</t>
    </r>
  </si>
  <si>
    <t>Vigilância Ostensiva</t>
  </si>
  <si>
    <r>
      <t xml:space="preserve">Cota Global </t>
    </r>
    <r>
      <rPr>
        <b/>
        <sz val="12"/>
        <color indexed="10"/>
        <rFont val="Arial"/>
        <family val="2"/>
      </rPr>
      <t>Caruaru</t>
    </r>
  </si>
  <si>
    <t>29.739.737/0007-06</t>
  </si>
  <si>
    <t>90.347.840/0008-94</t>
  </si>
  <si>
    <t>14.454.407/0001-01</t>
  </si>
  <si>
    <t>09.436.873/0001-16</t>
  </si>
  <si>
    <t xml:space="preserve">11.860.728/0001-00 </t>
  </si>
  <si>
    <t>04.225.216/0001-06</t>
  </si>
  <si>
    <t>01.784.754/0001-42</t>
  </si>
  <si>
    <t>05.678.722/0001-13</t>
  </si>
  <si>
    <t>09.281.162/0001-10</t>
  </si>
  <si>
    <t>08.717.223/0001-86</t>
  </si>
  <si>
    <t>Elevadores Otis</t>
  </si>
  <si>
    <t>THYSSENKRUPP ELEVADORES</t>
  </si>
  <si>
    <t>ELMA WR SANTOS</t>
  </si>
  <si>
    <t>MG COMERCIO</t>
  </si>
  <si>
    <t>DINAMERICA SERVIÇOS</t>
  </si>
  <si>
    <t>ENCRED</t>
  </si>
  <si>
    <t>PREMIUS SERVIÇOS</t>
  </si>
  <si>
    <t>TOPPUS SERVIÇOS</t>
  </si>
  <si>
    <t>SERCOSERV TERCEIRIZADOS</t>
  </si>
  <si>
    <t>Alforge</t>
  </si>
  <si>
    <t>2519</t>
  </si>
  <si>
    <t>CLIME COMERCIO DE ELETROD.</t>
  </si>
  <si>
    <t>TOTAL 440702 - REITORIA</t>
  </si>
  <si>
    <t>0078</t>
  </si>
  <si>
    <t>Dissidio autorizado mas ainda não liquidado efisco</t>
  </si>
  <si>
    <t>Total 2020</t>
  </si>
  <si>
    <t>TOTAL 440703 - ESEF</t>
  </si>
  <si>
    <t>TOTAL 440704 - FCAP</t>
  </si>
  <si>
    <t>TOTAL 440705 FCM</t>
  </si>
  <si>
    <t>TOTAL 440706 - FENSG</t>
  </si>
  <si>
    <t>TOTAL 440707 FOP</t>
  </si>
  <si>
    <t>TOTAL 440708 - ICB</t>
  </si>
  <si>
    <t>TOTAL 440709 - POLI</t>
  </si>
  <si>
    <t>TOTAL 440710 - Garanhuns, Caruaru, Arcoverde, Salgueiro, Serra Talhada</t>
  </si>
  <si>
    <t>TOTAL 440711 - Nazaré da Mata e Palmares</t>
  </si>
  <si>
    <t>TOTAL 440712 - Petrolina</t>
  </si>
  <si>
    <t>Lemon Terceirização</t>
  </si>
  <si>
    <t>RM Terceirização</t>
  </si>
  <si>
    <t>Premius Serviços  EIRELI - EPP</t>
  </si>
  <si>
    <t>ATITUDE SERVIÇOS DE LIMPEZA EIRELI</t>
  </si>
  <si>
    <t>08.727.425/0001-09</t>
  </si>
  <si>
    <t>05.465.222/0001-01</t>
  </si>
  <si>
    <t>17.086.031/0001-00</t>
  </si>
  <si>
    <t>Atitude Serviços de Limpeza eireli</t>
  </si>
  <si>
    <t>Unika Terceirização e Servicos eireli</t>
  </si>
  <si>
    <t>11.788.943/0001-47</t>
  </si>
  <si>
    <t xml:space="preserve">Apoio Adminiatrativo </t>
  </si>
  <si>
    <t>Impressão Departamental ???</t>
  </si>
  <si>
    <t>Cota</t>
  </si>
  <si>
    <t xml:space="preserve">VFS </t>
  </si>
  <si>
    <t>16.693.500/0001-96</t>
  </si>
  <si>
    <t>Lemon</t>
  </si>
  <si>
    <t>10.627.870/0001-49</t>
  </si>
  <si>
    <t>RM</t>
  </si>
  <si>
    <t>CEPE</t>
  </si>
  <si>
    <t>10.921.252/0001-07</t>
  </si>
  <si>
    <t>Soluções</t>
  </si>
  <si>
    <t>07.759.174/0001-81</t>
  </si>
  <si>
    <t>Real Mix</t>
  </si>
  <si>
    <t>00.446.627/0001-70</t>
  </si>
  <si>
    <t>Berkley International do Brasil Seguros S.A.</t>
  </si>
  <si>
    <t>07.021.544/0001-89</t>
  </si>
  <si>
    <t>Contratos da Cota????</t>
  </si>
  <si>
    <t>0075</t>
  </si>
  <si>
    <t>Licitação em fase de conclusão</t>
  </si>
  <si>
    <t>ECONSERG-SERV.TDDA</t>
  </si>
  <si>
    <t>06.009.079/0001-06</t>
  </si>
  <si>
    <t>RM.TERCEIRIZAÇOES LTDA</t>
  </si>
  <si>
    <t>LEM0N TERCEIRIZAÇÃO</t>
  </si>
  <si>
    <t>SERCOSERV TERCEIRIZAÇÃO</t>
  </si>
  <si>
    <t>08.717.223.001.88</t>
  </si>
  <si>
    <t>ELEVADORES ATLAS SCHINDLER</t>
  </si>
  <si>
    <t>00.028.986/0001-08</t>
  </si>
  <si>
    <t>SOLIVETI-COMÉRCIO E SERVIÇOS</t>
  </si>
  <si>
    <t>40.904.492/0001-64</t>
  </si>
  <si>
    <t>GN1-SISTEMAS E PUBLICAÇOES</t>
  </si>
  <si>
    <t>07.155.392.0001-07</t>
  </si>
  <si>
    <t>0095</t>
  </si>
  <si>
    <t>Apoio Administtrativo</t>
  </si>
  <si>
    <t>LEMON TERCEIRIZAÇÃO E SERVIÇOS EIRELI EPP</t>
  </si>
  <si>
    <t>TRATTO SERVIÇOS EMPRESARIAIS EIRELI</t>
  </si>
  <si>
    <t>13.493.557/0001-53</t>
  </si>
  <si>
    <t xml:space="preserve">Limpeza e Conservação </t>
  </si>
  <si>
    <t>Demais contratos da Cota e Stricto????</t>
  </si>
  <si>
    <t>ART-JET Comercio e Serviços de Informática Ltda ME</t>
  </si>
  <si>
    <t>05.556.967/0001-78</t>
  </si>
  <si>
    <t>RCA Climatização Comércio e Serviços Eireli-ME</t>
  </si>
  <si>
    <t>15.185.122/0001-77</t>
  </si>
  <si>
    <t>VET Control Saúde Ambiental Ltda ME</t>
  </si>
  <si>
    <t>07.237.436/0001-48</t>
  </si>
  <si>
    <t>Lemon Terceirização e Serviços Eireli EPP</t>
  </si>
  <si>
    <t>Maranata Prestadora de Serviços e Construções Ltda</t>
  </si>
  <si>
    <t>03.325.436/0001-49</t>
  </si>
  <si>
    <t>JMF Construções e Serviços Terceirizados Ltda</t>
  </si>
  <si>
    <t>10.624.354/0001-60</t>
  </si>
  <si>
    <t>CONTEC</t>
  </si>
  <si>
    <t>20.800.899.0001.34</t>
  </si>
  <si>
    <t>NE SUSTENTÁVEL</t>
  </si>
  <si>
    <t>12.414.820.0001.09</t>
  </si>
  <si>
    <t>TELEMAR</t>
  </si>
  <si>
    <t>33.000.118.0001.79</t>
  </si>
  <si>
    <t>INFORPARTNER/ CONVEX</t>
  </si>
  <si>
    <t>04.032.156.0001.05; 73.147.084.0001.64</t>
  </si>
  <si>
    <t>SOLUÇÕES</t>
  </si>
  <si>
    <t>07.759.174.0001.81</t>
  </si>
  <si>
    <t>VIKA</t>
  </si>
  <si>
    <t>08.057.992.0001.03</t>
  </si>
  <si>
    <t>CORREIOS</t>
  </si>
  <si>
    <t>34.028.316.0021.57</t>
  </si>
  <si>
    <t>DIBASA COMERCIO E SERIÇOS TÉCNICOS LTDA-EPP</t>
  </si>
  <si>
    <t>11.836.848/0001-71</t>
  </si>
  <si>
    <t>ELEVADORES VERSÁTIL LTDA</t>
  </si>
  <si>
    <t>15.026.942.0001-16</t>
  </si>
  <si>
    <t>2205</t>
  </si>
  <si>
    <t>Rede Digital Corporativa</t>
  </si>
  <si>
    <t>ÉTICA EMPREENDIMENTOS E SERVIÇOS TERCEIRIZADOS LTDA</t>
  </si>
  <si>
    <t>09.422.042/0001-95</t>
  </si>
  <si>
    <t>09.422.042/0001-96</t>
  </si>
  <si>
    <t>Setta Serviços Especializados EIRELI ME</t>
  </si>
  <si>
    <t>12.001.889/0001-00</t>
  </si>
  <si>
    <t>DINAMERICA SERVICOS GERAIS EIRELI EPP</t>
  </si>
  <si>
    <t>GR INDUSTRIAL LTDA EPP</t>
  </si>
  <si>
    <t>05.441.127/0001-60</t>
  </si>
  <si>
    <t xml:space="preserve">Cota Global </t>
  </si>
  <si>
    <t>440710 Garanhuns</t>
  </si>
  <si>
    <t>440710 Arcoverde</t>
  </si>
  <si>
    <t>440710 Salgueiro</t>
  </si>
  <si>
    <t>440710 Serra</t>
  </si>
  <si>
    <t>RL SERVIÇOS</t>
  </si>
  <si>
    <t>02.363.274/0001-70</t>
  </si>
  <si>
    <t>BBC VIGILÂNCIA</t>
  </si>
  <si>
    <t>03.401.987/0001-44</t>
  </si>
  <si>
    <t>GT SERVIÇOS</t>
  </si>
  <si>
    <t>11.457.039/0001-59</t>
  </si>
  <si>
    <t>RM TERCEIRIZAÇÃO</t>
  </si>
  <si>
    <t xml:space="preserve"> 05.465.222/0001-01</t>
  </si>
  <si>
    <t>BRASLUSO</t>
  </si>
  <si>
    <t>09.480.880/0001-15</t>
  </si>
  <si>
    <t>ASA BRANCA TURISMO</t>
  </si>
  <si>
    <t>02.617.817/0001-39</t>
  </si>
  <si>
    <t>SAFE ELEVADORES</t>
  </si>
  <si>
    <t>05.818.964/0001-65</t>
  </si>
  <si>
    <t>CELPE</t>
  </si>
  <si>
    <t>10.835.932/0001-08</t>
  </si>
  <si>
    <t>COMPESA</t>
  </si>
  <si>
    <t>09.769.035/0001-64</t>
  </si>
  <si>
    <t>Passagem Nacional</t>
  </si>
  <si>
    <t>Energia Elétrica</t>
  </si>
  <si>
    <t>Água e Esgoto</t>
  </si>
  <si>
    <t>SERCOSERV Serviços Terceirizados LTDA - EPP</t>
  </si>
  <si>
    <t xml:space="preserve">PREMIUS Serviços EIRELI </t>
  </si>
  <si>
    <t>Elevadores Otis LTDA</t>
  </si>
  <si>
    <t>29.739.737/0010-01</t>
  </si>
  <si>
    <t>Casulo Papelaria Gráfica e Editora EIRELI</t>
  </si>
  <si>
    <t>18.702.289/0001-56</t>
  </si>
  <si>
    <t>440711 Nazaré</t>
  </si>
  <si>
    <t>440711 Palmares</t>
  </si>
  <si>
    <t>05.2019</t>
  </si>
  <si>
    <t>004/2020</t>
  </si>
  <si>
    <t>003/2020</t>
  </si>
  <si>
    <t>02.2017</t>
  </si>
  <si>
    <t>03.2017</t>
  </si>
  <si>
    <t>006/2015</t>
  </si>
  <si>
    <t>01.2018</t>
  </si>
  <si>
    <t>Não houve corte.</t>
  </si>
  <si>
    <t xml:space="preserve">Não houve corte. </t>
  </si>
  <si>
    <t xml:space="preserve">O valor mensal é estimativo. Depende do número de publicações e seus respectivos valores. </t>
  </si>
  <si>
    <t>02.2019</t>
  </si>
  <si>
    <t>Houve corte.</t>
  </si>
  <si>
    <t>Houve corte. Até agora,a empresa não enviou o valor do dissídio coletivo 2020.</t>
  </si>
  <si>
    <t>9912499916</t>
  </si>
  <si>
    <t>Total Previsto - 2020</t>
  </si>
  <si>
    <t>Contrato iniciado em 17/08/2020.</t>
  </si>
  <si>
    <t xml:space="preserve">Pregão eletrônico nº 0008/2019 homologado em 03/03/2020, cujo Contrato foi iniciado em 01/07/2020 devido ao contingenciamento. </t>
  </si>
  <si>
    <t xml:space="preserve">O contrato foi encerrado em agosto. Houve um processo de compra direta (0039.2020.CCD.DL.0037.POLI) para prestação do mesmo serviço. </t>
  </si>
  <si>
    <t>VIGÊNCIA DO CONTRATO</t>
  </si>
  <si>
    <t>16/12/2019 A 30/11/2021</t>
  </si>
  <si>
    <t>LOTE 2 - Termo de adesão nº002.2019.POLI.001</t>
  </si>
  <si>
    <t>LOTE 1 - Termo de adesão nº003.2020.POLI.001</t>
  </si>
  <si>
    <t>16/07/2020 A 30/04/2024</t>
  </si>
  <si>
    <t>01/07/2019 A 30/06/2020</t>
  </si>
  <si>
    <t>17/08/2020 A 16/08/2021</t>
  </si>
  <si>
    <t>01/07/2020 A 30/06/2021</t>
  </si>
  <si>
    <t>01/07/2020 A 30/06/2022</t>
  </si>
  <si>
    <t>02/04/2018 A 01/04/2021</t>
  </si>
  <si>
    <t>01/11/2017 A 31/10/2018</t>
  </si>
  <si>
    <t>01/10/2017 A 30/09/2018</t>
  </si>
  <si>
    <t>24/08/2015 A 23/08/2016</t>
  </si>
  <si>
    <t>CONTRATO ENCERRADO</t>
  </si>
  <si>
    <t>PRIMEIRO TERMO ADITIVO</t>
  </si>
  <si>
    <t>SEGUNDO TERMO ADITIVO</t>
  </si>
  <si>
    <t>TERCEIRO TERMO ADITIVO</t>
  </si>
  <si>
    <t>QUARTO TERMO ADITIVO</t>
  </si>
  <si>
    <t xml:space="preserve"> 01/07/2020 A 30/06/2021</t>
  </si>
  <si>
    <t>01/11/2018 A 31/10/2019</t>
  </si>
  <si>
    <t>01/11/2019 A 31/10/2020</t>
  </si>
  <si>
    <t>01/05/2020 A 30/09/2020 - REDUÇÃO DE VALOR</t>
  </si>
  <si>
    <t>01/10/2020 A 31/12/2020 - MANUTENÇÃO NA REDUÇÃO DE VALOR.</t>
  </si>
  <si>
    <t>23/05/2019 A 22/05/2020</t>
  </si>
  <si>
    <t>23/05/2020 A 22/05/2021</t>
  </si>
  <si>
    <t>02/10/2018 A 01/10/2019</t>
  </si>
  <si>
    <t>02/10/2019 A 01/10/2020</t>
  </si>
  <si>
    <t>01/05/2020 A 31/12/2020 - SUPRESSÃO DE ÁREA</t>
  </si>
  <si>
    <t>01/06/2020 A 31/12/2020 - SUPRESSÃO DE ÁREA</t>
  </si>
  <si>
    <t>QUINTO TERMO ADITIVO</t>
  </si>
  <si>
    <t>02/10/2020 A 01/10/2021</t>
  </si>
  <si>
    <t>Cota global combustível</t>
  </si>
  <si>
    <t>Termo de adesão nº 003.2020.037.POLI.001</t>
  </si>
  <si>
    <t>MAXIFROTA</t>
  </si>
  <si>
    <t>27.284.516/0001-61</t>
  </si>
  <si>
    <t>22/09/2020 A 21/09/2021</t>
  </si>
  <si>
    <t>Cota global estagiários</t>
  </si>
  <si>
    <t>01.2019</t>
  </si>
  <si>
    <t>CENTRO DE INTEGRAÇÃO EMPRESA ESCOLA DE PERNAMBUCO</t>
  </si>
  <si>
    <t>10.998.292/0001-57</t>
  </si>
  <si>
    <t>01/04/2019 A 31/03/2020</t>
  </si>
  <si>
    <t>01/04/2020 A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</si>
</sst>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8"/>
      <name val="Arial"/>
      <family val="2"/>
    </font>
    <font>
      <sz val="18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name val="Arial"/>
      <family val="2"/>
    </font>
    <font>
      <sz val="11"/>
      <name val="Calibri"/>
      <family val="2"/>
      <charset val="1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3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03">
    <xf numFmtId="0" fontId="0" fillId="0" borderId="0" xfId="0"/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/>
    <xf numFmtId="0" fontId="5" fillId="0" borderId="0" xfId="0" applyFont="1"/>
    <xf numFmtId="0" fontId="7" fillId="0" borderId="0" xfId="0" applyFont="1" applyFill="1"/>
    <xf numFmtId="0" fontId="8" fillId="0" borderId="0" xfId="0" applyFont="1"/>
    <xf numFmtId="0" fontId="10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0" fillId="0" borderId="0" xfId="0" applyNumberFormat="1"/>
    <xf numFmtId="49" fontId="9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49" fontId="17" fillId="2" borderId="5" xfId="0" applyNumberFormat="1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9" fillId="2" borderId="5" xfId="0" applyNumberFormat="1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164" fontId="9" fillId="2" borderId="7" xfId="0" applyNumberFormat="1" applyFont="1" applyFill="1" applyBorder="1" applyAlignment="1">
      <alignment horizontal="right" vertical="center"/>
    </xf>
    <xf numFmtId="164" fontId="9" fillId="3" borderId="9" xfId="0" applyNumberFormat="1" applyFont="1" applyFill="1" applyBorder="1" applyAlignment="1">
      <alignment horizontal="right" vertical="center"/>
    </xf>
    <xf numFmtId="164" fontId="9" fillId="2" borderId="8" xfId="0" applyNumberFormat="1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vertical="center"/>
    </xf>
    <xf numFmtId="4" fontId="14" fillId="0" borderId="9" xfId="1" applyNumberFormat="1" applyFont="1" applyFill="1" applyBorder="1" applyAlignment="1" applyProtection="1">
      <alignment vertical="center"/>
    </xf>
    <xf numFmtId="4" fontId="13" fillId="0" borderId="9" xfId="1" applyNumberFormat="1" applyFont="1" applyFill="1" applyBorder="1" applyAlignment="1" applyProtection="1">
      <alignment vertical="center"/>
    </xf>
    <xf numFmtId="4" fontId="11" fillId="0" borderId="9" xfId="1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center"/>
    </xf>
    <xf numFmtId="4" fontId="14" fillId="0" borderId="2" xfId="1" applyNumberFormat="1" applyFont="1" applyFill="1" applyBorder="1" applyAlignment="1" applyProtection="1">
      <alignment vertical="center"/>
    </xf>
    <xf numFmtId="4" fontId="13" fillId="0" borderId="2" xfId="1" applyNumberFormat="1" applyFont="1" applyFill="1" applyBorder="1" applyAlignment="1" applyProtection="1">
      <alignment vertical="center"/>
    </xf>
    <xf numFmtId="164" fontId="9" fillId="2" borderId="2" xfId="0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 applyProtection="1">
      <alignment vertical="center"/>
    </xf>
    <xf numFmtId="0" fontId="11" fillId="0" borderId="7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horizontal="center" vertical="center"/>
    </xf>
    <xf numFmtId="4" fontId="14" fillId="0" borderId="7" xfId="1" applyNumberFormat="1" applyFont="1" applyFill="1" applyBorder="1" applyAlignment="1" applyProtection="1">
      <alignment vertical="center"/>
    </xf>
    <xf numFmtId="4" fontId="13" fillId="0" borderId="7" xfId="1" applyNumberFormat="1" applyFont="1" applyFill="1" applyBorder="1" applyAlignment="1" applyProtection="1">
      <alignment vertical="center"/>
    </xf>
    <xf numFmtId="4" fontId="11" fillId="0" borderId="7" xfId="1" applyNumberFormat="1" applyFont="1" applyFill="1" applyBorder="1" applyAlignment="1" applyProtection="1">
      <alignment vertical="center"/>
    </xf>
    <xf numFmtId="164" fontId="9" fillId="3" borderId="7" xfId="0" applyNumberFormat="1" applyFont="1" applyFill="1" applyBorder="1" applyAlignment="1">
      <alignment horizontal="right" vertical="center"/>
    </xf>
    <xf numFmtId="49" fontId="17" fillId="0" borderId="7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right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/>
    </xf>
    <xf numFmtId="4" fontId="11" fillId="0" borderId="2" xfId="1" applyNumberFormat="1" applyFont="1" applyFill="1" applyBorder="1" applyAlignment="1" applyProtection="1">
      <alignment horizontal="center" vertical="center"/>
    </xf>
    <xf numFmtId="4" fontId="11" fillId="0" borderId="7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49" fontId="20" fillId="3" borderId="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" fontId="14" fillId="0" borderId="15" xfId="1" applyNumberFormat="1" applyFont="1" applyFill="1" applyBorder="1" applyAlignment="1" applyProtection="1">
      <alignment vertical="center"/>
    </xf>
    <xf numFmtId="4" fontId="13" fillId="0" borderId="15" xfId="1" applyNumberFormat="1" applyFont="1" applyFill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right" vertical="center"/>
    </xf>
    <xf numFmtId="4" fontId="11" fillId="0" borderId="15" xfId="1" applyNumberFormat="1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4" fontId="14" fillId="5" borderId="14" xfId="1" applyNumberFormat="1" applyFont="1" applyFill="1" applyBorder="1" applyAlignment="1" applyProtection="1">
      <alignment vertical="center"/>
    </xf>
    <xf numFmtId="4" fontId="11" fillId="5" borderId="14" xfId="1" applyNumberFormat="1" applyFont="1" applyFill="1" applyBorder="1" applyAlignment="1" applyProtection="1">
      <alignment horizontal="center" vertical="center"/>
    </xf>
    <xf numFmtId="0" fontId="15" fillId="5" borderId="14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21" fillId="0" borderId="0" xfId="0" applyFont="1"/>
    <xf numFmtId="0" fontId="9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49" fontId="11" fillId="6" borderId="13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horizontal="center" vertical="center"/>
    </xf>
    <xf numFmtId="49" fontId="11" fillId="6" borderId="6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2" fillId="7" borderId="13" xfId="0" applyFont="1" applyFill="1" applyBorder="1" applyAlignment="1">
      <alignment horizontal="left" vertical="center" wrapText="1"/>
    </xf>
    <xf numFmtId="0" fontId="22" fillId="7" borderId="17" xfId="0" applyFont="1" applyFill="1" applyBorder="1" applyAlignment="1">
      <alignment horizontal="left" vertical="center" wrapText="1"/>
    </xf>
    <xf numFmtId="49" fontId="22" fillId="8" borderId="13" xfId="0" applyNumberFormat="1" applyFont="1" applyFill="1" applyBorder="1" applyAlignment="1">
      <alignment horizontal="left" vertical="center"/>
    </xf>
    <xf numFmtId="49" fontId="22" fillId="8" borderId="17" xfId="0" applyNumberFormat="1" applyFont="1" applyFill="1" applyBorder="1" applyAlignment="1">
      <alignment horizontal="left" vertical="center"/>
    </xf>
    <xf numFmtId="0" fontId="9" fillId="8" borderId="13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164" fontId="9" fillId="9" borderId="8" xfId="0" applyNumberFormat="1" applyFont="1" applyFill="1" applyBorder="1" applyAlignment="1">
      <alignment horizontal="right" vertical="center"/>
    </xf>
    <xf numFmtId="0" fontId="20" fillId="3" borderId="18" xfId="0" applyFont="1" applyFill="1" applyBorder="1" applyAlignment="1">
      <alignment vertical="center" wrapText="1"/>
    </xf>
    <xf numFmtId="49" fontId="20" fillId="3" borderId="18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9" fillId="3" borderId="5" xfId="0" applyNumberFormat="1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9" fillId="3" borderId="19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vertical="center" wrapText="1"/>
    </xf>
    <xf numFmtId="49" fontId="20" fillId="3" borderId="19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right" vertical="center"/>
    </xf>
    <xf numFmtId="164" fontId="9" fillId="2" borderId="20" xfId="0" applyNumberFormat="1" applyFont="1" applyFill="1" applyBorder="1" applyAlignment="1">
      <alignment horizontal="right" vertical="center"/>
    </xf>
    <xf numFmtId="4" fontId="9" fillId="0" borderId="2" xfId="1" applyNumberFormat="1" applyFont="1" applyFill="1" applyBorder="1" applyAlignment="1" applyProtection="1">
      <alignment vertical="center"/>
    </xf>
    <xf numFmtId="4" fontId="9" fillId="0" borderId="7" xfId="1" applyNumberFormat="1" applyFont="1" applyFill="1" applyBorder="1" applyAlignment="1" applyProtection="1">
      <alignment vertical="center"/>
    </xf>
    <xf numFmtId="0" fontId="9" fillId="3" borderId="18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9" fontId="20" fillId="3" borderId="5" xfId="0" applyNumberFormat="1" applyFont="1" applyFill="1" applyBorder="1" applyAlignment="1">
      <alignment horizontal="left" vertical="center" wrapText="1"/>
    </xf>
    <xf numFmtId="49" fontId="24" fillId="6" borderId="18" xfId="0" applyNumberFormat="1" applyFont="1" applyFill="1" applyBorder="1" applyAlignment="1">
      <alignment horizontal="center" vertical="center"/>
    </xf>
    <xf numFmtId="49" fontId="24" fillId="6" borderId="5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 wrapText="1"/>
    </xf>
    <xf numFmtId="4" fontId="9" fillId="3" borderId="18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vertical="center" wrapText="1"/>
    </xf>
    <xf numFmtId="49" fontId="20" fillId="3" borderId="5" xfId="0" applyNumberFormat="1" applyFont="1" applyFill="1" applyBorder="1" applyAlignment="1">
      <alignment vertical="center" wrapText="1"/>
    </xf>
    <xf numFmtId="4" fontId="0" fillId="0" borderId="0" xfId="0" applyNumberFormat="1"/>
    <xf numFmtId="0" fontId="9" fillId="2" borderId="19" xfId="0" applyFont="1" applyFill="1" applyBorder="1" applyAlignment="1">
      <alignment vertical="center" wrapText="1"/>
    </xf>
    <xf numFmtId="49" fontId="24" fillId="6" borderId="19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right" vertical="center"/>
    </xf>
    <xf numFmtId="4" fontId="9" fillId="3" borderId="20" xfId="0" applyNumberFormat="1" applyFont="1" applyFill="1" applyBorder="1" applyAlignment="1">
      <alignment horizontal="right" vertical="center"/>
    </xf>
    <xf numFmtId="49" fontId="20" fillId="3" borderId="19" xfId="0" applyNumberFormat="1" applyFont="1" applyFill="1" applyBorder="1" applyAlignment="1">
      <alignment horizontal="left" vertical="center" wrapText="1"/>
    </xf>
    <xf numFmtId="49" fontId="9" fillId="3" borderId="9" xfId="0" applyNumberFormat="1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vertical="center" wrapText="1"/>
    </xf>
    <xf numFmtId="49" fontId="20" fillId="3" borderId="9" xfId="0" applyNumberFormat="1" applyFont="1" applyFill="1" applyBorder="1" applyAlignment="1">
      <alignment horizontal="center" vertical="center"/>
    </xf>
    <xf numFmtId="4" fontId="9" fillId="0" borderId="9" xfId="1" applyNumberFormat="1" applyFont="1" applyFill="1" applyBorder="1" applyAlignment="1" applyProtection="1">
      <alignment vertical="center"/>
    </xf>
    <xf numFmtId="49" fontId="20" fillId="3" borderId="7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164" fontId="9" fillId="4" borderId="9" xfId="0" applyNumberFormat="1" applyFont="1" applyFill="1" applyBorder="1" applyAlignment="1">
      <alignment horizontal="right" vertical="center"/>
    </xf>
    <xf numFmtId="4" fontId="9" fillId="3" borderId="9" xfId="0" applyNumberFormat="1" applyFont="1" applyFill="1" applyBorder="1" applyAlignment="1">
      <alignment horizontal="right" vertical="center"/>
    </xf>
    <xf numFmtId="49" fontId="0" fillId="4" borderId="0" xfId="0" applyNumberFormat="1" applyFill="1" applyAlignment="1">
      <alignment wrapText="1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4" fontId="11" fillId="0" borderId="9" xfId="1" applyNumberFormat="1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" fontId="14" fillId="0" borderId="21" xfId="1" applyNumberFormat="1" applyFont="1" applyFill="1" applyBorder="1" applyAlignment="1" applyProtection="1">
      <alignment vertical="center"/>
    </xf>
    <xf numFmtId="4" fontId="13" fillId="0" borderId="21" xfId="1" applyNumberFormat="1" applyFont="1" applyFill="1" applyBorder="1" applyAlignment="1" applyProtection="1">
      <alignment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9" fontId="11" fillId="6" borderId="7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164" fontId="9" fillId="3" borderId="21" xfId="0" applyNumberFormat="1" applyFont="1" applyFill="1" applyBorder="1" applyAlignment="1">
      <alignment horizontal="right" vertical="center"/>
    </xf>
    <xf numFmtId="4" fontId="12" fillId="0" borderId="0" xfId="0" applyNumberFormat="1" applyFont="1"/>
    <xf numFmtId="164" fontId="25" fillId="0" borderId="0" xfId="0" applyNumberFormat="1" applyFont="1" applyFill="1" applyAlignment="1">
      <alignment vertical="center"/>
    </xf>
    <xf numFmtId="16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2" fillId="2" borderId="5" xfId="0" applyFont="1" applyFill="1" applyBorder="1" applyAlignment="1">
      <alignment horizontal="left" vertical="center" wrapText="1"/>
    </xf>
    <xf numFmtId="49" fontId="22" fillId="2" borderId="5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 wrapText="1"/>
    </xf>
    <xf numFmtId="49" fontId="24" fillId="2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center" wrapText="1"/>
    </xf>
    <xf numFmtId="49" fontId="17" fillId="2" borderId="18" xfId="0" applyNumberFormat="1" applyFont="1" applyFill="1" applyBorder="1" applyAlignment="1">
      <alignment horizontal="center" vertical="center"/>
    </xf>
    <xf numFmtId="4" fontId="11" fillId="0" borderId="22" xfId="1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4" fontId="11" fillId="0" borderId="23" xfId="1" applyNumberFormat="1" applyFont="1" applyFill="1" applyBorder="1" applyAlignment="1" applyProtection="1">
      <alignment horizontal="center" vertical="center"/>
    </xf>
    <xf numFmtId="49" fontId="24" fillId="2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vertical="center"/>
    </xf>
    <xf numFmtId="0" fontId="22" fillId="2" borderId="19" xfId="0" applyFont="1" applyFill="1" applyBorder="1" applyAlignment="1">
      <alignment horizontal="left" vertical="center" wrapText="1"/>
    </xf>
    <xf numFmtId="49" fontId="22" fillId="2" borderId="19" xfId="0" applyNumberFormat="1" applyFont="1" applyFill="1" applyBorder="1" applyAlignment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18" xfId="1" applyNumberFormat="1" applyFont="1" applyFill="1" applyBorder="1" applyAlignment="1" applyProtection="1">
      <alignment vertical="center"/>
    </xf>
    <xf numFmtId="4" fontId="11" fillId="0" borderId="5" xfId="1" applyNumberFormat="1" applyFont="1" applyFill="1" applyBorder="1" applyAlignment="1" applyProtection="1">
      <alignment vertical="center"/>
    </xf>
    <xf numFmtId="4" fontId="11" fillId="0" borderId="19" xfId="1" applyNumberFormat="1" applyFont="1" applyFill="1" applyBorder="1" applyAlignment="1" applyProtection="1">
      <alignment vertical="center"/>
    </xf>
    <xf numFmtId="0" fontId="9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right" vertical="center"/>
    </xf>
    <xf numFmtId="4" fontId="10" fillId="0" borderId="0" xfId="0" applyNumberFormat="1" applyFont="1" applyFill="1"/>
    <xf numFmtId="164" fontId="9" fillId="4" borderId="7" xfId="0" applyNumberFormat="1" applyFont="1" applyFill="1" applyBorder="1" applyAlignment="1">
      <alignment horizontal="right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49" fontId="23" fillId="3" borderId="18" xfId="0" applyNumberFormat="1" applyFont="1" applyFill="1" applyBorder="1" applyAlignment="1">
      <alignment horizontal="center" vertical="center"/>
    </xf>
    <xf numFmtId="49" fontId="23" fillId="3" borderId="5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49" fontId="23" fillId="3" borderId="19" xfId="0" applyNumberFormat="1" applyFont="1" applyFill="1" applyBorder="1" applyAlignment="1">
      <alignment horizontal="center" vertical="center"/>
    </xf>
    <xf numFmtId="164" fontId="9" fillId="3" borderId="9" xfId="2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7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3" fillId="3" borderId="21" xfId="0" applyNumberFormat="1" applyFont="1" applyFill="1" applyBorder="1" applyAlignment="1">
      <alignment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29" fillId="3" borderId="21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vertical="center"/>
    </xf>
    <xf numFmtId="0" fontId="30" fillId="3" borderId="21" xfId="0" applyFont="1" applyFill="1" applyBorder="1" applyAlignment="1">
      <alignment horizontal="left" vertical="center" wrapText="1"/>
    </xf>
    <xf numFmtId="49" fontId="30" fillId="3" borderId="21" xfId="0" applyNumberFormat="1" applyFont="1" applyFill="1" applyBorder="1" applyAlignment="1">
      <alignment horizontal="center" vertical="center"/>
    </xf>
    <xf numFmtId="49" fontId="30" fillId="3" borderId="2" xfId="0" applyNumberFormat="1" applyFont="1" applyFill="1" applyBorder="1" applyAlignment="1">
      <alignment horizontal="center" vertical="center" wrapText="1"/>
    </xf>
    <xf numFmtId="164" fontId="13" fillId="3" borderId="21" xfId="0" applyNumberFormat="1" applyFont="1" applyFill="1" applyBorder="1" applyAlignment="1">
      <alignment horizontal="right" vertical="center"/>
    </xf>
    <xf numFmtId="4" fontId="14" fillId="0" borderId="2" xfId="1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49" fontId="29" fillId="3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vertical="center"/>
    </xf>
    <xf numFmtId="0" fontId="30" fillId="3" borderId="7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right" vertical="center"/>
    </xf>
    <xf numFmtId="4" fontId="14" fillId="0" borderId="7" xfId="1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49" fontId="30" fillId="3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49" fontId="14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>
      <alignment horizontal="right" vertical="center"/>
    </xf>
    <xf numFmtId="49" fontId="13" fillId="0" borderId="7" xfId="0" applyNumberFormat="1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left" vertical="center" wrapText="1"/>
    </xf>
    <xf numFmtId="49" fontId="31" fillId="2" borderId="7" xfId="0" applyNumberFormat="1" applyFont="1" applyFill="1" applyBorder="1" applyAlignment="1">
      <alignment horizontal="center" vertical="center"/>
    </xf>
    <xf numFmtId="49" fontId="30" fillId="3" borderId="7" xfId="0" applyNumberFormat="1" applyFont="1" applyFill="1" applyBorder="1" applyAlignment="1">
      <alignment horizontal="center" vertical="center" wrapText="1"/>
    </xf>
    <xf numFmtId="49" fontId="31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9" fontId="14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164" fontId="13" fillId="2" borderId="7" xfId="0" applyNumberFormat="1" applyFont="1" applyFill="1" applyBorder="1" applyAlignment="1">
      <alignment horizontal="right" vertical="center"/>
    </xf>
    <xf numFmtId="0" fontId="32" fillId="2" borderId="7" xfId="0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right" vertical="center"/>
    </xf>
    <xf numFmtId="49" fontId="31" fillId="3" borderId="7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vertical="center"/>
    </xf>
    <xf numFmtId="0" fontId="32" fillId="2" borderId="15" xfId="0" applyFont="1" applyFill="1" applyBorder="1" applyAlignment="1">
      <alignment horizontal="left" vertical="center" wrapText="1"/>
    </xf>
    <xf numFmtId="49" fontId="31" fillId="0" borderId="15" xfId="0" applyNumberFormat="1" applyFont="1" applyFill="1" applyBorder="1" applyAlignment="1">
      <alignment horizontal="center" vertical="center"/>
    </xf>
    <xf numFmtId="164" fontId="13" fillId="2" borderId="15" xfId="0" applyNumberFormat="1" applyFont="1" applyFill="1" applyBorder="1" applyAlignment="1">
      <alignment horizontal="right" vertical="center"/>
    </xf>
    <xf numFmtId="4" fontId="14" fillId="0" borderId="15" xfId="1" applyNumberFormat="1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center" vertical="center"/>
    </xf>
    <xf numFmtId="4" fontId="14" fillId="5" borderId="14" xfId="1" applyNumberFormat="1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E/Execu&#231;&#227;o/2020/Contigenciamento/Corte%20Contrato/03%20ES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reenchido"/>
      <sheetName val="2020"/>
    </sheetNames>
    <sheetDataSet>
      <sheetData sheetId="0" refreshError="1"/>
      <sheetData sheetId="1">
        <row r="16">
          <cell r="B16">
            <v>24903.59</v>
          </cell>
          <cell r="C16">
            <v>27370.97</v>
          </cell>
          <cell r="D16">
            <v>27370.97</v>
          </cell>
          <cell r="E16">
            <v>27370.97</v>
          </cell>
          <cell r="F16">
            <v>22929.050000000003</v>
          </cell>
          <cell r="G16">
            <v>18487.13</v>
          </cell>
          <cell r="H16">
            <v>18487.13</v>
          </cell>
          <cell r="I16">
            <v>27370.97</v>
          </cell>
          <cell r="J16">
            <v>27370.97</v>
          </cell>
          <cell r="K16">
            <v>27370.97</v>
          </cell>
          <cell r="L16">
            <v>27370.97</v>
          </cell>
          <cell r="M16">
            <v>27370.97</v>
          </cell>
          <cell r="N16">
            <v>303774.66000000003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opLeftCell="A4" zoomScale="86" zoomScaleNormal="86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F31" sqref="F31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2.42578125" customWidth="1"/>
    <col min="25" max="25" width="13.5703125" bestFit="1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8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8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8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8" ht="15.75" x14ac:dyDescent="0.25">
      <c r="A8" s="32"/>
      <c r="B8" s="45"/>
      <c r="C8" s="16"/>
      <c r="D8" s="16"/>
      <c r="E8" s="16"/>
      <c r="F8" s="16"/>
      <c r="G8" s="15"/>
      <c r="H8" s="68"/>
      <c r="I8" s="46"/>
      <c r="J8" s="47"/>
      <c r="K8" s="4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7"/>
      <c r="Y8" s="47"/>
      <c r="Z8" s="64"/>
      <c r="AA8" s="19"/>
      <c r="AB8" s="7"/>
    </row>
    <row r="9" spans="1:28" ht="15.75" x14ac:dyDescent="0.25">
      <c r="A9" s="51"/>
      <c r="B9" s="24"/>
      <c r="C9" s="52"/>
      <c r="D9" s="52"/>
      <c r="E9" s="52"/>
      <c r="F9" s="52"/>
      <c r="G9" s="53"/>
      <c r="H9" s="69"/>
      <c r="I9" s="54"/>
      <c r="J9" s="55"/>
      <c r="K9" s="5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55"/>
      <c r="Y9" s="55"/>
      <c r="Z9" s="65"/>
      <c r="AA9" s="20"/>
      <c r="AB9" s="7"/>
    </row>
    <row r="10" spans="1:28" ht="15.75" x14ac:dyDescent="0.25">
      <c r="A10" s="51"/>
      <c r="B10" s="24"/>
      <c r="C10" s="52"/>
      <c r="D10" s="52"/>
      <c r="E10" s="52"/>
      <c r="F10" s="52"/>
      <c r="G10" s="53"/>
      <c r="H10" s="69"/>
      <c r="I10" s="54"/>
      <c r="J10" s="55"/>
      <c r="K10" s="5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55"/>
      <c r="Y10" s="55"/>
      <c r="Z10" s="65"/>
      <c r="AA10" s="20"/>
      <c r="AB10" s="7"/>
    </row>
    <row r="11" spans="1:28" ht="15.75" x14ac:dyDescent="0.25">
      <c r="A11" s="51"/>
      <c r="B11" s="24"/>
      <c r="C11" s="52"/>
      <c r="D11" s="52"/>
      <c r="E11" s="52"/>
      <c r="F11" s="52"/>
      <c r="G11" s="53"/>
      <c r="H11" s="69"/>
      <c r="I11" s="54"/>
      <c r="J11" s="55"/>
      <c r="K11" s="56"/>
      <c r="L11" s="37"/>
      <c r="M11" s="37"/>
      <c r="N11" s="58"/>
      <c r="O11" s="37"/>
      <c r="P11" s="37"/>
      <c r="Q11" s="37"/>
      <c r="R11" s="37"/>
      <c r="S11" s="37"/>
      <c r="T11" s="37"/>
      <c r="U11" s="37"/>
      <c r="V11" s="37"/>
      <c r="W11" s="37"/>
      <c r="X11" s="55"/>
      <c r="Y11" s="55"/>
      <c r="Z11" s="65"/>
      <c r="AA11" s="20"/>
      <c r="AB11" s="7"/>
    </row>
    <row r="12" spans="1:28" ht="15.75" x14ac:dyDescent="0.25">
      <c r="A12" s="51"/>
      <c r="B12" s="24"/>
      <c r="C12" s="52"/>
      <c r="D12" s="52"/>
      <c r="E12" s="52"/>
      <c r="F12" s="52"/>
      <c r="G12" s="53"/>
      <c r="H12" s="69"/>
      <c r="I12" s="54"/>
      <c r="J12" s="55"/>
      <c r="K12" s="5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55"/>
      <c r="Y12" s="55"/>
      <c r="Z12" s="65"/>
      <c r="AA12" s="20"/>
      <c r="AB12" s="7"/>
    </row>
    <row r="13" spans="1:28" ht="15.75" x14ac:dyDescent="0.25">
      <c r="A13" s="51"/>
      <c r="B13" s="24"/>
      <c r="C13" s="52"/>
      <c r="D13" s="52"/>
      <c r="E13" s="52"/>
      <c r="F13" s="52"/>
      <c r="G13" s="53"/>
      <c r="H13" s="69"/>
      <c r="I13" s="54"/>
      <c r="J13" s="55"/>
      <c r="K13" s="5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55"/>
      <c r="Y13" s="55"/>
      <c r="Z13" s="65"/>
      <c r="AA13" s="20"/>
      <c r="AB13" s="7"/>
    </row>
    <row r="14" spans="1:28" ht="15.75" x14ac:dyDescent="0.25">
      <c r="A14" s="51"/>
      <c r="B14" s="24"/>
      <c r="C14" s="52"/>
      <c r="D14" s="52"/>
      <c r="E14" s="52"/>
      <c r="F14" s="52"/>
      <c r="G14" s="53"/>
      <c r="H14" s="69"/>
      <c r="I14" s="54"/>
      <c r="J14" s="55"/>
      <c r="K14" s="5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55"/>
      <c r="Y14" s="55"/>
      <c r="Z14" s="65"/>
      <c r="AA14" s="20"/>
      <c r="AB14" s="7"/>
    </row>
    <row r="15" spans="1:28" ht="15.75" x14ac:dyDescent="0.25">
      <c r="A15" s="51"/>
      <c r="B15" s="24"/>
      <c r="C15" s="52"/>
      <c r="D15" s="52"/>
      <c r="E15" s="52"/>
      <c r="F15" s="52"/>
      <c r="G15" s="53"/>
      <c r="H15" s="69"/>
      <c r="I15" s="54"/>
      <c r="J15" s="55"/>
      <c r="K15" s="5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55"/>
      <c r="Y15" s="55"/>
      <c r="Z15" s="65"/>
      <c r="AA15" s="20"/>
    </row>
    <row r="16" spans="1:28" ht="15.75" x14ac:dyDescent="0.25">
      <c r="A16" s="51"/>
      <c r="B16" s="24"/>
      <c r="C16" s="52"/>
      <c r="D16" s="52"/>
      <c r="E16" s="52"/>
      <c r="F16" s="52"/>
      <c r="G16" s="53"/>
      <c r="H16" s="69"/>
      <c r="I16" s="54"/>
      <c r="J16" s="55"/>
      <c r="K16" s="5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55"/>
      <c r="Y16" s="55"/>
      <c r="Z16" s="65"/>
      <c r="AA16" s="20"/>
    </row>
    <row r="17" spans="1:27" ht="15.75" x14ac:dyDescent="0.25">
      <c r="A17" s="51"/>
      <c r="B17" s="24"/>
      <c r="C17" s="52"/>
      <c r="D17" s="52"/>
      <c r="E17" s="52"/>
      <c r="F17" s="52"/>
      <c r="G17" s="53"/>
      <c r="H17" s="69"/>
      <c r="I17" s="54"/>
      <c r="J17" s="55"/>
      <c r="K17" s="5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55"/>
      <c r="Y17" s="55"/>
      <c r="Z17" s="65"/>
      <c r="AA17" s="20"/>
    </row>
    <row r="18" spans="1:27" ht="15.75" x14ac:dyDescent="0.25">
      <c r="A18" s="51"/>
      <c r="B18" s="24"/>
      <c r="C18" s="52"/>
      <c r="D18" s="52"/>
      <c r="E18" s="52"/>
      <c r="F18" s="52"/>
      <c r="G18" s="53"/>
      <c r="H18" s="69"/>
      <c r="I18" s="54"/>
      <c r="J18" s="55"/>
      <c r="K18" s="5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55"/>
      <c r="Y18" s="55"/>
      <c r="Z18" s="65"/>
      <c r="AA18" s="20"/>
    </row>
    <row r="19" spans="1:27" ht="15.75" x14ac:dyDescent="0.25">
      <c r="A19" s="51"/>
      <c r="B19" s="24"/>
      <c r="C19" s="52"/>
      <c r="D19" s="52"/>
      <c r="E19" s="52"/>
      <c r="F19" s="52"/>
      <c r="G19" s="53"/>
      <c r="H19" s="69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/>
      <c r="Y19" s="55"/>
      <c r="Z19" s="65"/>
      <c r="AA19" s="20"/>
    </row>
    <row r="20" spans="1:27" ht="15.75" x14ac:dyDescent="0.25">
      <c r="A20" s="51"/>
      <c r="B20" s="24"/>
      <c r="C20" s="52"/>
      <c r="D20" s="52"/>
      <c r="E20" s="52"/>
      <c r="F20" s="52"/>
      <c r="G20" s="53"/>
      <c r="H20" s="69"/>
      <c r="I20" s="54"/>
      <c r="J20" s="55"/>
      <c r="K20" s="56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55"/>
      <c r="Y20" s="55"/>
      <c r="Z20" s="65"/>
      <c r="AA20" s="20"/>
    </row>
    <row r="21" spans="1:27" ht="15.75" x14ac:dyDescent="0.25">
      <c r="A21" s="51"/>
      <c r="B21" s="24"/>
      <c r="C21" s="52"/>
      <c r="D21" s="52"/>
      <c r="E21" s="52"/>
      <c r="F21" s="52"/>
      <c r="G21" s="53"/>
      <c r="H21" s="69"/>
      <c r="I21" s="26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/>
      <c r="Y21" s="55"/>
      <c r="Z21" s="65"/>
      <c r="AA21" s="20"/>
    </row>
    <row r="22" spans="1:27" ht="15.75" x14ac:dyDescent="0.25">
      <c r="A22" s="51"/>
      <c r="B22" s="24"/>
      <c r="C22" s="52"/>
      <c r="D22" s="52"/>
      <c r="E22" s="52"/>
      <c r="F22" s="52"/>
      <c r="G22" s="53"/>
      <c r="H22" s="69"/>
      <c r="I22" s="59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/>
      <c r="Y22" s="55"/>
      <c r="Z22" s="65"/>
      <c r="AA22" s="20"/>
    </row>
  </sheetData>
  <mergeCells count="18">
    <mergeCell ref="X6:X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Y6:Y7"/>
    <mergeCell ref="Z6:Z7"/>
    <mergeCell ref="AA6:AA7"/>
    <mergeCell ref="I6:I7"/>
    <mergeCell ref="J6:J7"/>
    <mergeCell ref="K6:K7"/>
  </mergeCells>
  <pageMargins left="0.39370078740157483" right="0.62992125984251968" top="0.23622047244094491" bottom="0.23622047244094491" header="0" footer="0"/>
  <pageSetup paperSize="9" scale="38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opLeftCell="A4" zoomScale="86" zoomScaleNormal="86" workbookViewId="0">
      <pane xSplit="2" ySplit="4" topLeftCell="K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P23" sqref="P23"/>
    </sheetView>
  </sheetViews>
  <sheetFormatPr defaultRowHeight="15" x14ac:dyDescent="0.25"/>
  <cols>
    <col min="1" max="1" width="14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3.140625" bestFit="1" customWidth="1"/>
    <col min="25" max="25" width="13.5703125" bestFit="1" customWidth="1"/>
    <col min="26" max="26" width="7.140625" style="66" bestFit="1" customWidth="1"/>
    <col min="27" max="27" width="24.7109375" customWidth="1"/>
    <col min="28" max="28" width="11.5703125" bestFit="1" customWidth="1"/>
    <col min="29" max="29" width="11" bestFit="1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9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9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9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9" ht="75" x14ac:dyDescent="0.25">
      <c r="A8" s="183" t="s">
        <v>167</v>
      </c>
      <c r="B8" s="140" t="s">
        <v>38</v>
      </c>
      <c r="C8" s="184" t="s">
        <v>20</v>
      </c>
      <c r="D8" s="184" t="s">
        <v>21</v>
      </c>
      <c r="E8" s="184" t="s">
        <v>22</v>
      </c>
      <c r="F8" s="184" t="s">
        <v>23</v>
      </c>
      <c r="G8" s="185"/>
      <c r="H8" s="186" t="s">
        <v>158</v>
      </c>
      <c r="I8" s="187" t="s">
        <v>159</v>
      </c>
      <c r="J8" s="198">
        <v>356138.76</v>
      </c>
      <c r="K8" s="198"/>
      <c r="L8" s="38">
        <v>29678.23</v>
      </c>
      <c r="M8" s="38">
        <v>29678.23</v>
      </c>
      <c r="N8" s="38">
        <v>29678.23</v>
      </c>
      <c r="O8" s="38">
        <v>29678.23</v>
      </c>
      <c r="P8" s="214">
        <v>4956.2700000000004</v>
      </c>
      <c r="Q8" s="214">
        <v>0</v>
      </c>
      <c r="R8" s="214">
        <v>0</v>
      </c>
      <c r="S8" s="214">
        <v>24721.96</v>
      </c>
      <c r="T8" s="38">
        <v>29678.23</v>
      </c>
      <c r="U8" s="38">
        <v>29678.23</v>
      </c>
      <c r="V8" s="38">
        <v>29678.23</v>
      </c>
      <c r="W8" s="38">
        <v>29678.23</v>
      </c>
      <c r="X8" s="198">
        <f>SUM(L8:W8)</f>
        <v>267104.07</v>
      </c>
      <c r="Y8" s="198">
        <f>J8-X8</f>
        <v>89034.69</v>
      </c>
      <c r="Z8" s="188">
        <f>Y8*100/J8</f>
        <v>25</v>
      </c>
      <c r="AA8" s="19"/>
      <c r="AB8" s="7"/>
      <c r="AC8" s="145"/>
    </row>
    <row r="9" spans="1:29" ht="75" x14ac:dyDescent="0.25">
      <c r="A9" s="182" t="s">
        <v>168</v>
      </c>
      <c r="B9" s="22" t="s">
        <v>38</v>
      </c>
      <c r="C9" s="189" t="s">
        <v>20</v>
      </c>
      <c r="D9" s="189" t="s">
        <v>21</v>
      </c>
      <c r="E9" s="189" t="s">
        <v>22</v>
      </c>
      <c r="F9" s="189" t="s">
        <v>23</v>
      </c>
      <c r="G9" s="190"/>
      <c r="H9" s="67" t="s">
        <v>158</v>
      </c>
      <c r="I9" s="25" t="s">
        <v>160</v>
      </c>
      <c r="J9" s="199">
        <v>230308.32</v>
      </c>
      <c r="K9" s="199"/>
      <c r="L9" s="38">
        <f xml:space="preserve">
19192.35</f>
        <v>19192.349999999999</v>
      </c>
      <c r="M9" s="38">
        <f xml:space="preserve">
19192.35</f>
        <v>19192.349999999999</v>
      </c>
      <c r="N9" s="38">
        <f xml:space="preserve">
19192.35</f>
        <v>19192.349999999999</v>
      </c>
      <c r="O9" s="38">
        <f xml:space="preserve">
19192.35</f>
        <v>19192.349999999999</v>
      </c>
      <c r="P9" s="214">
        <v>3205.13</v>
      </c>
      <c r="Q9" s="214">
        <v>0</v>
      </c>
      <c r="R9" s="214">
        <v>0</v>
      </c>
      <c r="S9" s="214">
        <v>15987.22</v>
      </c>
      <c r="T9" s="38">
        <f xml:space="preserve">
19192.35</f>
        <v>19192.349999999999</v>
      </c>
      <c r="U9" s="38">
        <f xml:space="preserve">
19192.35</f>
        <v>19192.349999999999</v>
      </c>
      <c r="V9" s="38">
        <f xml:space="preserve">
19192.35</f>
        <v>19192.349999999999</v>
      </c>
      <c r="W9" s="38">
        <f xml:space="preserve">
19192.35</f>
        <v>19192.349999999999</v>
      </c>
      <c r="X9" s="199">
        <f t="shared" ref="X9:X28" si="0">SUM(L9:W9)</f>
        <v>172731.15000000002</v>
      </c>
      <c r="Y9" s="199">
        <f t="shared" ref="Y9:Y28" si="1">J9-X9</f>
        <v>57577.169999999984</v>
      </c>
      <c r="Z9" s="191">
        <f t="shared" ref="Z9:Z29" si="2">Y9*100/J9</f>
        <v>25.000039078049799</v>
      </c>
      <c r="AA9" s="20"/>
      <c r="AB9" s="7"/>
      <c r="AC9" s="145"/>
    </row>
    <row r="10" spans="1:29" ht="45" x14ac:dyDescent="0.25">
      <c r="A10" s="182" t="s">
        <v>169</v>
      </c>
      <c r="B10" s="22" t="s">
        <v>38</v>
      </c>
      <c r="C10" s="189" t="s">
        <v>20</v>
      </c>
      <c r="D10" s="189" t="s">
        <v>21</v>
      </c>
      <c r="E10" s="189" t="s">
        <v>22</v>
      </c>
      <c r="F10" s="189" t="s">
        <v>23</v>
      </c>
      <c r="G10" s="190"/>
      <c r="H10" s="180" t="s">
        <v>161</v>
      </c>
      <c r="I10" s="181" t="s">
        <v>162</v>
      </c>
      <c r="J10" s="199">
        <v>71973.600000000006</v>
      </c>
      <c r="K10" s="199"/>
      <c r="L10" s="38">
        <f>5997.8</f>
        <v>5997.8</v>
      </c>
      <c r="M10" s="38">
        <f>5997.8</f>
        <v>5997.8</v>
      </c>
      <c r="N10" s="38">
        <f>5997.8</f>
        <v>5997.8</v>
      </c>
      <c r="O10" s="38">
        <f>5997.8</f>
        <v>5997.8</v>
      </c>
      <c r="P10" s="214">
        <v>788.21</v>
      </c>
      <c r="Q10" s="214">
        <v>0</v>
      </c>
      <c r="R10" s="214">
        <v>0</v>
      </c>
      <c r="S10" s="214">
        <v>3931.67</v>
      </c>
      <c r="T10" s="38">
        <f>5997.8</f>
        <v>5997.8</v>
      </c>
      <c r="U10" s="38">
        <f>5997.8</f>
        <v>5997.8</v>
      </c>
      <c r="V10" s="38">
        <f>5997.8</f>
        <v>5997.8</v>
      </c>
      <c r="W10" s="38">
        <f>5997.8</f>
        <v>5997.8</v>
      </c>
      <c r="X10" s="199">
        <f t="shared" si="0"/>
        <v>52702.280000000013</v>
      </c>
      <c r="Y10" s="199">
        <f t="shared" si="1"/>
        <v>19271.319999999992</v>
      </c>
      <c r="Z10" s="191">
        <f t="shared" si="2"/>
        <v>26.775539920192948</v>
      </c>
      <c r="AA10" s="20"/>
      <c r="AB10" s="7"/>
      <c r="AC10" s="145"/>
    </row>
    <row r="11" spans="1:29" ht="60" x14ac:dyDescent="0.25">
      <c r="A11" s="182" t="s">
        <v>170</v>
      </c>
      <c r="B11" s="22" t="s">
        <v>38</v>
      </c>
      <c r="C11" s="189" t="s">
        <v>20</v>
      </c>
      <c r="D11" s="189" t="s">
        <v>21</v>
      </c>
      <c r="E11" s="189" t="s">
        <v>22</v>
      </c>
      <c r="F11" s="189" t="s">
        <v>23</v>
      </c>
      <c r="G11" s="190"/>
      <c r="H11" s="180" t="s">
        <v>163</v>
      </c>
      <c r="I11" s="181" t="s">
        <v>48</v>
      </c>
      <c r="J11" s="199">
        <v>90869.28</v>
      </c>
      <c r="K11" s="199"/>
      <c r="L11" s="38">
        <f xml:space="preserve">
7572.44</f>
        <v>7572.44</v>
      </c>
      <c r="M11" s="38">
        <f xml:space="preserve">
7572.44</f>
        <v>7572.44</v>
      </c>
      <c r="N11" s="38">
        <f xml:space="preserve">
7572.44</f>
        <v>7572.44</v>
      </c>
      <c r="O11" s="38">
        <f xml:space="preserve">
7572.44</f>
        <v>7572.44</v>
      </c>
      <c r="P11" s="214">
        <v>1264.5899999999999</v>
      </c>
      <c r="Q11" s="214">
        <v>0</v>
      </c>
      <c r="R11" s="214">
        <v>0</v>
      </c>
      <c r="S11" s="214">
        <v>6307.85</v>
      </c>
      <c r="T11" s="38">
        <f xml:space="preserve">
7572.44</f>
        <v>7572.44</v>
      </c>
      <c r="U11" s="38">
        <f xml:space="preserve">
7572.44</f>
        <v>7572.44</v>
      </c>
      <c r="V11" s="38">
        <f xml:space="preserve">
7572.44</f>
        <v>7572.44</v>
      </c>
      <c r="W11" s="38">
        <f xml:space="preserve">
7572.44</f>
        <v>7572.44</v>
      </c>
      <c r="X11" s="199">
        <f t="shared" si="0"/>
        <v>68151.960000000006</v>
      </c>
      <c r="Y11" s="199">
        <f t="shared" si="1"/>
        <v>22717.319999999992</v>
      </c>
      <c r="Z11" s="191">
        <f t="shared" si="2"/>
        <v>24.999999999999989</v>
      </c>
      <c r="AA11" s="20"/>
      <c r="AB11" s="7"/>
      <c r="AC11" s="145"/>
    </row>
    <row r="12" spans="1:29" ht="31.5" x14ac:dyDescent="0.25">
      <c r="A12" s="182" t="s">
        <v>167</v>
      </c>
      <c r="B12" s="22" t="s">
        <v>166</v>
      </c>
      <c r="C12" s="189" t="s">
        <v>20</v>
      </c>
      <c r="D12" s="189" t="s">
        <v>21</v>
      </c>
      <c r="E12" s="189" t="s">
        <v>22</v>
      </c>
      <c r="F12" s="189" t="s">
        <v>23</v>
      </c>
      <c r="G12" s="190"/>
      <c r="H12" s="180" t="s">
        <v>164</v>
      </c>
      <c r="I12" s="181" t="s">
        <v>165</v>
      </c>
      <c r="J12" s="199">
        <v>34560</v>
      </c>
      <c r="K12" s="199"/>
      <c r="L12" s="34">
        <v>2880</v>
      </c>
      <c r="M12" s="34">
        <v>2880</v>
      </c>
      <c r="N12" s="34">
        <v>2880</v>
      </c>
      <c r="O12" s="34">
        <v>2880</v>
      </c>
      <c r="P12" s="34"/>
      <c r="Q12" s="34"/>
      <c r="R12" s="34">
        <v>2880</v>
      </c>
      <c r="S12" s="34">
        <v>2880</v>
      </c>
      <c r="T12" s="34">
        <v>2880</v>
      </c>
      <c r="U12" s="34">
        <v>2880</v>
      </c>
      <c r="V12" s="34">
        <v>2880</v>
      </c>
      <c r="W12" s="34">
        <v>2880</v>
      </c>
      <c r="X12" s="199">
        <f t="shared" si="0"/>
        <v>28800</v>
      </c>
      <c r="Y12" s="199">
        <f t="shared" si="1"/>
        <v>5760</v>
      </c>
      <c r="Z12" s="191">
        <f t="shared" si="2"/>
        <v>16.666666666666668</v>
      </c>
      <c r="AA12" s="62"/>
      <c r="AB12" s="7"/>
      <c r="AC12" s="145"/>
    </row>
    <row r="13" spans="1:29" ht="31.5" x14ac:dyDescent="0.25">
      <c r="A13" s="192" t="s">
        <v>168</v>
      </c>
      <c r="B13" s="146" t="s">
        <v>166</v>
      </c>
      <c r="C13" s="193" t="s">
        <v>20</v>
      </c>
      <c r="D13" s="193" t="s">
        <v>21</v>
      </c>
      <c r="E13" s="193" t="s">
        <v>22</v>
      </c>
      <c r="F13" s="193" t="s">
        <v>23</v>
      </c>
      <c r="G13" s="194"/>
      <c r="H13" s="195" t="s">
        <v>164</v>
      </c>
      <c r="I13" s="196" t="s">
        <v>165</v>
      </c>
      <c r="J13" s="200">
        <v>37920</v>
      </c>
      <c r="K13" s="200"/>
      <c r="L13" s="130">
        <v>3160</v>
      </c>
      <c r="M13" s="130">
        <v>3160</v>
      </c>
      <c r="N13" s="130">
        <v>3160</v>
      </c>
      <c r="O13" s="130">
        <v>3160</v>
      </c>
      <c r="P13" s="130"/>
      <c r="Q13" s="130"/>
      <c r="R13" s="130">
        <v>3160</v>
      </c>
      <c r="S13" s="130">
        <v>3160</v>
      </c>
      <c r="T13" s="130">
        <v>3160</v>
      </c>
      <c r="U13" s="130">
        <v>3160</v>
      </c>
      <c r="V13" s="130">
        <v>3160</v>
      </c>
      <c r="W13" s="130">
        <v>3160</v>
      </c>
      <c r="X13" s="200">
        <f t="shared" si="0"/>
        <v>31600</v>
      </c>
      <c r="Y13" s="200">
        <f t="shared" si="1"/>
        <v>6320</v>
      </c>
      <c r="Z13" s="197">
        <f t="shared" si="2"/>
        <v>16.666666666666668</v>
      </c>
      <c r="AA13" s="62"/>
      <c r="AB13" s="7"/>
      <c r="AC13" s="145"/>
    </row>
    <row r="14" spans="1:29" ht="15.75" x14ac:dyDescent="0.25">
      <c r="A14" s="51"/>
      <c r="B14" s="24"/>
      <c r="C14" s="52" t="s">
        <v>20</v>
      </c>
      <c r="D14" s="52" t="s">
        <v>21</v>
      </c>
      <c r="E14" s="52"/>
      <c r="F14" s="52"/>
      <c r="G14" s="53"/>
      <c r="H14" s="28"/>
      <c r="I14" s="54"/>
      <c r="J14" s="55"/>
      <c r="K14" s="56"/>
      <c r="L14" s="37"/>
      <c r="M14" s="37"/>
      <c r="N14" s="58"/>
      <c r="O14" s="37"/>
      <c r="P14" s="37"/>
      <c r="Q14" s="37"/>
      <c r="R14" s="37"/>
      <c r="S14" s="37"/>
      <c r="T14" s="37"/>
      <c r="U14" s="37"/>
      <c r="V14" s="37"/>
      <c r="W14" s="37"/>
      <c r="X14" s="55">
        <f t="shared" si="0"/>
        <v>0</v>
      </c>
      <c r="Y14" s="55">
        <f t="shared" si="1"/>
        <v>0</v>
      </c>
      <c r="Z14" s="65" t="e">
        <f t="shared" si="2"/>
        <v>#DIV/0!</v>
      </c>
      <c r="AA14" s="62"/>
      <c r="AB14" s="7"/>
      <c r="AC14" s="145"/>
    </row>
    <row r="15" spans="1:29" ht="15.75" x14ac:dyDescent="0.25">
      <c r="A15" s="51"/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0"/>
        <v>0</v>
      </c>
      <c r="Y15" s="55">
        <f t="shared" si="1"/>
        <v>0</v>
      </c>
      <c r="Z15" s="65" t="e">
        <f t="shared" si="2"/>
        <v>#DIV/0!</v>
      </c>
      <c r="AA15" s="62"/>
      <c r="AB15" s="7"/>
      <c r="AC15" s="145"/>
    </row>
    <row r="16" spans="1:29" ht="15.75" x14ac:dyDescent="0.25">
      <c r="A16" s="51"/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0"/>
        <v>0</v>
      </c>
      <c r="Y16" s="55">
        <f t="shared" si="1"/>
        <v>0</v>
      </c>
      <c r="Z16" s="65" t="e">
        <f t="shared" si="2"/>
        <v>#DIV/0!</v>
      </c>
      <c r="AA16" s="62"/>
      <c r="AB16" s="7"/>
      <c r="AC16" s="145"/>
    </row>
    <row r="17" spans="1:29" ht="15.75" x14ac:dyDescent="0.25">
      <c r="A17" s="51"/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0"/>
        <v>0</v>
      </c>
      <c r="Y17" s="55">
        <f t="shared" si="1"/>
        <v>0</v>
      </c>
      <c r="Z17" s="65" t="e">
        <f t="shared" si="2"/>
        <v>#DIV/0!</v>
      </c>
      <c r="AA17" s="62"/>
      <c r="AB17" s="7"/>
      <c r="AC17" s="145"/>
    </row>
    <row r="18" spans="1:29" ht="15.75" x14ac:dyDescent="0.25">
      <c r="A18" s="51"/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0"/>
        <v>0</v>
      </c>
      <c r="Y18" s="55">
        <f t="shared" si="1"/>
        <v>0</v>
      </c>
      <c r="Z18" s="65" t="e">
        <f t="shared" si="2"/>
        <v>#DIV/0!</v>
      </c>
      <c r="AA18" s="20"/>
      <c r="AB18" s="7"/>
      <c r="AC18" s="145"/>
    </row>
    <row r="19" spans="1:29" ht="15.75" x14ac:dyDescent="0.25">
      <c r="A19" s="51"/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0"/>
        <v>0</v>
      </c>
      <c r="Y19" s="55">
        <f t="shared" si="1"/>
        <v>0</v>
      </c>
      <c r="Z19" s="65" t="e">
        <f t="shared" si="2"/>
        <v>#DIV/0!</v>
      </c>
      <c r="AA19" s="20"/>
      <c r="AB19" s="7"/>
    </row>
    <row r="20" spans="1:29" ht="15.75" x14ac:dyDescent="0.25">
      <c r="A20" s="51"/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0"/>
        <v>0</v>
      </c>
      <c r="Y20" s="55">
        <f t="shared" si="1"/>
        <v>0</v>
      </c>
      <c r="Z20" s="65" t="e">
        <f t="shared" si="2"/>
        <v>#DIV/0!</v>
      </c>
      <c r="AA20" s="20"/>
      <c r="AB20" s="7"/>
    </row>
    <row r="21" spans="1:29" ht="15.75" x14ac:dyDescent="0.25">
      <c r="A21" s="51"/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0"/>
        <v>0</v>
      </c>
      <c r="Y21" s="55">
        <f t="shared" si="1"/>
        <v>0</v>
      </c>
      <c r="Z21" s="65" t="e">
        <f t="shared" si="2"/>
        <v>#DIV/0!</v>
      </c>
      <c r="AA21" s="20"/>
    </row>
    <row r="22" spans="1:29" ht="15.75" x14ac:dyDescent="0.25">
      <c r="A22" s="51"/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0"/>
        <v>0</v>
      </c>
      <c r="Y22" s="55">
        <f t="shared" si="1"/>
        <v>0</v>
      </c>
      <c r="Z22" s="65" t="e">
        <f t="shared" si="2"/>
        <v>#DIV/0!</v>
      </c>
      <c r="AA22" s="20"/>
    </row>
    <row r="23" spans="1:29" ht="15.75" x14ac:dyDescent="0.25">
      <c r="A23" s="51"/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0"/>
        <v>0</v>
      </c>
      <c r="Y23" s="55">
        <f t="shared" si="1"/>
        <v>0</v>
      </c>
      <c r="Z23" s="65" t="e">
        <f t="shared" si="2"/>
        <v>#DIV/0!</v>
      </c>
      <c r="AA23" s="20"/>
    </row>
    <row r="24" spans="1:29" ht="15.75" x14ac:dyDescent="0.25">
      <c r="A24" s="51"/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0"/>
        <v>0</v>
      </c>
      <c r="Y24" s="55">
        <f t="shared" si="1"/>
        <v>0</v>
      </c>
      <c r="Z24" s="65" t="e">
        <f t="shared" si="2"/>
        <v>#DIV/0!</v>
      </c>
      <c r="AA24" s="20"/>
    </row>
    <row r="25" spans="1:29" ht="15.75" x14ac:dyDescent="0.25">
      <c r="A25" s="51"/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0"/>
        <v>0</v>
      </c>
      <c r="Y25" s="55">
        <f t="shared" si="1"/>
        <v>0</v>
      </c>
      <c r="Z25" s="65" t="e">
        <f t="shared" si="2"/>
        <v>#DIV/0!</v>
      </c>
      <c r="AA25" s="20"/>
    </row>
    <row r="26" spans="1:29" ht="15.75" x14ac:dyDescent="0.25">
      <c r="A26" s="51"/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5">
        <f t="shared" si="0"/>
        <v>0</v>
      </c>
      <c r="Y26" s="55">
        <f t="shared" si="1"/>
        <v>0</v>
      </c>
      <c r="Z26" s="65" t="e">
        <f t="shared" si="2"/>
        <v>#DIV/0!</v>
      </c>
      <c r="AA26" s="20"/>
    </row>
    <row r="27" spans="1:29" ht="15.75" x14ac:dyDescent="0.25">
      <c r="A27" s="51"/>
      <c r="B27" s="24"/>
      <c r="C27" s="52" t="s">
        <v>20</v>
      </c>
      <c r="D27" s="52" t="s">
        <v>21</v>
      </c>
      <c r="E27" s="52"/>
      <c r="F27" s="52"/>
      <c r="G27" s="53"/>
      <c r="H27" s="28"/>
      <c r="I27" s="26"/>
      <c r="J27" s="55"/>
      <c r="K27" s="5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55">
        <f t="shared" si="0"/>
        <v>0</v>
      </c>
      <c r="Y27" s="55">
        <f t="shared" si="1"/>
        <v>0</v>
      </c>
      <c r="Z27" s="65" t="e">
        <f t="shared" si="2"/>
        <v>#DIV/0!</v>
      </c>
      <c r="AA27" s="20"/>
    </row>
    <row r="28" spans="1:29" ht="16.5" thickBot="1" x14ac:dyDescent="0.3">
      <c r="A28" s="71"/>
      <c r="B28" s="72"/>
      <c r="C28" s="73" t="s">
        <v>20</v>
      </c>
      <c r="D28" s="73" t="s">
        <v>21</v>
      </c>
      <c r="E28" s="73"/>
      <c r="F28" s="73"/>
      <c r="G28" s="74"/>
      <c r="H28" s="75"/>
      <c r="I28" s="76"/>
      <c r="J28" s="77"/>
      <c r="K28" s="7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7">
        <f t="shared" si="0"/>
        <v>0</v>
      </c>
      <c r="Y28" s="77">
        <f t="shared" si="1"/>
        <v>0</v>
      </c>
      <c r="Z28" s="80" t="e">
        <f t="shared" si="2"/>
        <v>#DIV/0!</v>
      </c>
      <c r="AA28" s="81"/>
    </row>
    <row r="29" spans="1:29" ht="16.5" thickBot="1" x14ac:dyDescent="0.3">
      <c r="A29" s="292" t="s">
        <v>76</v>
      </c>
      <c r="B29" s="292"/>
      <c r="C29" s="292"/>
      <c r="D29" s="292"/>
      <c r="E29" s="292"/>
      <c r="F29" s="292"/>
      <c r="G29" s="292"/>
      <c r="H29" s="292"/>
      <c r="I29" s="292"/>
      <c r="J29" s="82">
        <f t="shared" ref="J29:K29" si="3">SUM(J8:J28)</f>
        <v>821769.96000000008</v>
      </c>
      <c r="K29" s="82">
        <f t="shared" si="3"/>
        <v>0</v>
      </c>
      <c r="L29" s="82">
        <f>SUM(L8:L28)</f>
        <v>68480.820000000007</v>
      </c>
      <c r="M29" s="82">
        <f t="shared" ref="M29:Y29" si="4">SUM(M8:M28)</f>
        <v>68480.820000000007</v>
      </c>
      <c r="N29" s="82">
        <f t="shared" si="4"/>
        <v>68480.820000000007</v>
      </c>
      <c r="O29" s="82">
        <f t="shared" si="4"/>
        <v>68480.820000000007</v>
      </c>
      <c r="P29" s="82">
        <f t="shared" si="4"/>
        <v>10214.200000000001</v>
      </c>
      <c r="Q29" s="82">
        <f t="shared" si="4"/>
        <v>0</v>
      </c>
      <c r="R29" s="82">
        <f t="shared" si="4"/>
        <v>6040</v>
      </c>
      <c r="S29" s="82">
        <f t="shared" si="4"/>
        <v>56988.7</v>
      </c>
      <c r="T29" s="82">
        <f t="shared" si="4"/>
        <v>68480.820000000007</v>
      </c>
      <c r="U29" s="82">
        <f t="shared" si="4"/>
        <v>68480.820000000007</v>
      </c>
      <c r="V29" s="82">
        <f t="shared" si="4"/>
        <v>68480.820000000007</v>
      </c>
      <c r="W29" s="82">
        <f t="shared" si="4"/>
        <v>68480.820000000007</v>
      </c>
      <c r="X29" s="82">
        <f t="shared" si="4"/>
        <v>621089.46000000008</v>
      </c>
      <c r="Y29" s="82">
        <f t="shared" si="4"/>
        <v>200680.5</v>
      </c>
      <c r="Z29" s="83">
        <f t="shared" si="2"/>
        <v>24.420520312034768</v>
      </c>
      <c r="AA29" s="84"/>
    </row>
  </sheetData>
  <mergeCells count="19">
    <mergeCell ref="A29:I29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36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opLeftCell="A4" zoomScale="86" zoomScaleNormal="86" workbookViewId="0">
      <pane xSplit="2" ySplit="4" topLeftCell="C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C16" sqref="C16"/>
    </sheetView>
  </sheetViews>
  <sheetFormatPr defaultRowHeight="15" x14ac:dyDescent="0.25"/>
  <cols>
    <col min="1" max="1" width="11.8554687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3.7109375" customWidth="1"/>
    <col min="12" max="23" width="12.42578125" bestFit="1" customWidth="1"/>
    <col min="24" max="25" width="13.5703125" bestFit="1" customWidth="1"/>
    <col min="26" max="26" width="7.140625" style="66" bestFit="1" customWidth="1"/>
    <col min="27" max="27" width="24.7109375" customWidth="1"/>
    <col min="28" max="28" width="11.42578125" bestFit="1" customWidth="1"/>
    <col min="29" max="29" width="12.140625" bestFit="1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9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9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9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9" ht="31.5" x14ac:dyDescent="0.25">
      <c r="A8" s="215" t="s">
        <v>198</v>
      </c>
      <c r="B8" s="24" t="s">
        <v>191</v>
      </c>
      <c r="C8" s="52" t="s">
        <v>20</v>
      </c>
      <c r="D8" s="52" t="s">
        <v>21</v>
      </c>
      <c r="E8" s="52" t="s">
        <v>22</v>
      </c>
      <c r="F8" s="52" t="s">
        <v>23</v>
      </c>
      <c r="G8" s="53"/>
      <c r="H8" s="69" t="s">
        <v>187</v>
      </c>
      <c r="I8" s="201" t="s">
        <v>188</v>
      </c>
      <c r="J8" s="55">
        <v>15193.68</v>
      </c>
      <c r="K8" s="56"/>
      <c r="L8" s="125">
        <v>1266.1400000000001</v>
      </c>
      <c r="M8" s="125">
        <v>1266.1400000000001</v>
      </c>
      <c r="N8" s="125">
        <v>1266.1400000000001</v>
      </c>
      <c r="O8" s="125">
        <v>1266.1400000000001</v>
      </c>
      <c r="P8" s="125">
        <v>1266.1400000000001</v>
      </c>
      <c r="Q8" s="125">
        <v>1266.1400000000001</v>
      </c>
      <c r="R8" s="125">
        <v>1266.1400000000001</v>
      </c>
      <c r="S8" s="125">
        <v>1266.1400000000001</v>
      </c>
      <c r="T8" s="125">
        <v>1266.1400000000001</v>
      </c>
      <c r="U8" s="125">
        <v>1266.1400000000001</v>
      </c>
      <c r="V8" s="125">
        <v>1266.1400000000001</v>
      </c>
      <c r="W8" s="125">
        <v>1266.1400000000001</v>
      </c>
      <c r="X8" s="55">
        <f t="shared" ref="X8:X17" si="0">SUM(L8:W8)</f>
        <v>15193.679999999998</v>
      </c>
      <c r="Y8" s="55">
        <f t="shared" ref="Y8:Y17" si="1">J8-X8</f>
        <v>0</v>
      </c>
      <c r="Z8" s="65">
        <f t="shared" ref="Z8:Z17" si="2">Y8*100/J8</f>
        <v>0</v>
      </c>
      <c r="AA8" s="20"/>
      <c r="AB8" s="206"/>
      <c r="AC8" s="145"/>
    </row>
    <row r="9" spans="1:29" ht="31.5" x14ac:dyDescent="0.25">
      <c r="A9" s="215" t="s">
        <v>198</v>
      </c>
      <c r="B9" s="24" t="s">
        <v>19</v>
      </c>
      <c r="C9" s="52" t="s">
        <v>20</v>
      </c>
      <c r="D9" s="52" t="s">
        <v>21</v>
      </c>
      <c r="E9" s="52" t="s">
        <v>22</v>
      </c>
      <c r="F9" s="52" t="s">
        <v>23</v>
      </c>
      <c r="G9" s="53"/>
      <c r="H9" s="69" t="s">
        <v>171</v>
      </c>
      <c r="I9" s="155" t="s">
        <v>172</v>
      </c>
      <c r="J9" s="55">
        <v>126049.8</v>
      </c>
      <c r="K9" s="56"/>
      <c r="L9" s="38">
        <v>10504.15</v>
      </c>
      <c r="M9" s="38">
        <v>10504.15</v>
      </c>
      <c r="N9" s="38">
        <v>10504.15</v>
      </c>
      <c r="O9" s="38">
        <v>10504.15</v>
      </c>
      <c r="P9" s="38">
        <v>8329</v>
      </c>
      <c r="Q9" s="38">
        <v>8329</v>
      </c>
      <c r="R9" s="38">
        <v>8329</v>
      </c>
      <c r="S9" s="38">
        <v>10504.15</v>
      </c>
      <c r="T9" s="38">
        <v>10504.15</v>
      </c>
      <c r="U9" s="38">
        <v>10504.15</v>
      </c>
      <c r="V9" s="38">
        <v>10504.15</v>
      </c>
      <c r="W9" s="38">
        <v>10504.15</v>
      </c>
      <c r="X9" s="55">
        <f t="shared" si="0"/>
        <v>119524.34999999998</v>
      </c>
      <c r="Y9" s="55">
        <f t="shared" si="1"/>
        <v>6525.4500000000262</v>
      </c>
      <c r="Z9" s="65">
        <f t="shared" si="2"/>
        <v>5.1768824702617735</v>
      </c>
      <c r="AA9" s="20"/>
      <c r="AB9" s="206"/>
      <c r="AC9" s="145"/>
    </row>
    <row r="10" spans="1:29" ht="31.5" x14ac:dyDescent="0.25">
      <c r="A10" s="215" t="s">
        <v>198</v>
      </c>
      <c r="B10" s="24" t="s">
        <v>37</v>
      </c>
      <c r="C10" s="52" t="s">
        <v>20</v>
      </c>
      <c r="D10" s="52" t="s">
        <v>21</v>
      </c>
      <c r="E10" s="52" t="s">
        <v>106</v>
      </c>
      <c r="F10" s="52" t="s">
        <v>23</v>
      </c>
      <c r="G10" s="53"/>
      <c r="H10" s="69" t="s">
        <v>181</v>
      </c>
      <c r="I10" s="201" t="s">
        <v>182</v>
      </c>
      <c r="J10" s="55">
        <v>21796.2</v>
      </c>
      <c r="K10" s="56"/>
      <c r="L10" s="158">
        <f t="shared" ref="L10:W10" si="3">21796.2/12</f>
        <v>1816.3500000000001</v>
      </c>
      <c r="M10" s="38">
        <f t="shared" si="3"/>
        <v>1816.3500000000001</v>
      </c>
      <c r="N10" s="38">
        <f t="shared" si="3"/>
        <v>1816.3500000000001</v>
      </c>
      <c r="O10" s="38">
        <f t="shared" si="3"/>
        <v>1816.3500000000001</v>
      </c>
      <c r="P10" s="38">
        <f t="shared" si="3"/>
        <v>1816.3500000000001</v>
      </c>
      <c r="Q10" s="38">
        <f t="shared" si="3"/>
        <v>1816.3500000000001</v>
      </c>
      <c r="R10" s="38">
        <f t="shared" si="3"/>
        <v>1816.3500000000001</v>
      </c>
      <c r="S10" s="38">
        <f t="shared" si="3"/>
        <v>1816.3500000000001</v>
      </c>
      <c r="T10" s="38">
        <f t="shared" si="3"/>
        <v>1816.3500000000001</v>
      </c>
      <c r="U10" s="38">
        <f t="shared" si="3"/>
        <v>1816.3500000000001</v>
      </c>
      <c r="V10" s="38">
        <f t="shared" si="3"/>
        <v>1816.3500000000001</v>
      </c>
      <c r="W10" s="38">
        <f t="shared" si="3"/>
        <v>1816.3500000000001</v>
      </c>
      <c r="X10" s="55">
        <f t="shared" si="0"/>
        <v>21796.199999999997</v>
      </c>
      <c r="Y10" s="55">
        <f t="shared" si="1"/>
        <v>0</v>
      </c>
      <c r="Z10" s="65">
        <f t="shared" si="2"/>
        <v>0</v>
      </c>
      <c r="AA10" s="20"/>
      <c r="AB10" s="206"/>
      <c r="AC10" s="145"/>
    </row>
    <row r="11" spans="1:29" ht="31.5" x14ac:dyDescent="0.25">
      <c r="A11" s="215" t="s">
        <v>198</v>
      </c>
      <c r="B11" s="164" t="s">
        <v>37</v>
      </c>
      <c r="C11" s="52" t="s">
        <v>20</v>
      </c>
      <c r="D11" s="52" t="s">
        <v>21</v>
      </c>
      <c r="E11" s="52" t="s">
        <v>66</v>
      </c>
      <c r="F11" s="52" t="s">
        <v>23</v>
      </c>
      <c r="G11" s="53"/>
      <c r="H11" s="204" t="s">
        <v>183</v>
      </c>
      <c r="I11" s="202" t="s">
        <v>184</v>
      </c>
      <c r="J11" s="55">
        <v>7800</v>
      </c>
      <c r="K11" s="56"/>
      <c r="L11" s="158">
        <f t="shared" ref="L11:W11" si="4">7800/12</f>
        <v>650</v>
      </c>
      <c r="M11" s="60">
        <f t="shared" si="4"/>
        <v>650</v>
      </c>
      <c r="N11" s="60">
        <f t="shared" si="4"/>
        <v>650</v>
      </c>
      <c r="O11" s="60">
        <f t="shared" si="4"/>
        <v>650</v>
      </c>
      <c r="P11" s="60">
        <f t="shared" si="4"/>
        <v>650</v>
      </c>
      <c r="Q11" s="60">
        <f t="shared" si="4"/>
        <v>650</v>
      </c>
      <c r="R11" s="60">
        <f t="shared" si="4"/>
        <v>650</v>
      </c>
      <c r="S11" s="60">
        <f t="shared" si="4"/>
        <v>650</v>
      </c>
      <c r="T11" s="60">
        <f t="shared" si="4"/>
        <v>650</v>
      </c>
      <c r="U11" s="60">
        <f t="shared" si="4"/>
        <v>650</v>
      </c>
      <c r="V11" s="60">
        <f t="shared" si="4"/>
        <v>650</v>
      </c>
      <c r="W11" s="60">
        <f t="shared" si="4"/>
        <v>650</v>
      </c>
      <c r="X11" s="55">
        <f t="shared" si="0"/>
        <v>7800</v>
      </c>
      <c r="Y11" s="55">
        <f t="shared" si="1"/>
        <v>0</v>
      </c>
      <c r="Z11" s="65">
        <f t="shared" si="2"/>
        <v>0</v>
      </c>
      <c r="AA11" s="62"/>
      <c r="AB11" s="206"/>
      <c r="AC11" s="145"/>
    </row>
    <row r="12" spans="1:29" ht="31.5" x14ac:dyDescent="0.25">
      <c r="A12" s="215" t="s">
        <v>198</v>
      </c>
      <c r="B12" s="24" t="s">
        <v>190</v>
      </c>
      <c r="C12" s="52" t="s">
        <v>20</v>
      </c>
      <c r="D12" s="52" t="s">
        <v>21</v>
      </c>
      <c r="E12" s="52" t="s">
        <v>22</v>
      </c>
      <c r="F12" s="52" t="s">
        <v>23</v>
      </c>
      <c r="G12" s="53"/>
      <c r="H12" s="69" t="s">
        <v>185</v>
      </c>
      <c r="I12" s="203" t="s">
        <v>186</v>
      </c>
      <c r="J12" s="55">
        <v>120000</v>
      </c>
      <c r="K12" s="56"/>
      <c r="L12" s="37">
        <v>10000</v>
      </c>
      <c r="M12" s="37">
        <v>10000</v>
      </c>
      <c r="N12" s="37">
        <v>10000</v>
      </c>
      <c r="O12" s="37">
        <v>10000</v>
      </c>
      <c r="P12" s="37">
        <v>10000</v>
      </c>
      <c r="Q12" s="37">
        <v>10000</v>
      </c>
      <c r="R12" s="37">
        <v>10000</v>
      </c>
      <c r="S12" s="37">
        <v>10000</v>
      </c>
      <c r="T12" s="37">
        <v>10000</v>
      </c>
      <c r="U12" s="37">
        <v>10000</v>
      </c>
      <c r="V12" s="37">
        <v>10000</v>
      </c>
      <c r="W12" s="37">
        <v>10000</v>
      </c>
      <c r="X12" s="55">
        <f t="shared" si="0"/>
        <v>120000</v>
      </c>
      <c r="Y12" s="55">
        <f t="shared" si="1"/>
        <v>0</v>
      </c>
      <c r="Z12" s="65">
        <f t="shared" si="2"/>
        <v>0</v>
      </c>
      <c r="AA12" s="62"/>
      <c r="AB12" s="206"/>
      <c r="AC12" s="145"/>
    </row>
    <row r="13" spans="1:29" ht="31.5" x14ac:dyDescent="0.25">
      <c r="A13" s="215" t="s">
        <v>198</v>
      </c>
      <c r="B13" s="24" t="s">
        <v>38</v>
      </c>
      <c r="C13" s="52" t="s">
        <v>20</v>
      </c>
      <c r="D13" s="52" t="s">
        <v>21</v>
      </c>
      <c r="E13" s="52" t="s">
        <v>22</v>
      </c>
      <c r="F13" s="52" t="s">
        <v>23</v>
      </c>
      <c r="G13" s="53"/>
      <c r="H13" s="69" t="s">
        <v>175</v>
      </c>
      <c r="I13" s="201" t="s">
        <v>176</v>
      </c>
      <c r="J13" s="55">
        <v>212992.32</v>
      </c>
      <c r="K13" s="56"/>
      <c r="L13" s="38">
        <v>17749.36</v>
      </c>
      <c r="M13" s="38">
        <v>17749.36</v>
      </c>
      <c r="N13" s="38">
        <v>17749.36</v>
      </c>
      <c r="O13" s="38">
        <v>17749.36</v>
      </c>
      <c r="P13" s="38">
        <v>14779.89</v>
      </c>
      <c r="Q13" s="38">
        <v>14779.89</v>
      </c>
      <c r="R13" s="38">
        <v>14779.89</v>
      </c>
      <c r="S13" s="38">
        <v>17749.36</v>
      </c>
      <c r="T13" s="38">
        <v>17749.36</v>
      </c>
      <c r="U13" s="38">
        <v>17749.36</v>
      </c>
      <c r="V13" s="38">
        <v>17749.36</v>
      </c>
      <c r="W13" s="38">
        <v>17749.36</v>
      </c>
      <c r="X13" s="55">
        <f t="shared" si="0"/>
        <v>204083.90999999997</v>
      </c>
      <c r="Y13" s="55">
        <f t="shared" si="1"/>
        <v>8908.4100000000326</v>
      </c>
      <c r="Z13" s="65">
        <f t="shared" si="2"/>
        <v>4.1825029184151017</v>
      </c>
      <c r="AA13" s="62"/>
      <c r="AB13" s="206"/>
      <c r="AC13" s="145"/>
    </row>
    <row r="14" spans="1:29" ht="31.5" x14ac:dyDescent="0.25">
      <c r="A14" s="215" t="s">
        <v>199</v>
      </c>
      <c r="B14" s="24" t="s">
        <v>38</v>
      </c>
      <c r="C14" s="52" t="s">
        <v>20</v>
      </c>
      <c r="D14" s="52" t="s">
        <v>21</v>
      </c>
      <c r="E14" s="52" t="s">
        <v>22</v>
      </c>
      <c r="F14" s="52" t="s">
        <v>23</v>
      </c>
      <c r="G14" s="53"/>
      <c r="H14" s="69" t="s">
        <v>175</v>
      </c>
      <c r="I14" s="201" t="s">
        <v>176</v>
      </c>
      <c r="J14" s="55">
        <v>35874.839999999997</v>
      </c>
      <c r="K14" s="56"/>
      <c r="L14" s="38">
        <v>2989.57</v>
      </c>
      <c r="M14" s="38">
        <v>2989.57</v>
      </c>
      <c r="N14" s="38">
        <v>2989.57</v>
      </c>
      <c r="O14" s="38">
        <v>2989.57</v>
      </c>
      <c r="P14" s="38">
        <v>2489.41</v>
      </c>
      <c r="Q14" s="38">
        <v>2489.41</v>
      </c>
      <c r="R14" s="38">
        <v>2489.41</v>
      </c>
      <c r="S14" s="38">
        <v>2989.57</v>
      </c>
      <c r="T14" s="38">
        <v>2989.57</v>
      </c>
      <c r="U14" s="38">
        <v>2989.57</v>
      </c>
      <c r="V14" s="38">
        <v>2989.57</v>
      </c>
      <c r="W14" s="38">
        <v>2989.57</v>
      </c>
      <c r="X14" s="55">
        <f t="shared" si="0"/>
        <v>34374.36</v>
      </c>
      <c r="Y14" s="55">
        <f t="shared" si="1"/>
        <v>1500.4799999999959</v>
      </c>
      <c r="Z14" s="65">
        <f t="shared" si="2"/>
        <v>4.1825413019263529</v>
      </c>
      <c r="AA14" s="62"/>
      <c r="AB14" s="206"/>
      <c r="AC14" s="145"/>
    </row>
    <row r="15" spans="1:29" ht="31.5" x14ac:dyDescent="0.25">
      <c r="A15" s="215" t="s">
        <v>198</v>
      </c>
      <c r="B15" s="24" t="s">
        <v>39</v>
      </c>
      <c r="C15" s="52" t="s">
        <v>20</v>
      </c>
      <c r="D15" s="52" t="s">
        <v>21</v>
      </c>
      <c r="E15" s="52" t="s">
        <v>66</v>
      </c>
      <c r="F15" s="52" t="s">
        <v>23</v>
      </c>
      <c r="G15" s="53"/>
      <c r="H15" s="69" t="s">
        <v>177</v>
      </c>
      <c r="I15" s="201" t="s">
        <v>178</v>
      </c>
      <c r="J15" s="55">
        <v>43045.2</v>
      </c>
      <c r="K15" s="56"/>
      <c r="L15" s="58">
        <v>0</v>
      </c>
      <c r="M15" s="58">
        <v>3913.2</v>
      </c>
      <c r="N15" s="58">
        <f>M15</f>
        <v>3913.2</v>
      </c>
      <c r="O15" s="58">
        <v>3913.2</v>
      </c>
      <c r="P15" s="58">
        <v>2914.24</v>
      </c>
      <c r="Q15" s="58">
        <v>2914.24</v>
      </c>
      <c r="R15" s="58">
        <v>2914.24</v>
      </c>
      <c r="S15" s="58">
        <v>3913.2</v>
      </c>
      <c r="T15" s="58">
        <v>3913.2</v>
      </c>
      <c r="U15" s="58">
        <v>3913.2</v>
      </c>
      <c r="V15" s="58">
        <v>3913.2</v>
      </c>
      <c r="W15" s="58">
        <v>3913.2</v>
      </c>
      <c r="X15" s="55">
        <f t="shared" si="0"/>
        <v>40048.32</v>
      </c>
      <c r="Y15" s="55">
        <f t="shared" si="1"/>
        <v>2996.8799999999974</v>
      </c>
      <c r="Z15" s="65">
        <f t="shared" si="2"/>
        <v>6.9621699980485579</v>
      </c>
      <c r="AA15" s="62"/>
      <c r="AB15" s="206"/>
      <c r="AC15" s="145"/>
    </row>
    <row r="16" spans="1:29" ht="31.5" x14ac:dyDescent="0.25">
      <c r="A16" s="215" t="s">
        <v>198</v>
      </c>
      <c r="B16" s="24" t="s">
        <v>189</v>
      </c>
      <c r="C16" s="52" t="s">
        <v>20</v>
      </c>
      <c r="D16" s="52" t="s">
        <v>21</v>
      </c>
      <c r="E16" s="52" t="s">
        <v>22</v>
      </c>
      <c r="F16" s="52" t="s">
        <v>23</v>
      </c>
      <c r="G16" s="53"/>
      <c r="H16" s="69" t="s">
        <v>179</v>
      </c>
      <c r="I16" s="201" t="s">
        <v>180</v>
      </c>
      <c r="J16" s="55">
        <v>17000</v>
      </c>
      <c r="K16" s="56"/>
      <c r="L16" s="207">
        <f t="shared" ref="L16:W16" si="5">17000/12</f>
        <v>1416.6666666666667</v>
      </c>
      <c r="M16" s="58">
        <f t="shared" si="5"/>
        <v>1416.6666666666667</v>
      </c>
      <c r="N16" s="58">
        <f t="shared" si="5"/>
        <v>1416.6666666666667</v>
      </c>
      <c r="O16" s="58">
        <f t="shared" si="5"/>
        <v>1416.6666666666667</v>
      </c>
      <c r="P16" s="58">
        <f t="shared" si="5"/>
        <v>1416.6666666666667</v>
      </c>
      <c r="Q16" s="58">
        <f t="shared" si="5"/>
        <v>1416.6666666666667</v>
      </c>
      <c r="R16" s="58">
        <f t="shared" si="5"/>
        <v>1416.6666666666667</v>
      </c>
      <c r="S16" s="58">
        <f t="shared" si="5"/>
        <v>1416.6666666666667</v>
      </c>
      <c r="T16" s="58">
        <f t="shared" si="5"/>
        <v>1416.6666666666667</v>
      </c>
      <c r="U16" s="58">
        <f t="shared" si="5"/>
        <v>1416.6666666666667</v>
      </c>
      <c r="V16" s="58">
        <f t="shared" si="5"/>
        <v>1416.6666666666667</v>
      </c>
      <c r="W16" s="58">
        <f t="shared" si="5"/>
        <v>1416.6666666666667</v>
      </c>
      <c r="X16" s="55">
        <f t="shared" si="0"/>
        <v>16999.999999999996</v>
      </c>
      <c r="Y16" s="55">
        <f t="shared" si="1"/>
        <v>0</v>
      </c>
      <c r="Z16" s="65">
        <f t="shared" si="2"/>
        <v>0</v>
      </c>
      <c r="AA16" s="62"/>
      <c r="AB16" s="206"/>
      <c r="AC16" s="145"/>
    </row>
    <row r="17" spans="1:29" ht="31.5" x14ac:dyDescent="0.25">
      <c r="A17" s="215" t="s">
        <v>199</v>
      </c>
      <c r="B17" s="24" t="s">
        <v>41</v>
      </c>
      <c r="C17" s="52" t="s">
        <v>20</v>
      </c>
      <c r="D17" s="52" t="s">
        <v>21</v>
      </c>
      <c r="E17" s="52" t="s">
        <v>22</v>
      </c>
      <c r="F17" s="52" t="s">
        <v>23</v>
      </c>
      <c r="G17" s="53"/>
      <c r="H17" s="69" t="s">
        <v>173</v>
      </c>
      <c r="I17" s="155" t="s">
        <v>174</v>
      </c>
      <c r="J17" s="55">
        <v>99012.96</v>
      </c>
      <c r="K17" s="56"/>
      <c r="L17" s="58">
        <v>8251.08</v>
      </c>
      <c r="M17" s="58">
        <v>8251.08</v>
      </c>
      <c r="N17" s="58">
        <v>8251.08</v>
      </c>
      <c r="O17" s="58">
        <v>8251.08</v>
      </c>
      <c r="P17" s="58">
        <v>8251.08</v>
      </c>
      <c r="Q17" s="58">
        <v>8251.08</v>
      </c>
      <c r="R17" s="58">
        <v>8251.08</v>
      </c>
      <c r="S17" s="58">
        <v>8251.08</v>
      </c>
      <c r="T17" s="58">
        <v>8251.08</v>
      </c>
      <c r="U17" s="58">
        <v>8251.08</v>
      </c>
      <c r="V17" s="58">
        <v>8251.08</v>
      </c>
      <c r="W17" s="58">
        <v>8251.08</v>
      </c>
      <c r="X17" s="55">
        <f t="shared" si="0"/>
        <v>99012.96</v>
      </c>
      <c r="Y17" s="55">
        <f t="shared" si="1"/>
        <v>0</v>
      </c>
      <c r="Z17" s="65">
        <f t="shared" si="2"/>
        <v>0</v>
      </c>
      <c r="AA17" s="62"/>
      <c r="AB17" s="206"/>
      <c r="AC17" s="145"/>
    </row>
    <row r="18" spans="1:29" ht="15.75" x14ac:dyDescent="0.25">
      <c r="A18" s="215"/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ref="X18:X28" si="6">SUM(L18:W18)</f>
        <v>0</v>
      </c>
      <c r="Y18" s="55">
        <f t="shared" ref="Y18:Y28" si="7">J18-X18</f>
        <v>0</v>
      </c>
      <c r="Z18" s="65" t="e">
        <f t="shared" ref="Z18:Z29" si="8">Y18*100/J18</f>
        <v>#DIV/0!</v>
      </c>
      <c r="AA18" s="20"/>
      <c r="AB18" s="206"/>
      <c r="AC18" s="145"/>
    </row>
    <row r="19" spans="1:29" ht="15.75" x14ac:dyDescent="0.25">
      <c r="A19" s="215"/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6"/>
        <v>0</v>
      </c>
      <c r="Y19" s="55">
        <f t="shared" si="7"/>
        <v>0</v>
      </c>
      <c r="Z19" s="65" t="e">
        <f t="shared" si="8"/>
        <v>#DIV/0!</v>
      </c>
      <c r="AA19" s="20"/>
      <c r="AB19" s="206"/>
      <c r="AC19" s="145"/>
    </row>
    <row r="20" spans="1:29" ht="15.75" x14ac:dyDescent="0.25">
      <c r="A20" s="215"/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6"/>
        <v>0</v>
      </c>
      <c r="Y20" s="55">
        <f t="shared" si="7"/>
        <v>0</v>
      </c>
      <c r="Z20" s="65" t="e">
        <f t="shared" si="8"/>
        <v>#DIV/0!</v>
      </c>
      <c r="AA20" s="20"/>
      <c r="AB20" s="206"/>
    </row>
    <row r="21" spans="1:29" ht="15.75" x14ac:dyDescent="0.25">
      <c r="A21" s="215"/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6"/>
        <v>0</v>
      </c>
      <c r="Y21" s="55">
        <f t="shared" si="7"/>
        <v>0</v>
      </c>
      <c r="Z21" s="65" t="e">
        <f t="shared" si="8"/>
        <v>#DIV/0!</v>
      </c>
      <c r="AA21" s="20"/>
    </row>
    <row r="22" spans="1:29" ht="15.75" x14ac:dyDescent="0.25">
      <c r="A22" s="215"/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6"/>
        <v>0</v>
      </c>
      <c r="Y22" s="55">
        <f t="shared" si="7"/>
        <v>0</v>
      </c>
      <c r="Z22" s="65" t="e">
        <f t="shared" si="8"/>
        <v>#DIV/0!</v>
      </c>
      <c r="AA22" s="20"/>
    </row>
    <row r="23" spans="1:29" ht="15.75" x14ac:dyDescent="0.25">
      <c r="A23" s="215"/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6"/>
        <v>0</v>
      </c>
      <c r="Y23" s="55">
        <f t="shared" si="7"/>
        <v>0</v>
      </c>
      <c r="Z23" s="65" t="e">
        <f t="shared" si="8"/>
        <v>#DIV/0!</v>
      </c>
      <c r="AA23" s="20"/>
    </row>
    <row r="24" spans="1:29" ht="15.75" x14ac:dyDescent="0.25">
      <c r="A24" s="215"/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6"/>
        <v>0</v>
      </c>
      <c r="Y24" s="55">
        <f t="shared" si="7"/>
        <v>0</v>
      </c>
      <c r="Z24" s="65" t="e">
        <f t="shared" si="8"/>
        <v>#DIV/0!</v>
      </c>
      <c r="AA24" s="20"/>
    </row>
    <row r="25" spans="1:29" ht="15.75" x14ac:dyDescent="0.25">
      <c r="A25" s="215"/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6"/>
        <v>0</v>
      </c>
      <c r="Y25" s="55">
        <f t="shared" si="7"/>
        <v>0</v>
      </c>
      <c r="Z25" s="65" t="e">
        <f t="shared" si="8"/>
        <v>#DIV/0!</v>
      </c>
      <c r="AA25" s="20"/>
    </row>
    <row r="26" spans="1:29" ht="15.75" x14ac:dyDescent="0.25">
      <c r="A26" s="215"/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5">
        <f t="shared" si="6"/>
        <v>0</v>
      </c>
      <c r="Y26" s="55">
        <f t="shared" si="7"/>
        <v>0</v>
      </c>
      <c r="Z26" s="65" t="e">
        <f t="shared" si="8"/>
        <v>#DIV/0!</v>
      </c>
      <c r="AA26" s="20"/>
    </row>
    <row r="27" spans="1:29" ht="15.75" x14ac:dyDescent="0.25">
      <c r="A27" s="215"/>
      <c r="B27" s="24"/>
      <c r="C27" s="52" t="s">
        <v>20</v>
      </c>
      <c r="D27" s="52" t="s">
        <v>21</v>
      </c>
      <c r="E27" s="52"/>
      <c r="F27" s="52"/>
      <c r="G27" s="53"/>
      <c r="H27" s="28"/>
      <c r="I27" s="26"/>
      <c r="J27" s="55"/>
      <c r="K27" s="5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55">
        <f t="shared" si="6"/>
        <v>0</v>
      </c>
      <c r="Y27" s="55">
        <f t="shared" si="7"/>
        <v>0</v>
      </c>
      <c r="Z27" s="65" t="e">
        <f t="shared" si="8"/>
        <v>#DIV/0!</v>
      </c>
      <c r="AA27" s="20"/>
    </row>
    <row r="28" spans="1:29" ht="16.5" thickBot="1" x14ac:dyDescent="0.3">
      <c r="A28" s="216"/>
      <c r="B28" s="72"/>
      <c r="C28" s="73" t="s">
        <v>20</v>
      </c>
      <c r="D28" s="73" t="s">
        <v>21</v>
      </c>
      <c r="E28" s="73"/>
      <c r="F28" s="73"/>
      <c r="G28" s="74"/>
      <c r="H28" s="75"/>
      <c r="I28" s="76"/>
      <c r="J28" s="77"/>
      <c r="K28" s="7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7">
        <f t="shared" si="6"/>
        <v>0</v>
      </c>
      <c r="Y28" s="77">
        <f t="shared" si="7"/>
        <v>0</v>
      </c>
      <c r="Z28" s="80" t="e">
        <f t="shared" si="8"/>
        <v>#DIV/0!</v>
      </c>
      <c r="AA28" s="81"/>
    </row>
    <row r="29" spans="1:29" ht="16.5" thickBot="1" x14ac:dyDescent="0.3">
      <c r="A29" s="292" t="s">
        <v>77</v>
      </c>
      <c r="B29" s="292"/>
      <c r="C29" s="292"/>
      <c r="D29" s="292"/>
      <c r="E29" s="292"/>
      <c r="F29" s="292"/>
      <c r="G29" s="292"/>
      <c r="H29" s="292"/>
      <c r="I29" s="292"/>
      <c r="J29" s="82">
        <f t="shared" ref="J29:Y29" si="9">SUM(J8:J28)</f>
        <v>698765</v>
      </c>
      <c r="K29" s="82">
        <f t="shared" si="9"/>
        <v>0</v>
      </c>
      <c r="L29" s="82">
        <f t="shared" si="9"/>
        <v>54643.316666666666</v>
      </c>
      <c r="M29" s="82">
        <f t="shared" si="9"/>
        <v>58556.516666666663</v>
      </c>
      <c r="N29" s="82">
        <f t="shared" si="9"/>
        <v>58556.516666666663</v>
      </c>
      <c r="O29" s="82">
        <f t="shared" si="9"/>
        <v>58556.516666666663</v>
      </c>
      <c r="P29" s="82">
        <f t="shared" si="9"/>
        <v>51912.776666666658</v>
      </c>
      <c r="Q29" s="82">
        <f t="shared" si="9"/>
        <v>51912.776666666658</v>
      </c>
      <c r="R29" s="82">
        <f t="shared" si="9"/>
        <v>51912.776666666658</v>
      </c>
      <c r="S29" s="82">
        <f t="shared" si="9"/>
        <v>58556.516666666663</v>
      </c>
      <c r="T29" s="82">
        <f t="shared" si="9"/>
        <v>58556.516666666663</v>
      </c>
      <c r="U29" s="82">
        <f t="shared" si="9"/>
        <v>58556.516666666663</v>
      </c>
      <c r="V29" s="82">
        <f t="shared" si="9"/>
        <v>58556.516666666663</v>
      </c>
      <c r="W29" s="82">
        <f t="shared" si="9"/>
        <v>58556.516666666663</v>
      </c>
      <c r="X29" s="82">
        <f t="shared" si="9"/>
        <v>678833.77999999991</v>
      </c>
      <c r="Y29" s="82">
        <f t="shared" si="9"/>
        <v>19931.220000000052</v>
      </c>
      <c r="Z29" s="83">
        <f t="shared" si="8"/>
        <v>2.8523495023362719</v>
      </c>
      <c r="AA29" s="84"/>
    </row>
  </sheetData>
  <sortState ref="A8:AC16">
    <sortCondition ref="B8:B16"/>
    <sortCondition ref="H8:H16"/>
  </sortState>
  <mergeCells count="19">
    <mergeCell ref="A29:I29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38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opLeftCell="A4" zoomScale="86" zoomScaleNormal="86" workbookViewId="0">
      <pane xSplit="2" ySplit="4" topLeftCell="I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J8" sqref="J8:Y30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1.7109375" style="9" customWidth="1"/>
    <col min="11" max="11" width="11.7109375" bestFit="1" customWidth="1"/>
    <col min="12" max="23" width="12.42578125" bestFit="1" customWidth="1"/>
    <col min="24" max="24" width="11.7109375" customWidth="1"/>
    <col min="25" max="25" width="10.5703125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8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8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8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8" ht="30" x14ac:dyDescent="0.25">
      <c r="A8" s="32">
        <v>440712</v>
      </c>
      <c r="B8" s="134" t="s">
        <v>19</v>
      </c>
      <c r="C8" s="16" t="s">
        <v>20</v>
      </c>
      <c r="D8" s="16" t="s">
        <v>21</v>
      </c>
      <c r="E8" s="210" t="s">
        <v>22</v>
      </c>
      <c r="F8" s="52" t="s">
        <v>23</v>
      </c>
      <c r="G8" s="13"/>
      <c r="H8" s="220" t="s">
        <v>193</v>
      </c>
      <c r="I8" s="208" t="s">
        <v>50</v>
      </c>
      <c r="J8" s="47">
        <v>227362.32</v>
      </c>
      <c r="K8" s="55">
        <f>L8*12</f>
        <v>227362.32</v>
      </c>
      <c r="L8" s="38">
        <f>18946.86</f>
        <v>18946.86</v>
      </c>
      <c r="M8" s="38">
        <f>18946.86</f>
        <v>18946.86</v>
      </c>
      <c r="N8" s="38">
        <f>18946.86</f>
        <v>18946.86</v>
      </c>
      <c r="O8" s="38">
        <f>18946.86</f>
        <v>18946.86</v>
      </c>
      <c r="P8" s="38">
        <f>18946.86-1071.66</f>
        <v>17875.2</v>
      </c>
      <c r="Q8" s="38">
        <f>18946.86-1071.66</f>
        <v>17875.2</v>
      </c>
      <c r="R8" s="38">
        <f>18946.86-1071.66</f>
        <v>17875.2</v>
      </c>
      <c r="S8" s="38">
        <f>18946.86</f>
        <v>18946.86</v>
      </c>
      <c r="T8" s="38">
        <f>18946.86</f>
        <v>18946.86</v>
      </c>
      <c r="U8" s="38">
        <f>18946.86</f>
        <v>18946.86</v>
      </c>
      <c r="V8" s="38">
        <f>18946.86</f>
        <v>18946.86</v>
      </c>
      <c r="W8" s="38">
        <f>18946.86</f>
        <v>18946.86</v>
      </c>
      <c r="X8" s="47">
        <f>SUM(L8:W8)</f>
        <v>224147.33999999997</v>
      </c>
      <c r="Y8" s="47">
        <f>J8-X8</f>
        <v>3214.9800000000396</v>
      </c>
      <c r="Z8" s="64">
        <f>Y8*100/J8</f>
        <v>1.414033776573022</v>
      </c>
      <c r="AA8" s="19"/>
      <c r="AB8" s="7"/>
    </row>
    <row r="9" spans="1:28" ht="45" x14ac:dyDescent="0.25">
      <c r="A9" s="51">
        <v>440712</v>
      </c>
      <c r="B9" s="117" t="s">
        <v>37</v>
      </c>
      <c r="C9" s="52" t="s">
        <v>20</v>
      </c>
      <c r="D9" s="52" t="s">
        <v>21</v>
      </c>
      <c r="E9" s="211" t="s">
        <v>106</v>
      </c>
      <c r="F9" s="52" t="s">
        <v>23</v>
      </c>
      <c r="G9" s="53"/>
      <c r="H9" s="115" t="s">
        <v>196</v>
      </c>
      <c r="I9" s="209" t="s">
        <v>197</v>
      </c>
      <c r="J9" s="55">
        <v>10800</v>
      </c>
      <c r="K9" s="55">
        <f>L9*12</f>
        <v>10800</v>
      </c>
      <c r="L9" s="125">
        <v>900</v>
      </c>
      <c r="M9" s="125">
        <v>900</v>
      </c>
      <c r="N9" s="125">
        <v>900</v>
      </c>
      <c r="O9" s="125">
        <v>900</v>
      </c>
      <c r="P9" s="125">
        <v>900</v>
      </c>
      <c r="Q9" s="125">
        <v>900</v>
      </c>
      <c r="R9" s="125">
        <v>900</v>
      </c>
      <c r="S9" s="125">
        <v>900</v>
      </c>
      <c r="T9" s="125">
        <v>900</v>
      </c>
      <c r="U9" s="125">
        <v>900</v>
      </c>
      <c r="V9" s="125">
        <v>900</v>
      </c>
      <c r="W9" s="125">
        <v>900</v>
      </c>
      <c r="X9" s="55">
        <f>SUM(L9:W9)</f>
        <v>10800</v>
      </c>
      <c r="Y9" s="55">
        <f>J9-X9</f>
        <v>0</v>
      </c>
      <c r="Z9" s="65">
        <f>Y9*100/J9</f>
        <v>0</v>
      </c>
      <c r="AA9" s="20"/>
      <c r="AB9" s="7"/>
    </row>
    <row r="10" spans="1:28" ht="30" x14ac:dyDescent="0.25">
      <c r="A10" s="51">
        <v>440712</v>
      </c>
      <c r="B10" s="117" t="s">
        <v>37</v>
      </c>
      <c r="C10" s="52" t="s">
        <v>20</v>
      </c>
      <c r="D10" s="52" t="s">
        <v>21</v>
      </c>
      <c r="E10" s="211" t="s">
        <v>66</v>
      </c>
      <c r="F10" s="52" t="s">
        <v>23</v>
      </c>
      <c r="G10" s="53"/>
      <c r="H10" s="218" t="s">
        <v>194</v>
      </c>
      <c r="I10" s="221" t="s">
        <v>195</v>
      </c>
      <c r="J10" s="55">
        <v>27022.080000000002</v>
      </c>
      <c r="K10" s="55">
        <f>L10*12</f>
        <v>27022.080000000002</v>
      </c>
      <c r="L10" s="125">
        <v>2251.84</v>
      </c>
      <c r="M10" s="125">
        <v>2251.84</v>
      </c>
      <c r="N10" s="125">
        <v>2251.84</v>
      </c>
      <c r="O10" s="125">
        <v>2251.84</v>
      </c>
      <c r="P10" s="125">
        <v>2251.84</v>
      </c>
      <c r="Q10" s="125">
        <v>2251.84</v>
      </c>
      <c r="R10" s="125">
        <v>2251.84</v>
      </c>
      <c r="S10" s="125">
        <v>2251.84</v>
      </c>
      <c r="T10" s="125">
        <v>2251.84</v>
      </c>
      <c r="U10" s="125">
        <v>2251.84</v>
      </c>
      <c r="V10" s="125">
        <v>2251.84</v>
      </c>
      <c r="W10" s="125">
        <v>2251.84</v>
      </c>
      <c r="X10" s="55">
        <f>SUM(L10:W10)</f>
        <v>27022.080000000002</v>
      </c>
      <c r="Y10" s="55">
        <f>J10-X10</f>
        <v>0</v>
      </c>
      <c r="Z10" s="65">
        <f>Y10*100/J10</f>
        <v>0</v>
      </c>
      <c r="AA10" s="20"/>
      <c r="AB10" s="7"/>
    </row>
    <row r="11" spans="1:28" ht="57" x14ac:dyDescent="0.25">
      <c r="A11" s="51">
        <v>440712</v>
      </c>
      <c r="B11" s="117" t="s">
        <v>38</v>
      </c>
      <c r="C11" s="52" t="s">
        <v>20</v>
      </c>
      <c r="D11" s="52" t="s">
        <v>21</v>
      </c>
      <c r="E11" s="211" t="s">
        <v>22</v>
      </c>
      <c r="F11" s="52" t="s">
        <v>23</v>
      </c>
      <c r="G11" s="135"/>
      <c r="H11" s="217" t="s">
        <v>192</v>
      </c>
      <c r="I11" s="209" t="s">
        <v>52</v>
      </c>
      <c r="J11" s="55">
        <v>299749.68</v>
      </c>
      <c r="K11" s="55">
        <f>L11*12</f>
        <v>299749.68</v>
      </c>
      <c r="L11" s="205">
        <f>24979.14</f>
        <v>24979.14</v>
      </c>
      <c r="M11" s="205">
        <f>24979.14</f>
        <v>24979.14</v>
      </c>
      <c r="N11" s="205">
        <f>24979.14</f>
        <v>24979.14</v>
      </c>
      <c r="O11" s="205">
        <f>24979.14</f>
        <v>24979.14</v>
      </c>
      <c r="P11" s="58">
        <f>24979.14-4885</f>
        <v>20094.14</v>
      </c>
      <c r="Q11" s="58">
        <f>24979.14-4885</f>
        <v>20094.14</v>
      </c>
      <c r="R11" s="58">
        <f>24979.14-4885</f>
        <v>20094.14</v>
      </c>
      <c r="S11" s="205">
        <f>24979.14</f>
        <v>24979.14</v>
      </c>
      <c r="T11" s="205">
        <f>24979.14</f>
        <v>24979.14</v>
      </c>
      <c r="U11" s="205">
        <f>24979.14</f>
        <v>24979.14</v>
      </c>
      <c r="V11" s="205">
        <f>24979.14</f>
        <v>24979.14</v>
      </c>
      <c r="W11" s="205">
        <f>24979.14</f>
        <v>24979.14</v>
      </c>
      <c r="X11" s="55">
        <f>SUM(L11:W11)</f>
        <v>285094.68000000005</v>
      </c>
      <c r="Y11" s="55">
        <f>J11-X11</f>
        <v>14654.999999999942</v>
      </c>
      <c r="Z11" s="65">
        <f>Y11*100/J11</f>
        <v>4.8890794478913016</v>
      </c>
      <c r="AA11" s="20"/>
      <c r="AB11" s="7"/>
    </row>
    <row r="12" spans="1:28" ht="45" x14ac:dyDescent="0.25">
      <c r="A12" s="51">
        <v>440712</v>
      </c>
      <c r="B12" s="126" t="s">
        <v>39</v>
      </c>
      <c r="C12" s="52" t="s">
        <v>20</v>
      </c>
      <c r="D12" s="52" t="s">
        <v>21</v>
      </c>
      <c r="E12" s="213" t="s">
        <v>22</v>
      </c>
      <c r="F12" s="52" t="s">
        <v>23</v>
      </c>
      <c r="G12" s="53"/>
      <c r="H12" s="219" t="s">
        <v>133</v>
      </c>
      <c r="I12" s="222" t="s">
        <v>95</v>
      </c>
      <c r="J12" s="55">
        <v>85390.8</v>
      </c>
      <c r="K12" s="55">
        <f>L12*12</f>
        <v>85390.799999999988</v>
      </c>
      <c r="L12" s="205">
        <f t="shared" ref="L12:W12" si="0">7115.9</f>
        <v>7115.9</v>
      </c>
      <c r="M12" s="205">
        <f t="shared" si="0"/>
        <v>7115.9</v>
      </c>
      <c r="N12" s="205">
        <f t="shared" si="0"/>
        <v>7115.9</v>
      </c>
      <c r="O12" s="205">
        <f t="shared" si="0"/>
        <v>7115.9</v>
      </c>
      <c r="P12" s="58">
        <f t="shared" si="0"/>
        <v>7115.9</v>
      </c>
      <c r="Q12" s="58">
        <f t="shared" si="0"/>
        <v>7115.9</v>
      </c>
      <c r="R12" s="58">
        <f t="shared" si="0"/>
        <v>7115.9</v>
      </c>
      <c r="S12" s="205">
        <f t="shared" si="0"/>
        <v>7115.9</v>
      </c>
      <c r="T12" s="205">
        <f t="shared" si="0"/>
        <v>7115.9</v>
      </c>
      <c r="U12" s="205">
        <f t="shared" si="0"/>
        <v>7115.9</v>
      </c>
      <c r="V12" s="205">
        <f t="shared" si="0"/>
        <v>7115.9</v>
      </c>
      <c r="W12" s="205">
        <f t="shared" si="0"/>
        <v>7115.9</v>
      </c>
      <c r="X12" s="55">
        <f>SUM(L12:W12)</f>
        <v>85390.799999999988</v>
      </c>
      <c r="Y12" s="55">
        <f>J12-X12</f>
        <v>0</v>
      </c>
      <c r="Z12" s="65">
        <f>Y12*100/J12</f>
        <v>0</v>
      </c>
      <c r="AA12" s="62"/>
      <c r="AB12" s="7"/>
    </row>
    <row r="13" spans="1:28" ht="15.75" x14ac:dyDescent="0.25">
      <c r="A13" s="121"/>
      <c r="B13" s="122"/>
      <c r="C13" s="40" t="s">
        <v>20</v>
      </c>
      <c r="D13" s="40" t="s">
        <v>21</v>
      </c>
      <c r="E13" s="40"/>
      <c r="F13" s="40"/>
      <c r="G13" s="41"/>
      <c r="H13" s="123"/>
      <c r="I13" s="124"/>
      <c r="J13" s="42"/>
      <c r="K13" s="43"/>
      <c r="L13" s="125"/>
      <c r="M13" s="125"/>
      <c r="N13" s="38"/>
      <c r="O13" s="125"/>
      <c r="P13" s="125"/>
      <c r="Q13" s="125"/>
      <c r="R13" s="125"/>
      <c r="S13" s="125"/>
      <c r="T13" s="125"/>
      <c r="U13" s="125"/>
      <c r="V13" s="125"/>
      <c r="W13" s="125"/>
      <c r="X13" s="42">
        <f t="shared" ref="X13:X29" si="1">SUM(L13:W13)</f>
        <v>0</v>
      </c>
      <c r="Y13" s="42">
        <f t="shared" ref="Y13:Y29" si="2">J13-X13</f>
        <v>0</v>
      </c>
      <c r="Z13" s="166" t="e">
        <f t="shared" ref="Z13:Z30" si="3">Y13*100/J13</f>
        <v>#DIV/0!</v>
      </c>
      <c r="AA13" s="212"/>
      <c r="AB13" s="7"/>
    </row>
    <row r="14" spans="1:28" ht="15.75" x14ac:dyDescent="0.25">
      <c r="A14" s="51"/>
      <c r="B14" s="24"/>
      <c r="C14" s="52" t="s">
        <v>20</v>
      </c>
      <c r="D14" s="52" t="s">
        <v>21</v>
      </c>
      <c r="E14" s="52"/>
      <c r="F14" s="52"/>
      <c r="G14" s="53"/>
      <c r="H14" s="28"/>
      <c r="I14" s="54"/>
      <c r="J14" s="55"/>
      <c r="K14" s="56"/>
      <c r="L14" s="37"/>
      <c r="M14" s="37"/>
      <c r="N14" s="58"/>
      <c r="O14" s="37"/>
      <c r="P14" s="37"/>
      <c r="Q14" s="37"/>
      <c r="R14" s="37"/>
      <c r="S14" s="37"/>
      <c r="T14" s="37"/>
      <c r="U14" s="37"/>
      <c r="V14" s="37"/>
      <c r="W14" s="37"/>
      <c r="X14" s="55">
        <f t="shared" si="1"/>
        <v>0</v>
      </c>
      <c r="Y14" s="55">
        <f t="shared" si="2"/>
        <v>0</v>
      </c>
      <c r="Z14" s="65" t="e">
        <f t="shared" si="3"/>
        <v>#DIV/0!</v>
      </c>
      <c r="AA14" s="62"/>
      <c r="AB14" s="7"/>
    </row>
    <row r="15" spans="1:28" ht="15.75" x14ac:dyDescent="0.25">
      <c r="A15" s="51"/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1"/>
        <v>0</v>
      </c>
      <c r="Y15" s="55">
        <f t="shared" si="2"/>
        <v>0</v>
      </c>
      <c r="Z15" s="65" t="e">
        <f t="shared" si="3"/>
        <v>#DIV/0!</v>
      </c>
      <c r="AA15" s="62"/>
      <c r="AB15" s="7"/>
    </row>
    <row r="16" spans="1:28" ht="15.75" x14ac:dyDescent="0.25">
      <c r="A16" s="51"/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1"/>
        <v>0</v>
      </c>
      <c r="Y16" s="55">
        <f t="shared" si="2"/>
        <v>0</v>
      </c>
      <c r="Z16" s="65" t="e">
        <f t="shared" si="3"/>
        <v>#DIV/0!</v>
      </c>
      <c r="AA16" s="62"/>
      <c r="AB16" s="7"/>
    </row>
    <row r="17" spans="1:28" ht="15.75" x14ac:dyDescent="0.25">
      <c r="A17" s="51"/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1"/>
        <v>0</v>
      </c>
      <c r="Y17" s="55">
        <f t="shared" si="2"/>
        <v>0</v>
      </c>
      <c r="Z17" s="65" t="e">
        <f t="shared" si="3"/>
        <v>#DIV/0!</v>
      </c>
      <c r="AA17" s="62"/>
      <c r="AB17" s="7"/>
    </row>
    <row r="18" spans="1:28" ht="15.75" x14ac:dyDescent="0.25">
      <c r="A18" s="51"/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1"/>
        <v>0</v>
      </c>
      <c r="Y18" s="55">
        <f t="shared" si="2"/>
        <v>0</v>
      </c>
      <c r="Z18" s="65" t="e">
        <f t="shared" si="3"/>
        <v>#DIV/0!</v>
      </c>
      <c r="AA18" s="62"/>
      <c r="AB18" s="7"/>
    </row>
    <row r="19" spans="1:28" ht="15.75" x14ac:dyDescent="0.25">
      <c r="A19" s="51"/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1"/>
        <v>0</v>
      </c>
      <c r="Y19" s="55">
        <f t="shared" si="2"/>
        <v>0</v>
      </c>
      <c r="Z19" s="65" t="e">
        <f t="shared" si="3"/>
        <v>#DIV/0!</v>
      </c>
      <c r="AA19" s="20"/>
      <c r="AB19" s="7"/>
    </row>
    <row r="20" spans="1:28" ht="15.75" x14ac:dyDescent="0.25">
      <c r="A20" s="51"/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1"/>
        <v>0</v>
      </c>
      <c r="Y20" s="55">
        <f t="shared" si="2"/>
        <v>0</v>
      </c>
      <c r="Z20" s="65" t="e">
        <f t="shared" si="3"/>
        <v>#DIV/0!</v>
      </c>
      <c r="AA20" s="20"/>
      <c r="AB20" s="7"/>
    </row>
    <row r="21" spans="1:28" ht="15.75" x14ac:dyDescent="0.25">
      <c r="A21" s="51"/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1"/>
        <v>0</v>
      </c>
      <c r="Y21" s="55">
        <f t="shared" si="2"/>
        <v>0</v>
      </c>
      <c r="Z21" s="65" t="e">
        <f t="shared" si="3"/>
        <v>#DIV/0!</v>
      </c>
      <c r="AA21" s="20"/>
      <c r="AB21" s="7"/>
    </row>
    <row r="22" spans="1:28" ht="15.75" x14ac:dyDescent="0.25">
      <c r="A22" s="51"/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1"/>
        <v>0</v>
      </c>
      <c r="Y22" s="55">
        <f t="shared" si="2"/>
        <v>0</v>
      </c>
      <c r="Z22" s="65" t="e">
        <f t="shared" si="3"/>
        <v>#DIV/0!</v>
      </c>
      <c r="AA22" s="20"/>
    </row>
    <row r="23" spans="1:28" ht="15.75" x14ac:dyDescent="0.25">
      <c r="A23" s="51"/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1"/>
        <v>0</v>
      </c>
      <c r="Y23" s="55">
        <f t="shared" si="2"/>
        <v>0</v>
      </c>
      <c r="Z23" s="65" t="e">
        <f t="shared" si="3"/>
        <v>#DIV/0!</v>
      </c>
      <c r="AA23" s="20"/>
    </row>
    <row r="24" spans="1:28" ht="15.75" x14ac:dyDescent="0.25">
      <c r="A24" s="51"/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1"/>
        <v>0</v>
      </c>
      <c r="Y24" s="55">
        <f t="shared" si="2"/>
        <v>0</v>
      </c>
      <c r="Z24" s="65" t="e">
        <f t="shared" si="3"/>
        <v>#DIV/0!</v>
      </c>
      <c r="AA24" s="20"/>
    </row>
    <row r="25" spans="1:28" ht="15.75" x14ac:dyDescent="0.25">
      <c r="A25" s="51"/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1"/>
        <v>0</v>
      </c>
      <c r="Y25" s="55">
        <f t="shared" si="2"/>
        <v>0</v>
      </c>
      <c r="Z25" s="65" t="e">
        <f t="shared" si="3"/>
        <v>#DIV/0!</v>
      </c>
      <c r="AA25" s="20"/>
    </row>
    <row r="26" spans="1:28" ht="15.75" x14ac:dyDescent="0.25">
      <c r="A26" s="51"/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1"/>
        <v>0</v>
      </c>
      <c r="Y26" s="55">
        <f t="shared" si="2"/>
        <v>0</v>
      </c>
      <c r="Z26" s="65" t="e">
        <f t="shared" si="3"/>
        <v>#DIV/0!</v>
      </c>
      <c r="AA26" s="20"/>
    </row>
    <row r="27" spans="1:28" ht="15.75" x14ac:dyDescent="0.25">
      <c r="A27" s="51"/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1"/>
        <v>0</v>
      </c>
      <c r="Y27" s="55">
        <f t="shared" si="2"/>
        <v>0</v>
      </c>
      <c r="Z27" s="65" t="e">
        <f t="shared" si="3"/>
        <v>#DIV/0!</v>
      </c>
      <c r="AA27" s="20"/>
    </row>
    <row r="28" spans="1:28" ht="15.75" x14ac:dyDescent="0.25">
      <c r="A28" s="51"/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1"/>
        <v>0</v>
      </c>
      <c r="Y28" s="55">
        <f t="shared" si="2"/>
        <v>0</v>
      </c>
      <c r="Z28" s="65" t="e">
        <f t="shared" si="3"/>
        <v>#DIV/0!</v>
      </c>
      <c r="AA28" s="20"/>
    </row>
    <row r="29" spans="1:28" ht="16.5" thickBot="1" x14ac:dyDescent="0.3">
      <c r="A29" s="71"/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1"/>
        <v>0</v>
      </c>
      <c r="Y29" s="77">
        <f t="shared" si="2"/>
        <v>0</v>
      </c>
      <c r="Z29" s="80" t="e">
        <f t="shared" si="3"/>
        <v>#DIV/0!</v>
      </c>
      <c r="AA29" s="81"/>
    </row>
    <row r="30" spans="1:28" ht="16.5" thickBot="1" x14ac:dyDescent="0.3">
      <c r="A30" s="292" t="s">
        <v>78</v>
      </c>
      <c r="B30" s="292"/>
      <c r="C30" s="292"/>
      <c r="D30" s="292"/>
      <c r="E30" s="292"/>
      <c r="F30" s="292"/>
      <c r="G30" s="292"/>
      <c r="H30" s="292"/>
      <c r="I30" s="292"/>
      <c r="J30" s="82">
        <f t="shared" ref="J30:K30" si="4">SUM(J8:J29)</f>
        <v>650324.88000000012</v>
      </c>
      <c r="K30" s="82">
        <f t="shared" si="4"/>
        <v>650324.88000000012</v>
      </c>
      <c r="L30" s="82">
        <f>SUM(L8:L29)</f>
        <v>54193.74</v>
      </c>
      <c r="M30" s="82">
        <f t="shared" ref="M30:Y30" si="5">SUM(M8:M29)</f>
        <v>54193.74</v>
      </c>
      <c r="N30" s="82">
        <f t="shared" si="5"/>
        <v>54193.74</v>
      </c>
      <c r="O30" s="82">
        <f t="shared" si="5"/>
        <v>54193.74</v>
      </c>
      <c r="P30" s="82">
        <f t="shared" si="5"/>
        <v>48237.08</v>
      </c>
      <c r="Q30" s="82">
        <f t="shared" si="5"/>
        <v>48237.08</v>
      </c>
      <c r="R30" s="82">
        <f t="shared" si="5"/>
        <v>48237.08</v>
      </c>
      <c r="S30" s="82">
        <f t="shared" si="5"/>
        <v>54193.74</v>
      </c>
      <c r="T30" s="82">
        <f t="shared" si="5"/>
        <v>54193.74</v>
      </c>
      <c r="U30" s="82">
        <f t="shared" si="5"/>
        <v>54193.74</v>
      </c>
      <c r="V30" s="82">
        <f t="shared" si="5"/>
        <v>54193.74</v>
      </c>
      <c r="W30" s="82">
        <f t="shared" si="5"/>
        <v>54193.74</v>
      </c>
      <c r="X30" s="82">
        <f t="shared" si="5"/>
        <v>632454.90000000014</v>
      </c>
      <c r="Y30" s="82">
        <f t="shared" si="5"/>
        <v>17869.979999999981</v>
      </c>
      <c r="Z30" s="83">
        <f t="shared" si="3"/>
        <v>2.7478542724676287</v>
      </c>
      <c r="AA30" s="84"/>
    </row>
  </sheetData>
  <sortState ref="A8:AB12">
    <sortCondition ref="B8:B12"/>
    <sortCondition ref="H8:H12"/>
  </sortState>
  <mergeCells count="19">
    <mergeCell ref="A30:I30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A4" zoomScale="86" zoomScaleNormal="86" workbookViewId="0">
      <pane xSplit="2" ySplit="4" topLeftCell="I8" activePane="bottomRight" state="frozen"/>
      <selection activeCell="A4" sqref="A4"/>
      <selection pane="topRight" activeCell="C4" sqref="C4"/>
      <selection pane="bottomLeft" activeCell="A8" sqref="A8"/>
      <selection pane="bottomRight" activeCell="B29" sqref="B29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2.42578125" customWidth="1"/>
    <col min="25" max="25" width="13.5703125" bestFit="1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8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8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8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8" s="94" customFormat="1" ht="15.75" x14ac:dyDescent="0.25">
      <c r="A8" s="32">
        <v>440702</v>
      </c>
      <c r="B8" s="45" t="s">
        <v>37</v>
      </c>
      <c r="C8" s="16" t="s">
        <v>20</v>
      </c>
      <c r="D8" s="16" t="s">
        <v>21</v>
      </c>
      <c r="E8" s="16" t="s">
        <v>63</v>
      </c>
      <c r="F8" s="16" t="s">
        <v>23</v>
      </c>
      <c r="G8" s="15"/>
      <c r="H8" s="95" t="s">
        <v>53</v>
      </c>
      <c r="I8" s="96" t="s">
        <v>43</v>
      </c>
      <c r="J8" s="47">
        <v>9369.1200000000008</v>
      </c>
      <c r="K8" s="48"/>
      <c r="L8" s="49">
        <v>780.76</v>
      </c>
      <c r="M8" s="49">
        <v>780.76</v>
      </c>
      <c r="N8" s="49">
        <v>780.76</v>
      </c>
      <c r="O8" s="49">
        <v>780.76</v>
      </c>
      <c r="P8" s="49">
        <v>780.76</v>
      </c>
      <c r="Q8" s="49">
        <v>780.76</v>
      </c>
      <c r="R8" s="49">
        <v>780.76</v>
      </c>
      <c r="S8" s="49">
        <v>780.76</v>
      </c>
      <c r="T8" s="49">
        <v>780.76</v>
      </c>
      <c r="U8" s="49">
        <v>780.76</v>
      </c>
      <c r="V8" s="49">
        <v>780.76</v>
      </c>
      <c r="W8" s="49">
        <v>780.76</v>
      </c>
      <c r="X8" s="47">
        <f>SUM(L8:W8)</f>
        <v>9369.1200000000008</v>
      </c>
      <c r="Y8" s="47">
        <f>J8-X8</f>
        <v>0</v>
      </c>
      <c r="Z8" s="64">
        <f>Y8*100/J8</f>
        <v>0</v>
      </c>
      <c r="AA8" s="19"/>
      <c r="AB8" s="7"/>
    </row>
    <row r="9" spans="1:28" s="94" customFormat="1" ht="30" x14ac:dyDescent="0.25">
      <c r="A9" s="51">
        <v>440702</v>
      </c>
      <c r="B9" s="24" t="s">
        <v>37</v>
      </c>
      <c r="C9" s="52" t="s">
        <v>20</v>
      </c>
      <c r="D9" s="52" t="s">
        <v>21</v>
      </c>
      <c r="E9" s="52" t="s">
        <v>63</v>
      </c>
      <c r="F9" s="52" t="s">
        <v>23</v>
      </c>
      <c r="G9" s="53"/>
      <c r="H9" s="97" t="s">
        <v>54</v>
      </c>
      <c r="I9" s="98" t="s">
        <v>44</v>
      </c>
      <c r="J9" s="55">
        <v>6944.52</v>
      </c>
      <c r="K9" s="56"/>
      <c r="L9" s="37">
        <v>578.71</v>
      </c>
      <c r="M9" s="37">
        <v>578.71</v>
      </c>
      <c r="N9" s="37">
        <v>578.71</v>
      </c>
      <c r="O9" s="37">
        <v>578.71</v>
      </c>
      <c r="P9" s="37">
        <v>578.71</v>
      </c>
      <c r="Q9" s="37">
        <f>P9*80%</f>
        <v>462.96800000000007</v>
      </c>
      <c r="R9" s="37">
        <f>Q9</f>
        <v>462.96800000000007</v>
      </c>
      <c r="S9" s="37">
        <v>578.71</v>
      </c>
      <c r="T9" s="37">
        <v>578.71</v>
      </c>
      <c r="U9" s="37">
        <v>578.71</v>
      </c>
      <c r="V9" s="37">
        <v>578.71</v>
      </c>
      <c r="W9" s="37">
        <v>578.71</v>
      </c>
      <c r="X9" s="55">
        <f t="shared" ref="X9:X22" si="0">SUM(L9:W9)</f>
        <v>6713.0360000000001</v>
      </c>
      <c r="Y9" s="55">
        <f t="shared" ref="Y9:Y22" si="1">J9-X9</f>
        <v>231.48400000000038</v>
      </c>
      <c r="Z9" s="65">
        <f t="shared" ref="Z9:Z23" si="2">Y9*100/J9</f>
        <v>3.3333333333333384</v>
      </c>
      <c r="AA9" s="20"/>
      <c r="AB9" s="7"/>
    </row>
    <row r="10" spans="1:28" s="94" customFormat="1" ht="30" x14ac:dyDescent="0.25">
      <c r="A10" s="51">
        <v>440702</v>
      </c>
      <c r="B10" s="24" t="s">
        <v>37</v>
      </c>
      <c r="C10" s="52" t="s">
        <v>20</v>
      </c>
      <c r="D10" s="52" t="s">
        <v>21</v>
      </c>
      <c r="E10" s="52" t="s">
        <v>63</v>
      </c>
      <c r="F10" s="52" t="s">
        <v>23</v>
      </c>
      <c r="G10" s="53"/>
      <c r="H10" s="97" t="s">
        <v>54</v>
      </c>
      <c r="I10" s="98" t="s">
        <v>44</v>
      </c>
      <c r="J10" s="55">
        <v>14083.08</v>
      </c>
      <c r="K10" s="56"/>
      <c r="L10" s="37">
        <f>1173.59</f>
        <v>1173.5899999999999</v>
      </c>
      <c r="M10" s="37">
        <f>1173.59</f>
        <v>1173.5899999999999</v>
      </c>
      <c r="N10" s="37">
        <f>1173.59</f>
        <v>1173.5899999999999</v>
      </c>
      <c r="O10" s="37">
        <f>1173.59</f>
        <v>1173.5899999999999</v>
      </c>
      <c r="P10" s="37">
        <f>1173.59</f>
        <v>1173.5899999999999</v>
      </c>
      <c r="Q10" s="37">
        <f>P10*80%</f>
        <v>938.87199999999996</v>
      </c>
      <c r="R10" s="37">
        <f>Q10</f>
        <v>938.87199999999996</v>
      </c>
      <c r="S10" s="37">
        <f>1173.59</f>
        <v>1173.5899999999999</v>
      </c>
      <c r="T10" s="37">
        <f>1173.59</f>
        <v>1173.5899999999999</v>
      </c>
      <c r="U10" s="37">
        <f>1173.59</f>
        <v>1173.5899999999999</v>
      </c>
      <c r="V10" s="37">
        <f>1173.59</f>
        <v>1173.5899999999999</v>
      </c>
      <c r="W10" s="37">
        <f>1173.59</f>
        <v>1173.5899999999999</v>
      </c>
      <c r="X10" s="55">
        <f t="shared" si="0"/>
        <v>13613.644</v>
      </c>
      <c r="Y10" s="55">
        <f t="shared" si="1"/>
        <v>469.43599999999969</v>
      </c>
      <c r="Z10" s="65">
        <f t="shared" si="2"/>
        <v>3.3333333333333313</v>
      </c>
      <c r="AA10" s="20"/>
      <c r="AB10" s="7"/>
    </row>
    <row r="11" spans="1:28" s="94" customFormat="1" ht="15.75" x14ac:dyDescent="0.25">
      <c r="A11" s="51">
        <v>440702</v>
      </c>
      <c r="B11" s="24" t="s">
        <v>37</v>
      </c>
      <c r="C11" s="52" t="s">
        <v>20</v>
      </c>
      <c r="D11" s="52" t="s">
        <v>21</v>
      </c>
      <c r="E11" s="52" t="s">
        <v>63</v>
      </c>
      <c r="F11" s="52" t="s">
        <v>23</v>
      </c>
      <c r="G11" s="53"/>
      <c r="H11" s="97" t="s">
        <v>55</v>
      </c>
      <c r="I11" s="98" t="s">
        <v>45</v>
      </c>
      <c r="J11" s="55">
        <v>117218.28</v>
      </c>
      <c r="K11" s="56"/>
      <c r="L11" s="37">
        <v>9768.19</v>
      </c>
      <c r="M11" s="37">
        <v>9768.19</v>
      </c>
      <c r="N11" s="58">
        <v>9768.19</v>
      </c>
      <c r="O11" s="37">
        <v>8302.9599999999991</v>
      </c>
      <c r="P11" s="37">
        <v>8302.9599999999991</v>
      </c>
      <c r="Q11" s="37">
        <v>8302.9599999999991</v>
      </c>
      <c r="R11" s="37">
        <v>8302.9599999999991</v>
      </c>
      <c r="S11" s="37">
        <v>8302.9599999999991</v>
      </c>
      <c r="T11" s="37">
        <v>9768.19</v>
      </c>
      <c r="U11" s="37">
        <v>9768.19</v>
      </c>
      <c r="V11" s="37">
        <v>9768.19</v>
      </c>
      <c r="W11" s="37">
        <v>9768.19</v>
      </c>
      <c r="X11" s="55">
        <f t="shared" si="0"/>
        <v>109892.13</v>
      </c>
      <c r="Y11" s="55">
        <f t="shared" si="1"/>
        <v>7326.1499999999942</v>
      </c>
      <c r="Z11" s="65">
        <f t="shared" si="2"/>
        <v>6.2500063983194378</v>
      </c>
      <c r="AA11" s="20"/>
      <c r="AB11" s="7"/>
    </row>
    <row r="12" spans="1:28" s="94" customFormat="1" ht="15.75" x14ac:dyDescent="0.25">
      <c r="A12" s="51">
        <v>440702</v>
      </c>
      <c r="B12" s="24" t="s">
        <v>37</v>
      </c>
      <c r="C12" s="52" t="s">
        <v>20</v>
      </c>
      <c r="D12" s="52" t="s">
        <v>21</v>
      </c>
      <c r="E12" s="52" t="s">
        <v>63</v>
      </c>
      <c r="F12" s="52" t="s">
        <v>23</v>
      </c>
      <c r="G12" s="53"/>
      <c r="H12" s="97" t="s">
        <v>56</v>
      </c>
      <c r="I12" s="98" t="s">
        <v>46</v>
      </c>
      <c r="J12" s="55">
        <v>46776</v>
      </c>
      <c r="K12" s="56"/>
      <c r="L12" s="37">
        <v>3898</v>
      </c>
      <c r="M12" s="37">
        <v>3898</v>
      </c>
      <c r="N12" s="37">
        <v>3898</v>
      </c>
      <c r="O12" s="37">
        <v>3118.4</v>
      </c>
      <c r="P12" s="37">
        <v>3118.4</v>
      </c>
      <c r="Q12" s="37">
        <v>3118.4</v>
      </c>
      <c r="R12" s="37">
        <v>3898</v>
      </c>
      <c r="S12" s="37">
        <v>3898</v>
      </c>
      <c r="T12" s="37">
        <v>3898</v>
      </c>
      <c r="U12" s="37">
        <v>3898</v>
      </c>
      <c r="V12" s="37">
        <v>3898</v>
      </c>
      <c r="W12" s="37">
        <v>3898</v>
      </c>
      <c r="X12" s="55">
        <f t="shared" si="0"/>
        <v>44437.2</v>
      </c>
      <c r="Y12" s="55">
        <f t="shared" si="1"/>
        <v>2338.8000000000029</v>
      </c>
      <c r="Z12" s="65">
        <f t="shared" si="2"/>
        <v>5.0000000000000062</v>
      </c>
      <c r="AA12" s="20"/>
      <c r="AB12" s="7"/>
    </row>
    <row r="13" spans="1:28" s="94" customFormat="1" ht="30" x14ac:dyDescent="0.25">
      <c r="A13" s="51">
        <v>440702</v>
      </c>
      <c r="B13" s="24" t="s">
        <v>37</v>
      </c>
      <c r="C13" s="52" t="s">
        <v>20</v>
      </c>
      <c r="D13" s="52" t="s">
        <v>21</v>
      </c>
      <c r="E13" s="52" t="s">
        <v>63</v>
      </c>
      <c r="F13" s="52" t="s">
        <v>23</v>
      </c>
      <c r="G13" s="53"/>
      <c r="H13" s="97" t="s">
        <v>64</v>
      </c>
      <c r="I13" s="98" t="s">
        <v>47</v>
      </c>
      <c r="J13" s="55">
        <v>8811</v>
      </c>
      <c r="K13" s="56"/>
      <c r="L13" s="37">
        <v>0</v>
      </c>
      <c r="M13" s="37">
        <v>0</v>
      </c>
      <c r="N13" s="37">
        <v>0</v>
      </c>
      <c r="O13" s="37">
        <v>979</v>
      </c>
      <c r="P13" s="37">
        <v>979</v>
      </c>
      <c r="Q13" s="37">
        <v>979</v>
      </c>
      <c r="R13" s="37">
        <v>979</v>
      </c>
      <c r="S13" s="37">
        <v>979</v>
      </c>
      <c r="T13" s="37">
        <v>979</v>
      </c>
      <c r="U13" s="37">
        <v>979</v>
      </c>
      <c r="V13" s="37">
        <v>979</v>
      </c>
      <c r="W13" s="37">
        <v>979</v>
      </c>
      <c r="X13" s="55">
        <f t="shared" si="0"/>
        <v>8811</v>
      </c>
      <c r="Y13" s="55">
        <f t="shared" si="1"/>
        <v>0</v>
      </c>
      <c r="Z13" s="65">
        <f t="shared" si="2"/>
        <v>0</v>
      </c>
      <c r="AA13" s="20"/>
      <c r="AB13" s="7"/>
    </row>
    <row r="14" spans="1:28" s="94" customFormat="1" ht="30" x14ac:dyDescent="0.25">
      <c r="A14" s="51">
        <v>440702</v>
      </c>
      <c r="B14" s="24" t="s">
        <v>19</v>
      </c>
      <c r="C14" s="52" t="s">
        <v>20</v>
      </c>
      <c r="D14" s="52" t="s">
        <v>21</v>
      </c>
      <c r="E14" s="52" t="s">
        <v>63</v>
      </c>
      <c r="F14" s="52" t="s">
        <v>23</v>
      </c>
      <c r="G14" s="53"/>
      <c r="H14" s="97" t="s">
        <v>57</v>
      </c>
      <c r="I14" s="98" t="s">
        <v>48</v>
      </c>
      <c r="J14" s="55">
        <v>35416.32</v>
      </c>
      <c r="K14" s="56"/>
      <c r="L14" s="37">
        <v>2951.36</v>
      </c>
      <c r="M14" s="37">
        <v>2951.36</v>
      </c>
      <c r="N14" s="37">
        <v>2951.36</v>
      </c>
      <c r="O14" s="37">
        <v>2951.36</v>
      </c>
      <c r="P14" s="37">
        <v>2214.9699999999998</v>
      </c>
      <c r="Q14" s="37">
        <v>2214.9699999999998</v>
      </c>
      <c r="R14" s="37">
        <v>2214.9699999999998</v>
      </c>
      <c r="S14" s="37">
        <v>2264.0700000000002</v>
      </c>
      <c r="T14" s="37">
        <v>2951.36</v>
      </c>
      <c r="U14" s="37">
        <v>2951.36</v>
      </c>
      <c r="V14" s="37">
        <v>2951.36</v>
      </c>
      <c r="W14" s="37">
        <v>2951.36</v>
      </c>
      <c r="X14" s="55">
        <f t="shared" si="0"/>
        <v>32519.86</v>
      </c>
      <c r="Y14" s="55">
        <f t="shared" si="1"/>
        <v>2896.4599999999991</v>
      </c>
      <c r="Z14" s="65">
        <f t="shared" si="2"/>
        <v>8.17832005132097</v>
      </c>
      <c r="AA14" s="20"/>
      <c r="AB14" s="7"/>
    </row>
    <row r="15" spans="1:28" s="94" customFormat="1" ht="30" x14ac:dyDescent="0.25">
      <c r="A15" s="51">
        <v>440702</v>
      </c>
      <c r="B15" s="24" t="s">
        <v>19</v>
      </c>
      <c r="C15" s="52" t="s">
        <v>20</v>
      </c>
      <c r="D15" s="52" t="s">
        <v>21</v>
      </c>
      <c r="E15" s="52" t="s">
        <v>63</v>
      </c>
      <c r="F15" s="52" t="s">
        <v>23</v>
      </c>
      <c r="G15" s="53"/>
      <c r="H15" s="97" t="s">
        <v>58</v>
      </c>
      <c r="I15" s="98" t="s">
        <v>49</v>
      </c>
      <c r="J15" s="55">
        <v>26370.36</v>
      </c>
      <c r="K15" s="56"/>
      <c r="L15" s="37">
        <v>1831.28</v>
      </c>
      <c r="M15" s="37">
        <v>2197.5300000000002</v>
      </c>
      <c r="N15" s="37">
        <v>2197.5300000000002</v>
      </c>
      <c r="O15" s="37">
        <v>2197.5300000000002</v>
      </c>
      <c r="P15" s="37">
        <v>1570.5</v>
      </c>
      <c r="Q15" s="37">
        <v>1570.5</v>
      </c>
      <c r="R15" s="37">
        <v>1570.5</v>
      </c>
      <c r="S15" s="37">
        <v>1570.5</v>
      </c>
      <c r="T15" s="37">
        <v>2197.5300000000002</v>
      </c>
      <c r="U15" s="37">
        <v>2197.5300000000002</v>
      </c>
      <c r="V15" s="37">
        <v>2197.5300000000002</v>
      </c>
      <c r="W15" s="37">
        <v>2197.5300000000002</v>
      </c>
      <c r="X15" s="55">
        <f t="shared" si="0"/>
        <v>23495.989999999998</v>
      </c>
      <c r="Y15" s="55">
        <f t="shared" si="1"/>
        <v>2874.3700000000026</v>
      </c>
      <c r="Z15" s="65">
        <f t="shared" si="2"/>
        <v>10.900002882023614</v>
      </c>
      <c r="AA15" s="20"/>
    </row>
    <row r="16" spans="1:28" s="94" customFormat="1" ht="30" x14ac:dyDescent="0.25">
      <c r="A16" s="51">
        <v>440702</v>
      </c>
      <c r="B16" s="24" t="s">
        <v>19</v>
      </c>
      <c r="C16" s="52" t="s">
        <v>20</v>
      </c>
      <c r="D16" s="52" t="s">
        <v>21</v>
      </c>
      <c r="E16" s="52" t="s">
        <v>63</v>
      </c>
      <c r="F16" s="52" t="s">
        <v>23</v>
      </c>
      <c r="G16" s="53"/>
      <c r="H16" s="97" t="s">
        <v>59</v>
      </c>
      <c r="I16" s="98" t="s">
        <v>50</v>
      </c>
      <c r="J16" s="55">
        <v>51032.52</v>
      </c>
      <c r="K16" s="56"/>
      <c r="L16" s="37">
        <v>4252.71</v>
      </c>
      <c r="M16" s="37">
        <v>4252.71</v>
      </c>
      <c r="N16" s="37">
        <v>4252.71</v>
      </c>
      <c r="O16" s="37">
        <v>4252.71</v>
      </c>
      <c r="P16" s="37">
        <v>3189.53</v>
      </c>
      <c r="Q16" s="37">
        <v>3189.53</v>
      </c>
      <c r="R16" s="37">
        <v>3189.53</v>
      </c>
      <c r="S16" s="37">
        <v>3189.53</v>
      </c>
      <c r="T16" s="37">
        <v>4252.71</v>
      </c>
      <c r="U16" s="37">
        <v>4252.71</v>
      </c>
      <c r="V16" s="37">
        <v>4252.71</v>
      </c>
      <c r="W16" s="37">
        <v>4252.71</v>
      </c>
      <c r="X16" s="55">
        <f t="shared" si="0"/>
        <v>46779.799999999996</v>
      </c>
      <c r="Y16" s="55">
        <f t="shared" si="1"/>
        <v>4252.7200000000012</v>
      </c>
      <c r="Z16" s="65">
        <f t="shared" si="2"/>
        <v>8.333352928681558</v>
      </c>
      <c r="AA16" s="20"/>
    </row>
    <row r="17" spans="1:27" s="94" customFormat="1" ht="30" x14ac:dyDescent="0.25">
      <c r="A17" s="51">
        <v>440702</v>
      </c>
      <c r="B17" s="24" t="s">
        <v>19</v>
      </c>
      <c r="C17" s="52" t="s">
        <v>20</v>
      </c>
      <c r="D17" s="52" t="s">
        <v>21</v>
      </c>
      <c r="E17" s="52" t="s">
        <v>63</v>
      </c>
      <c r="F17" s="52" t="s">
        <v>23</v>
      </c>
      <c r="G17" s="53"/>
      <c r="H17" s="97" t="s">
        <v>60</v>
      </c>
      <c r="I17" s="98" t="s">
        <v>51</v>
      </c>
      <c r="J17" s="55">
        <v>49825.68</v>
      </c>
      <c r="K17" s="56"/>
      <c r="L17" s="37">
        <v>4152.1400000000003</v>
      </c>
      <c r="M17" s="37">
        <v>4152.1400000000003</v>
      </c>
      <c r="N17" s="37">
        <v>4152.1400000000003</v>
      </c>
      <c r="O17" s="37">
        <v>4152.1400000000003</v>
      </c>
      <c r="P17" s="37">
        <v>4152.1400000000003</v>
      </c>
      <c r="Q17" s="37">
        <v>4152.1400000000003</v>
      </c>
      <c r="R17" s="37">
        <v>3599.59</v>
      </c>
      <c r="S17" s="37">
        <v>3599.59</v>
      </c>
      <c r="T17" s="37">
        <v>3599.59</v>
      </c>
      <c r="U17" s="37">
        <v>4152.1400000000003</v>
      </c>
      <c r="V17" s="37">
        <v>4152.1400000000003</v>
      </c>
      <c r="W17" s="37">
        <v>4152.1400000000003</v>
      </c>
      <c r="X17" s="55">
        <f t="shared" si="0"/>
        <v>48168.03</v>
      </c>
      <c r="Y17" s="55">
        <f t="shared" si="1"/>
        <v>1657.6500000000015</v>
      </c>
      <c r="Z17" s="65">
        <f t="shared" si="2"/>
        <v>3.3268989003260998</v>
      </c>
      <c r="AA17" s="20"/>
    </row>
    <row r="18" spans="1:27" s="94" customFormat="1" ht="30" x14ac:dyDescent="0.25">
      <c r="A18" s="51">
        <v>440702</v>
      </c>
      <c r="B18" s="24" t="s">
        <v>38</v>
      </c>
      <c r="C18" s="52" t="s">
        <v>20</v>
      </c>
      <c r="D18" s="52" t="s">
        <v>21</v>
      </c>
      <c r="E18" s="52" t="s">
        <v>63</v>
      </c>
      <c r="F18" s="52" t="s">
        <v>23</v>
      </c>
      <c r="G18" s="53"/>
      <c r="H18" s="97" t="s">
        <v>61</v>
      </c>
      <c r="I18" s="98" t="s">
        <v>52</v>
      </c>
      <c r="J18" s="55">
        <v>323817</v>
      </c>
      <c r="K18" s="56"/>
      <c r="L18" s="37">
        <v>26984.75</v>
      </c>
      <c r="M18" s="37">
        <v>26984.75</v>
      </c>
      <c r="N18" s="37">
        <v>26984.75</v>
      </c>
      <c r="O18" s="37">
        <v>26984.75</v>
      </c>
      <c r="P18" s="37">
        <v>26984.75</v>
      </c>
      <c r="Q18" s="37">
        <v>21185.72</v>
      </c>
      <c r="R18" s="37">
        <v>24204.22</v>
      </c>
      <c r="S18" s="37">
        <v>26984.75</v>
      </c>
      <c r="T18" s="37">
        <v>26984.75</v>
      </c>
      <c r="U18" s="37">
        <v>26984.75</v>
      </c>
      <c r="V18" s="37">
        <v>26984.75</v>
      </c>
      <c r="W18" s="37">
        <v>26984.75</v>
      </c>
      <c r="X18" s="55">
        <f t="shared" si="0"/>
        <v>315237.44</v>
      </c>
      <c r="Y18" s="55">
        <f t="shared" si="1"/>
        <v>8579.5599999999977</v>
      </c>
      <c r="Z18" s="65">
        <f t="shared" si="2"/>
        <v>2.6495088275167755</v>
      </c>
      <c r="AA18" s="20"/>
    </row>
    <row r="19" spans="1:27" s="94" customFormat="1" ht="30" x14ac:dyDescent="0.25">
      <c r="A19" s="51">
        <v>440702</v>
      </c>
      <c r="B19" s="24" t="s">
        <v>39</v>
      </c>
      <c r="C19" s="52" t="s">
        <v>20</v>
      </c>
      <c r="D19" s="52" t="s">
        <v>21</v>
      </c>
      <c r="E19" s="52" t="s">
        <v>63</v>
      </c>
      <c r="F19" s="52" t="s">
        <v>23</v>
      </c>
      <c r="G19" s="53"/>
      <c r="H19" s="97" t="s">
        <v>57</v>
      </c>
      <c r="I19" s="98" t="s">
        <v>48</v>
      </c>
      <c r="J19" s="55">
        <v>78135.960000000006</v>
      </c>
      <c r="K19" s="56"/>
      <c r="L19" s="37">
        <v>6511.33</v>
      </c>
      <c r="M19" s="37">
        <v>6511.33</v>
      </c>
      <c r="N19" s="37">
        <v>6511.33</v>
      </c>
      <c r="O19" s="37">
        <v>6511.33</v>
      </c>
      <c r="P19" s="37">
        <v>5007.25</v>
      </c>
      <c r="Q19" s="37">
        <v>5007.25</v>
      </c>
      <c r="R19" s="37">
        <v>5007.25</v>
      </c>
      <c r="S19" s="37">
        <v>5107.5200000000004</v>
      </c>
      <c r="T19" s="37">
        <v>6511.33</v>
      </c>
      <c r="U19" s="37">
        <v>6511.33</v>
      </c>
      <c r="V19" s="37">
        <v>6511.33</v>
      </c>
      <c r="W19" s="37">
        <v>6511.33</v>
      </c>
      <c r="X19" s="55">
        <f t="shared" si="0"/>
        <v>72219.91</v>
      </c>
      <c r="Y19" s="55">
        <f t="shared" si="1"/>
        <v>5916.0500000000029</v>
      </c>
      <c r="Z19" s="65">
        <f t="shared" si="2"/>
        <v>7.5714818119595666</v>
      </c>
      <c r="AA19" s="20"/>
    </row>
    <row r="20" spans="1:27" s="94" customFormat="1" ht="30" x14ac:dyDescent="0.25">
      <c r="A20" s="51">
        <v>440702</v>
      </c>
      <c r="B20" s="24" t="s">
        <v>41</v>
      </c>
      <c r="C20" s="52" t="s">
        <v>20</v>
      </c>
      <c r="D20" s="52" t="s">
        <v>21</v>
      </c>
      <c r="E20" s="52" t="s">
        <v>63</v>
      </c>
      <c r="F20" s="52" t="s">
        <v>23</v>
      </c>
      <c r="G20" s="53"/>
      <c r="H20" s="97" t="s">
        <v>62</v>
      </c>
      <c r="I20" s="98"/>
      <c r="J20" s="55">
        <v>199813.92</v>
      </c>
      <c r="K20" s="56"/>
      <c r="L20" s="60">
        <v>16651.16</v>
      </c>
      <c r="M20" s="60">
        <v>16651.16</v>
      </c>
      <c r="N20" s="60">
        <v>16651.16</v>
      </c>
      <c r="O20" s="60">
        <v>16651.16</v>
      </c>
      <c r="P20" s="60">
        <v>16651.16</v>
      </c>
      <c r="Q20" s="60">
        <v>16651.16</v>
      </c>
      <c r="R20" s="60">
        <v>16651.16</v>
      </c>
      <c r="S20" s="60">
        <v>16651.16</v>
      </c>
      <c r="T20" s="60">
        <v>16651.16</v>
      </c>
      <c r="U20" s="60">
        <v>16651.16</v>
      </c>
      <c r="V20" s="60">
        <v>16651.16</v>
      </c>
      <c r="W20" s="60">
        <v>16651.16</v>
      </c>
      <c r="X20" s="55">
        <f t="shared" si="0"/>
        <v>199813.92</v>
      </c>
      <c r="Y20" s="55">
        <f t="shared" si="1"/>
        <v>0</v>
      </c>
      <c r="Z20" s="65">
        <f t="shared" si="2"/>
        <v>0</v>
      </c>
      <c r="AA20" s="20" t="s">
        <v>67</v>
      </c>
    </row>
    <row r="21" spans="1:27" ht="15.75" x14ac:dyDescent="0.25">
      <c r="A21" s="51">
        <v>440702</v>
      </c>
      <c r="B21" s="24" t="s">
        <v>40</v>
      </c>
      <c r="C21" s="52" t="s">
        <v>20</v>
      </c>
      <c r="D21" s="52" t="s">
        <v>21</v>
      </c>
      <c r="E21" s="52" t="s">
        <v>66</v>
      </c>
      <c r="F21" s="52" t="s">
        <v>23</v>
      </c>
      <c r="G21" s="53"/>
      <c r="H21" s="69" t="s">
        <v>53</v>
      </c>
      <c r="I21" s="26" t="s">
        <v>43</v>
      </c>
      <c r="J21" s="55">
        <v>6600</v>
      </c>
      <c r="K21" s="56"/>
      <c r="L21" s="37">
        <v>550</v>
      </c>
      <c r="M21" s="37">
        <v>550</v>
      </c>
      <c r="N21" s="37">
        <v>550</v>
      </c>
      <c r="O21" s="37">
        <v>550</v>
      </c>
      <c r="P21" s="37">
        <v>550</v>
      </c>
      <c r="Q21" s="37">
        <v>550</v>
      </c>
      <c r="R21" s="37">
        <v>550</v>
      </c>
      <c r="S21" s="37">
        <v>550</v>
      </c>
      <c r="T21" s="37">
        <v>550</v>
      </c>
      <c r="U21" s="37">
        <v>550</v>
      </c>
      <c r="V21" s="37">
        <v>550</v>
      </c>
      <c r="W21" s="37">
        <v>550</v>
      </c>
      <c r="X21" s="55">
        <f t="shared" si="0"/>
        <v>6600</v>
      </c>
      <c r="Y21" s="55">
        <f t="shared" si="1"/>
        <v>0</v>
      </c>
      <c r="Z21" s="65">
        <f t="shared" si="2"/>
        <v>0</v>
      </c>
      <c r="AA21" s="20"/>
    </row>
    <row r="22" spans="1:27" ht="31.5" thickBot="1" x14ac:dyDescent="0.3">
      <c r="A22" s="71">
        <v>440702</v>
      </c>
      <c r="B22" s="72" t="s">
        <v>42</v>
      </c>
      <c r="C22" s="73" t="s">
        <v>20</v>
      </c>
      <c r="D22" s="73" t="s">
        <v>21</v>
      </c>
      <c r="E22" s="73" t="s">
        <v>66</v>
      </c>
      <c r="F22" s="73" t="s">
        <v>23</v>
      </c>
      <c r="G22" s="74"/>
      <c r="H22" s="85" t="s">
        <v>55</v>
      </c>
      <c r="I22" s="76" t="s">
        <v>45</v>
      </c>
      <c r="J22" s="77">
        <v>20985.360000000001</v>
      </c>
      <c r="K22" s="78"/>
      <c r="L22" s="79">
        <v>1748.78</v>
      </c>
      <c r="M22" s="79">
        <v>1748.78</v>
      </c>
      <c r="N22" s="79">
        <v>1748.78</v>
      </c>
      <c r="O22" s="79">
        <v>1486.46</v>
      </c>
      <c r="P22" s="79">
        <v>1486.46</v>
      </c>
      <c r="Q22" s="79">
        <v>1486.46</v>
      </c>
      <c r="R22" s="79">
        <v>1486.46</v>
      </c>
      <c r="S22" s="79">
        <v>1486.46</v>
      </c>
      <c r="T22" s="79">
        <v>1748.78</v>
      </c>
      <c r="U22" s="79">
        <v>1748.78</v>
      </c>
      <c r="V22" s="79">
        <v>1748.78</v>
      </c>
      <c r="W22" s="79">
        <v>1748.78</v>
      </c>
      <c r="X22" s="77">
        <f t="shared" si="0"/>
        <v>19673.759999999998</v>
      </c>
      <c r="Y22" s="77">
        <f t="shared" si="1"/>
        <v>1311.6000000000022</v>
      </c>
      <c r="Z22" s="80">
        <f t="shared" si="2"/>
        <v>6.2500714784020968</v>
      </c>
      <c r="AA22" s="81"/>
    </row>
    <row r="23" spans="1:27" ht="23.25" customHeight="1" thickBot="1" x14ac:dyDescent="0.3">
      <c r="A23" s="292" t="s">
        <v>65</v>
      </c>
      <c r="B23" s="292"/>
      <c r="C23" s="292"/>
      <c r="D23" s="292"/>
      <c r="E23" s="292"/>
      <c r="F23" s="292"/>
      <c r="G23" s="292"/>
      <c r="H23" s="292"/>
      <c r="I23" s="292"/>
      <c r="J23" s="82">
        <f t="shared" ref="J23:K23" si="3">SUM(J8:J22)</f>
        <v>995199.12</v>
      </c>
      <c r="K23" s="82">
        <f t="shared" si="3"/>
        <v>0</v>
      </c>
      <c r="L23" s="82">
        <f>SUM(L8:L22)</f>
        <v>81832.759999999995</v>
      </c>
      <c r="M23" s="82">
        <f t="shared" ref="M23:Y23" si="4">SUM(M8:M22)</f>
        <v>82199.009999999995</v>
      </c>
      <c r="N23" s="82">
        <f t="shared" si="4"/>
        <v>82199.009999999995</v>
      </c>
      <c r="O23" s="82">
        <f t="shared" si="4"/>
        <v>80670.86</v>
      </c>
      <c r="P23" s="82">
        <f t="shared" si="4"/>
        <v>76740.180000000008</v>
      </c>
      <c r="Q23" s="82">
        <f t="shared" si="4"/>
        <v>70590.69</v>
      </c>
      <c r="R23" s="82">
        <f t="shared" si="4"/>
        <v>73836.240000000005</v>
      </c>
      <c r="S23" s="82">
        <f t="shared" si="4"/>
        <v>77116.600000000006</v>
      </c>
      <c r="T23" s="82">
        <f t="shared" si="4"/>
        <v>82625.460000000006</v>
      </c>
      <c r="U23" s="82">
        <f t="shared" si="4"/>
        <v>83178.009999999995</v>
      </c>
      <c r="V23" s="82">
        <f t="shared" si="4"/>
        <v>83178.009999999995</v>
      </c>
      <c r="W23" s="82">
        <f t="shared" si="4"/>
        <v>83178.009999999995</v>
      </c>
      <c r="X23" s="82">
        <f t="shared" si="4"/>
        <v>957344.84000000008</v>
      </c>
      <c r="Y23" s="82">
        <f t="shared" si="4"/>
        <v>37854.28</v>
      </c>
      <c r="Z23" s="83">
        <f t="shared" si="2"/>
        <v>3.803689054708971</v>
      </c>
      <c r="AA23" s="84"/>
    </row>
  </sheetData>
  <mergeCells count="19">
    <mergeCell ref="A23:I23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38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topLeftCell="A4" zoomScale="86" zoomScaleNormal="86" workbookViewId="0">
      <pane xSplit="2" ySplit="4" topLeftCell="L8" activePane="bottomRight" state="frozen"/>
      <selection activeCell="A4" sqref="A4"/>
      <selection pane="topRight" activeCell="C4" sqref="C4"/>
      <selection pane="bottomLeft" activeCell="A8" sqref="A8"/>
      <selection pane="bottomRight" activeCell="M8" sqref="M8:Y13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2.42578125" customWidth="1"/>
    <col min="25" max="25" width="11.7109375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8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8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8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8" s="94" customFormat="1" ht="30" x14ac:dyDescent="0.25">
      <c r="A8" s="32">
        <v>440703</v>
      </c>
      <c r="B8" s="99" t="s">
        <v>19</v>
      </c>
      <c r="C8" s="16" t="s">
        <v>20</v>
      </c>
      <c r="D8" s="16" t="s">
        <v>21</v>
      </c>
      <c r="E8" s="100" t="s">
        <v>22</v>
      </c>
      <c r="F8" s="16" t="s">
        <v>23</v>
      </c>
      <c r="G8" s="15"/>
      <c r="H8" s="86" t="s">
        <v>79</v>
      </c>
      <c r="I8" s="87" t="s">
        <v>83</v>
      </c>
      <c r="J8" s="47">
        <v>156312.72</v>
      </c>
      <c r="K8" s="47"/>
      <c r="L8" s="103"/>
      <c r="M8" s="103">
        <v>13026.06</v>
      </c>
      <c r="N8" s="103">
        <v>13026.06</v>
      </c>
      <c r="O8" s="103">
        <v>13026.06</v>
      </c>
      <c r="P8" s="103"/>
      <c r="Q8" s="103"/>
      <c r="R8" s="103"/>
      <c r="S8" s="103">
        <v>13026.06</v>
      </c>
      <c r="T8" s="103">
        <v>13026.06</v>
      </c>
      <c r="U8" s="103">
        <v>13026.06</v>
      </c>
      <c r="V8" s="103">
        <v>13026.06</v>
      </c>
      <c r="W8" s="103">
        <v>13026.06</v>
      </c>
      <c r="X8" s="47">
        <f>SUM(L8:W8)</f>
        <v>104208.48</v>
      </c>
      <c r="Y8" s="47">
        <f>J8-X8</f>
        <v>52104.240000000005</v>
      </c>
      <c r="Z8" s="64">
        <f>Y8*100/J8</f>
        <v>33.333333333333336</v>
      </c>
      <c r="AA8" s="19"/>
      <c r="AB8" s="7"/>
    </row>
    <row r="9" spans="1:28" s="94" customFormat="1" ht="30" x14ac:dyDescent="0.25">
      <c r="A9" s="51">
        <v>440703</v>
      </c>
      <c r="B9" s="22" t="s">
        <v>19</v>
      </c>
      <c r="C9" s="52" t="s">
        <v>20</v>
      </c>
      <c r="D9" s="52" t="s">
        <v>21</v>
      </c>
      <c r="E9" s="101" t="s">
        <v>22</v>
      </c>
      <c r="F9" s="52" t="s">
        <v>23</v>
      </c>
      <c r="G9" s="53"/>
      <c r="H9" s="88" t="s">
        <v>79</v>
      </c>
      <c r="I9" s="89" t="s">
        <v>83</v>
      </c>
      <c r="J9" s="55">
        <v>27572.639999999999</v>
      </c>
      <c r="K9" s="55"/>
      <c r="L9" s="34"/>
      <c r="M9" s="34">
        <v>2297.7199999999998</v>
      </c>
      <c r="N9" s="34">
        <v>2297.7199999999998</v>
      </c>
      <c r="O9" s="34">
        <v>2297.7199999999998</v>
      </c>
      <c r="P9" s="34"/>
      <c r="Q9" s="34"/>
      <c r="R9" s="34"/>
      <c r="S9" s="34">
        <v>2297.7199999999998</v>
      </c>
      <c r="T9" s="34">
        <v>2297.7199999999998</v>
      </c>
      <c r="U9" s="34">
        <v>2297.7199999999998</v>
      </c>
      <c r="V9" s="34">
        <v>2297.7199999999998</v>
      </c>
      <c r="W9" s="34">
        <v>2297.7199999999998</v>
      </c>
      <c r="X9" s="55">
        <f t="shared" ref="X9:X11" si="0">SUM(L9:W9)</f>
        <v>18381.759999999998</v>
      </c>
      <c r="Y9" s="55">
        <f t="shared" ref="Y9:Y11" si="1">J9-X9</f>
        <v>9190.880000000001</v>
      </c>
      <c r="Z9" s="65">
        <f t="shared" ref="Z9:Z13" si="2">Y9*100/J9</f>
        <v>33.333333333333336</v>
      </c>
      <c r="AA9" s="20"/>
      <c r="AB9" s="7"/>
    </row>
    <row r="10" spans="1:28" s="94" customFormat="1" ht="30" x14ac:dyDescent="0.25">
      <c r="A10" s="51">
        <v>440703</v>
      </c>
      <c r="B10" s="22" t="s">
        <v>19</v>
      </c>
      <c r="C10" s="52" t="s">
        <v>20</v>
      </c>
      <c r="D10" s="52" t="s">
        <v>21</v>
      </c>
      <c r="E10" s="101" t="s">
        <v>22</v>
      </c>
      <c r="F10" s="52" t="s">
        <v>23</v>
      </c>
      <c r="G10" s="53"/>
      <c r="H10" s="88" t="s">
        <v>80</v>
      </c>
      <c r="I10" s="89" t="s">
        <v>84</v>
      </c>
      <c r="J10" s="55">
        <v>85349.16</v>
      </c>
      <c r="K10" s="55"/>
      <c r="L10" s="34"/>
      <c r="M10" s="34">
        <v>7112.43</v>
      </c>
      <c r="N10" s="34">
        <v>7112.43</v>
      </c>
      <c r="O10" s="34">
        <v>7112.43</v>
      </c>
      <c r="P10" s="34"/>
      <c r="Q10" s="34"/>
      <c r="R10" s="34"/>
      <c r="S10" s="34">
        <v>7112.43</v>
      </c>
      <c r="T10" s="34">
        <v>7112.43</v>
      </c>
      <c r="U10" s="34">
        <v>7112.43</v>
      </c>
      <c r="V10" s="34">
        <v>7112.43</v>
      </c>
      <c r="W10" s="34">
        <v>7112.43</v>
      </c>
      <c r="X10" s="55">
        <f t="shared" si="0"/>
        <v>56899.44</v>
      </c>
      <c r="Y10" s="55">
        <f t="shared" si="1"/>
        <v>28449.72</v>
      </c>
      <c r="Z10" s="65">
        <f t="shared" si="2"/>
        <v>33.333333333333329</v>
      </c>
      <c r="AA10" s="20"/>
      <c r="AB10" s="7"/>
    </row>
    <row r="11" spans="1:28" s="94" customFormat="1" ht="30" x14ac:dyDescent="0.25">
      <c r="A11" s="51">
        <v>440703</v>
      </c>
      <c r="B11" s="22" t="s">
        <v>19</v>
      </c>
      <c r="C11" s="52" t="s">
        <v>20</v>
      </c>
      <c r="D11" s="52" t="s">
        <v>21</v>
      </c>
      <c r="E11" s="101" t="s">
        <v>22</v>
      </c>
      <c r="F11" s="52" t="s">
        <v>23</v>
      </c>
      <c r="G11" s="53"/>
      <c r="H11" s="90" t="s">
        <v>81</v>
      </c>
      <c r="I11" s="91" t="s">
        <v>50</v>
      </c>
      <c r="J11" s="55">
        <v>56749.74</v>
      </c>
      <c r="K11" s="55"/>
      <c r="L11" s="34"/>
      <c r="M11" s="34">
        <v>4934.76</v>
      </c>
      <c r="N11" s="34">
        <v>4934.76</v>
      </c>
      <c r="O11" s="34">
        <v>4934.76</v>
      </c>
      <c r="P11" s="34"/>
      <c r="Q11" s="34"/>
      <c r="R11" s="34"/>
      <c r="S11" s="34">
        <v>4934.76</v>
      </c>
      <c r="T11" s="34">
        <v>4934.76</v>
      </c>
      <c r="U11" s="34">
        <v>4934.76</v>
      </c>
      <c r="V11" s="34">
        <v>4934.76</v>
      </c>
      <c r="W11" s="34">
        <v>4934.76</v>
      </c>
      <c r="X11" s="55">
        <f t="shared" si="0"/>
        <v>39478.080000000009</v>
      </c>
      <c r="Y11" s="55">
        <f t="shared" si="1"/>
        <v>17271.659999999989</v>
      </c>
      <c r="Z11" s="65">
        <f t="shared" si="2"/>
        <v>30.434782608695631</v>
      </c>
      <c r="AA11" s="20"/>
      <c r="AB11" s="7"/>
    </row>
    <row r="12" spans="1:28" s="94" customFormat="1" ht="45.75" thickBot="1" x14ac:dyDescent="0.3">
      <c r="A12" s="51">
        <v>440703</v>
      </c>
      <c r="B12" s="23" t="s">
        <v>38</v>
      </c>
      <c r="C12" s="73" t="s">
        <v>20</v>
      </c>
      <c r="D12" s="73" t="s">
        <v>21</v>
      </c>
      <c r="E12" s="102" t="s">
        <v>22</v>
      </c>
      <c r="F12" s="52" t="s">
        <v>23</v>
      </c>
      <c r="G12" s="74"/>
      <c r="H12" s="92" t="s">
        <v>82</v>
      </c>
      <c r="I12" s="93" t="s">
        <v>85</v>
      </c>
      <c r="J12" s="77">
        <v>249621.84</v>
      </c>
      <c r="K12" s="77"/>
      <c r="L12" s="36"/>
      <c r="M12" s="58">
        <v>20801.82</v>
      </c>
      <c r="N12" s="58">
        <v>20801.82</v>
      </c>
      <c r="O12" s="58">
        <v>20801.82</v>
      </c>
      <c r="P12" s="58">
        <v>20801.82</v>
      </c>
      <c r="Q12" s="38">
        <v>17334.84</v>
      </c>
      <c r="R12" s="38">
        <v>13867.86</v>
      </c>
      <c r="S12" s="38">
        <v>13867.86</v>
      </c>
      <c r="T12" s="58">
        <v>20801.82</v>
      </c>
      <c r="U12" s="58">
        <v>20801.82</v>
      </c>
      <c r="V12" s="58">
        <v>20801.82</v>
      </c>
      <c r="W12" s="58">
        <v>20801.82</v>
      </c>
      <c r="X12" s="58">
        <v>20801.82</v>
      </c>
      <c r="Y12" s="77">
        <f t="shared" ref="Y12" si="3">J12-X12</f>
        <v>228820.02</v>
      </c>
      <c r="Z12" s="80">
        <f t="shared" ref="Z12" si="4">Y12*100/J12</f>
        <v>91.666666666666671</v>
      </c>
      <c r="AA12" s="81"/>
      <c r="AB12" s="7"/>
    </row>
    <row r="13" spans="1:28" ht="21.75" customHeight="1" thickBot="1" x14ac:dyDescent="0.3">
      <c r="A13" s="292" t="s">
        <v>69</v>
      </c>
      <c r="B13" s="292"/>
      <c r="C13" s="292"/>
      <c r="D13" s="292"/>
      <c r="E13" s="292"/>
      <c r="F13" s="292"/>
      <c r="G13" s="292"/>
      <c r="H13" s="292"/>
      <c r="I13" s="292"/>
      <c r="J13" s="82">
        <f t="shared" ref="J13:Y13" si="5">SUM(J8:J12)</f>
        <v>575606.1</v>
      </c>
      <c r="K13" s="82">
        <f t="shared" si="5"/>
        <v>0</v>
      </c>
      <c r="L13" s="82">
        <f t="shared" si="5"/>
        <v>0</v>
      </c>
      <c r="M13" s="82">
        <f t="shared" si="5"/>
        <v>48172.79</v>
      </c>
      <c r="N13" s="82">
        <f t="shared" si="5"/>
        <v>48172.79</v>
      </c>
      <c r="O13" s="82">
        <f t="shared" si="5"/>
        <v>48172.79</v>
      </c>
      <c r="P13" s="82">
        <f t="shared" si="5"/>
        <v>20801.82</v>
      </c>
      <c r="Q13" s="82">
        <f t="shared" si="5"/>
        <v>17334.84</v>
      </c>
      <c r="R13" s="82">
        <f t="shared" si="5"/>
        <v>13867.86</v>
      </c>
      <c r="S13" s="82">
        <f t="shared" si="5"/>
        <v>41238.83</v>
      </c>
      <c r="T13" s="82">
        <f t="shared" si="5"/>
        <v>48172.79</v>
      </c>
      <c r="U13" s="82">
        <f t="shared" si="5"/>
        <v>48172.79</v>
      </c>
      <c r="V13" s="82">
        <f t="shared" si="5"/>
        <v>48172.79</v>
      </c>
      <c r="W13" s="82">
        <f t="shared" si="5"/>
        <v>48172.79</v>
      </c>
      <c r="X13" s="82">
        <f t="shared" si="5"/>
        <v>239769.58000000002</v>
      </c>
      <c r="Y13" s="82">
        <f t="shared" si="5"/>
        <v>335836.52</v>
      </c>
      <c r="Z13" s="83">
        <f t="shared" si="2"/>
        <v>58.344850758183419</v>
      </c>
      <c r="AA13" s="84"/>
    </row>
    <row r="15" spans="1:28" x14ac:dyDescent="0.25">
      <c r="L15" s="104">
        <f>SUM(L8:L11)</f>
        <v>0</v>
      </c>
      <c r="M15" s="104">
        <f t="shared" ref="M15:X15" si="6">SUM(M8:M11)</f>
        <v>27370.97</v>
      </c>
      <c r="N15" s="104">
        <f t="shared" si="6"/>
        <v>27370.97</v>
      </c>
      <c r="O15" s="104">
        <f t="shared" si="6"/>
        <v>27370.97</v>
      </c>
      <c r="P15" s="104">
        <f t="shared" si="6"/>
        <v>0</v>
      </c>
      <c r="Q15" s="104">
        <f t="shared" si="6"/>
        <v>0</v>
      </c>
      <c r="R15" s="104">
        <f t="shared" si="6"/>
        <v>0</v>
      </c>
      <c r="S15" s="104">
        <f t="shared" si="6"/>
        <v>27370.97</v>
      </c>
      <c r="T15" s="104">
        <f t="shared" si="6"/>
        <v>27370.97</v>
      </c>
      <c r="U15" s="104">
        <f t="shared" si="6"/>
        <v>27370.97</v>
      </c>
      <c r="V15" s="104">
        <f t="shared" si="6"/>
        <v>27370.97</v>
      </c>
      <c r="W15" s="104">
        <f t="shared" si="6"/>
        <v>27370.97</v>
      </c>
      <c r="X15" s="104">
        <f t="shared" si="6"/>
        <v>218967.76</v>
      </c>
    </row>
    <row r="16" spans="1:28" ht="30" x14ac:dyDescent="0.25">
      <c r="B16" s="116" t="s">
        <v>105</v>
      </c>
      <c r="L16">
        <f>'[1]2020'!B$16</f>
        <v>24903.59</v>
      </c>
      <c r="M16">
        <f>'[1]2020'!C$16</f>
        <v>27370.97</v>
      </c>
      <c r="N16">
        <f>'[1]2020'!D$16</f>
        <v>27370.97</v>
      </c>
      <c r="O16">
        <f>'[1]2020'!E$16</f>
        <v>27370.97</v>
      </c>
      <c r="P16">
        <f>'[1]2020'!F$16</f>
        <v>22929.050000000003</v>
      </c>
      <c r="Q16">
        <f>'[1]2020'!G$16</f>
        <v>18487.13</v>
      </c>
      <c r="R16">
        <f>'[1]2020'!H$16</f>
        <v>18487.13</v>
      </c>
      <c r="S16">
        <f>'[1]2020'!I$16</f>
        <v>27370.97</v>
      </c>
      <c r="T16">
        <f>'[1]2020'!J$16</f>
        <v>27370.97</v>
      </c>
      <c r="U16">
        <f>'[1]2020'!K$16</f>
        <v>27370.97</v>
      </c>
      <c r="V16">
        <f>'[1]2020'!L$16</f>
        <v>27370.97</v>
      </c>
      <c r="W16">
        <f>'[1]2020'!M$16</f>
        <v>27370.97</v>
      </c>
      <c r="X16">
        <f>'[1]2020'!N$16</f>
        <v>303774.66000000003</v>
      </c>
    </row>
    <row r="17" spans="12:24" x14ac:dyDescent="0.25">
      <c r="L17" s="104">
        <f>L15-L16</f>
        <v>-24903.59</v>
      </c>
      <c r="M17" s="104">
        <f t="shared" ref="M17:X17" si="7">M15-M16</f>
        <v>0</v>
      </c>
      <c r="N17" s="104">
        <f t="shared" si="7"/>
        <v>0</v>
      </c>
      <c r="O17" s="104">
        <f t="shared" si="7"/>
        <v>0</v>
      </c>
      <c r="P17" s="104">
        <f t="shared" si="7"/>
        <v>-22929.050000000003</v>
      </c>
      <c r="Q17" s="104">
        <f t="shared" si="7"/>
        <v>-18487.13</v>
      </c>
      <c r="R17" s="104">
        <f t="shared" si="7"/>
        <v>-18487.13</v>
      </c>
      <c r="S17" s="104">
        <f t="shared" si="7"/>
        <v>0</v>
      </c>
      <c r="T17" s="104">
        <f t="shared" si="7"/>
        <v>0</v>
      </c>
      <c r="U17" s="104">
        <f t="shared" si="7"/>
        <v>0</v>
      </c>
      <c r="V17" s="104">
        <f t="shared" si="7"/>
        <v>0</v>
      </c>
      <c r="W17" s="104">
        <f t="shared" si="7"/>
        <v>0</v>
      </c>
      <c r="X17" s="104">
        <f t="shared" si="7"/>
        <v>-84806.900000000023</v>
      </c>
    </row>
    <row r="18" spans="12:24" x14ac:dyDescent="0.25">
      <c r="M18" s="104"/>
    </row>
  </sheetData>
  <mergeCells count="19">
    <mergeCell ref="A13:I13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topLeftCell="A4" zoomScale="86" zoomScaleNormal="86" workbookViewId="0">
      <pane xSplit="2" ySplit="4" topLeftCell="J8" activePane="bottomRight" state="frozen"/>
      <selection activeCell="A4" sqref="A4"/>
      <selection pane="topRight" activeCell="C4" sqref="C4"/>
      <selection pane="bottomLeft" activeCell="A8" sqref="A8"/>
      <selection pane="bottomRight" activeCell="L8" sqref="L8:Y30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16" width="12.42578125" bestFit="1" customWidth="1"/>
    <col min="17" max="17" width="11.140625" customWidth="1"/>
    <col min="18" max="23" width="12.42578125" bestFit="1" customWidth="1"/>
    <col min="24" max="24" width="11.7109375" customWidth="1"/>
    <col min="25" max="25" width="10.5703125" customWidth="1"/>
    <col min="26" max="26" width="7.140625" style="66" bestFit="1" customWidth="1"/>
    <col min="27" max="27" width="24.7109375" customWidth="1"/>
  </cols>
  <sheetData>
    <row r="1" spans="1:28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8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8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8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8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8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8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8" ht="30" x14ac:dyDescent="0.25">
      <c r="A8" s="32">
        <v>440704</v>
      </c>
      <c r="B8" s="109" t="s">
        <v>38</v>
      </c>
      <c r="C8" s="16" t="s">
        <v>20</v>
      </c>
      <c r="D8" s="16" t="s">
        <v>21</v>
      </c>
      <c r="E8" s="16" t="s">
        <v>22</v>
      </c>
      <c r="F8" s="16" t="s">
        <v>23</v>
      </c>
      <c r="G8" s="15"/>
      <c r="H8" s="105" t="s">
        <v>86</v>
      </c>
      <c r="I8" s="107" t="s">
        <v>85</v>
      </c>
      <c r="J8" s="47">
        <f>22691.75*12</f>
        <v>272301</v>
      </c>
      <c r="K8" s="48"/>
      <c r="L8" s="39">
        <v>22691.75</v>
      </c>
      <c r="M8" s="39">
        <v>22691.75</v>
      </c>
      <c r="N8" s="39">
        <v>22691.75</v>
      </c>
      <c r="O8" s="39">
        <v>22691.75</v>
      </c>
      <c r="P8" s="39">
        <v>11345.88</v>
      </c>
      <c r="Q8" s="112">
        <v>0</v>
      </c>
      <c r="R8" s="39">
        <v>11345.88</v>
      </c>
      <c r="S8" s="39">
        <v>22691.75</v>
      </c>
      <c r="T8" s="39">
        <v>22691.75</v>
      </c>
      <c r="U8" s="39">
        <v>22691.75</v>
      </c>
      <c r="V8" s="39">
        <v>22691.75</v>
      </c>
      <c r="W8" s="39">
        <v>22691.75</v>
      </c>
      <c r="X8" s="47">
        <f>SUM(L8:W8)</f>
        <v>226917.51</v>
      </c>
      <c r="Y8" s="47">
        <f>J8-X8</f>
        <v>45383.489999999991</v>
      </c>
      <c r="Z8" s="64">
        <f>Y8*100/J8</f>
        <v>16.666662994260026</v>
      </c>
      <c r="AA8" s="19"/>
      <c r="AB8" s="7"/>
    </row>
    <row r="9" spans="1:28" ht="30" x14ac:dyDescent="0.25">
      <c r="A9" s="51">
        <v>440704</v>
      </c>
      <c r="B9" s="110" t="s">
        <v>89</v>
      </c>
      <c r="C9" s="52" t="s">
        <v>20</v>
      </c>
      <c r="D9" s="52" t="s">
        <v>21</v>
      </c>
      <c r="E9" s="52" t="s">
        <v>22</v>
      </c>
      <c r="F9" s="52" t="s">
        <v>23</v>
      </c>
      <c r="G9" s="53"/>
      <c r="H9" s="106" t="s">
        <v>87</v>
      </c>
      <c r="I9" s="108" t="s">
        <v>88</v>
      </c>
      <c r="J9" s="55">
        <f>13545.24*12</f>
        <v>162542.88</v>
      </c>
      <c r="K9" s="56"/>
      <c r="L9" s="39">
        <v>13545.24</v>
      </c>
      <c r="M9" s="39">
        <v>13545.24</v>
      </c>
      <c r="N9" s="39">
        <v>13545.24</v>
      </c>
      <c r="O9" s="39">
        <v>13545.24</v>
      </c>
      <c r="P9" s="39">
        <v>8804.41</v>
      </c>
      <c r="Q9" s="112">
        <v>4063.57</v>
      </c>
      <c r="R9" s="39">
        <v>8804.41</v>
      </c>
      <c r="S9" s="39">
        <v>13545.24</v>
      </c>
      <c r="T9" s="39">
        <v>13545.24</v>
      </c>
      <c r="U9" s="39">
        <v>13545.24</v>
      </c>
      <c r="V9" s="39">
        <v>13545.24</v>
      </c>
      <c r="W9" s="39">
        <v>13545.24</v>
      </c>
      <c r="X9" s="55">
        <f t="shared" ref="X9:X29" si="0">SUM(L9:W9)</f>
        <v>143579.55000000002</v>
      </c>
      <c r="Y9" s="55">
        <f t="shared" ref="Y9:Y29" si="1">J9-X9</f>
        <v>18963.329999999987</v>
      </c>
      <c r="Z9" s="65">
        <f t="shared" ref="Z9:Z30" si="2">Y9*100/J9</f>
        <v>11.666662975333024</v>
      </c>
      <c r="AA9" s="20"/>
      <c r="AB9" s="7"/>
    </row>
    <row r="10" spans="1:28" ht="15.75" x14ac:dyDescent="0.25">
      <c r="A10" s="51">
        <v>440704</v>
      </c>
      <c r="B10" s="111" t="s">
        <v>37</v>
      </c>
      <c r="C10" s="52" t="s">
        <v>20</v>
      </c>
      <c r="D10" s="52" t="s">
        <v>21</v>
      </c>
      <c r="E10" s="52" t="s">
        <v>22</v>
      </c>
      <c r="F10" s="52" t="s">
        <v>23</v>
      </c>
      <c r="G10" s="53"/>
      <c r="H10" s="28"/>
      <c r="I10" s="54"/>
      <c r="J10" s="55"/>
      <c r="K10" s="5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55">
        <f t="shared" si="0"/>
        <v>0</v>
      </c>
      <c r="Y10" s="55">
        <f t="shared" si="1"/>
        <v>0</v>
      </c>
      <c r="Z10" s="65" t="e">
        <f t="shared" si="2"/>
        <v>#DIV/0!</v>
      </c>
      <c r="AA10" s="20"/>
      <c r="AB10" s="7"/>
    </row>
    <row r="11" spans="1:28" ht="15.75" x14ac:dyDescent="0.25">
      <c r="A11" s="51">
        <v>440704</v>
      </c>
      <c r="B11" s="24"/>
      <c r="C11" s="52" t="s">
        <v>20</v>
      </c>
      <c r="D11" s="52" t="s">
        <v>21</v>
      </c>
      <c r="E11" s="52"/>
      <c r="F11" s="52"/>
      <c r="G11" s="53"/>
      <c r="H11" s="28"/>
      <c r="I11" s="54"/>
      <c r="J11" s="55"/>
      <c r="K11" s="56"/>
      <c r="L11" s="37"/>
      <c r="M11" s="37"/>
      <c r="N11" s="58"/>
      <c r="O11" s="37"/>
      <c r="P11" s="37"/>
      <c r="Q11" s="37"/>
      <c r="R11" s="37"/>
      <c r="S11" s="37"/>
      <c r="T11" s="37"/>
      <c r="U11" s="37"/>
      <c r="V11" s="37"/>
      <c r="W11" s="37"/>
      <c r="X11" s="55">
        <f t="shared" si="0"/>
        <v>0</v>
      </c>
      <c r="Y11" s="55">
        <f t="shared" si="1"/>
        <v>0</v>
      </c>
      <c r="Z11" s="65" t="e">
        <f t="shared" si="2"/>
        <v>#DIV/0!</v>
      </c>
      <c r="AA11" s="20"/>
      <c r="AB11" s="7"/>
    </row>
    <row r="12" spans="1:28" ht="15.75" x14ac:dyDescent="0.25">
      <c r="A12" s="51">
        <v>440704</v>
      </c>
      <c r="B12" s="24"/>
      <c r="C12" s="52" t="s">
        <v>20</v>
      </c>
      <c r="D12" s="52" t="s">
        <v>21</v>
      </c>
      <c r="E12" s="52"/>
      <c r="F12" s="52"/>
      <c r="G12" s="53"/>
      <c r="H12" s="28"/>
      <c r="I12" s="54"/>
      <c r="J12" s="55"/>
      <c r="K12" s="56"/>
      <c r="L12" s="37"/>
      <c r="M12" s="37"/>
      <c r="N12" s="58"/>
      <c r="O12" s="37"/>
      <c r="P12" s="37"/>
      <c r="Q12" s="37"/>
      <c r="R12" s="37"/>
      <c r="S12" s="37"/>
      <c r="T12" s="37"/>
      <c r="U12" s="37"/>
      <c r="V12" s="37"/>
      <c r="W12" s="37"/>
      <c r="X12" s="55">
        <f t="shared" si="0"/>
        <v>0</v>
      </c>
      <c r="Y12" s="55">
        <f t="shared" si="1"/>
        <v>0</v>
      </c>
      <c r="Z12" s="65" t="e">
        <f t="shared" si="2"/>
        <v>#DIV/0!</v>
      </c>
      <c r="AA12" s="62"/>
      <c r="AB12" s="7"/>
    </row>
    <row r="13" spans="1:28" ht="15.75" x14ac:dyDescent="0.25">
      <c r="A13" s="51">
        <v>440704</v>
      </c>
      <c r="B13" s="24"/>
      <c r="C13" s="52" t="s">
        <v>20</v>
      </c>
      <c r="D13" s="52" t="s">
        <v>21</v>
      </c>
      <c r="E13" s="52"/>
      <c r="F13" s="52"/>
      <c r="G13" s="53"/>
      <c r="H13" s="28"/>
      <c r="I13" s="54"/>
      <c r="J13" s="55"/>
      <c r="K13" s="56"/>
      <c r="L13" s="37"/>
      <c r="M13" s="37"/>
      <c r="N13" s="58"/>
      <c r="O13" s="37"/>
      <c r="P13" s="37"/>
      <c r="Q13" s="37"/>
      <c r="R13" s="37"/>
      <c r="S13" s="37"/>
      <c r="T13" s="37"/>
      <c r="U13" s="37"/>
      <c r="V13" s="37"/>
      <c r="W13" s="37"/>
      <c r="X13" s="55">
        <f t="shared" si="0"/>
        <v>0</v>
      </c>
      <c r="Y13" s="55">
        <f t="shared" si="1"/>
        <v>0</v>
      </c>
      <c r="Z13" s="65" t="e">
        <f t="shared" si="2"/>
        <v>#DIV/0!</v>
      </c>
      <c r="AA13" s="62"/>
      <c r="AB13" s="7"/>
    </row>
    <row r="14" spans="1:28" ht="15.75" x14ac:dyDescent="0.25">
      <c r="A14" s="51">
        <v>440704</v>
      </c>
      <c r="B14" s="24"/>
      <c r="C14" s="52" t="s">
        <v>20</v>
      </c>
      <c r="D14" s="52" t="s">
        <v>21</v>
      </c>
      <c r="E14" s="52"/>
      <c r="F14" s="52"/>
      <c r="G14" s="53"/>
      <c r="H14" s="28"/>
      <c r="I14" s="54"/>
      <c r="J14" s="55"/>
      <c r="K14" s="56"/>
      <c r="L14" s="37"/>
      <c r="M14" s="37"/>
      <c r="N14" s="58"/>
      <c r="O14" s="37"/>
      <c r="P14" s="37"/>
      <c r="Q14" s="37"/>
      <c r="R14" s="37"/>
      <c r="S14" s="37"/>
      <c r="T14" s="37"/>
      <c r="U14" s="37"/>
      <c r="V14" s="37"/>
      <c r="W14" s="37"/>
      <c r="X14" s="55">
        <f t="shared" si="0"/>
        <v>0</v>
      </c>
      <c r="Y14" s="55">
        <f t="shared" si="1"/>
        <v>0</v>
      </c>
      <c r="Z14" s="65" t="e">
        <f t="shared" si="2"/>
        <v>#DIV/0!</v>
      </c>
      <c r="AA14" s="62"/>
      <c r="AB14" s="7"/>
    </row>
    <row r="15" spans="1:28" ht="15.75" x14ac:dyDescent="0.25">
      <c r="A15" s="51">
        <v>440704</v>
      </c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0"/>
        <v>0</v>
      </c>
      <c r="Y15" s="55">
        <f t="shared" si="1"/>
        <v>0</v>
      </c>
      <c r="Z15" s="65" t="e">
        <f t="shared" si="2"/>
        <v>#DIV/0!</v>
      </c>
      <c r="AA15" s="62"/>
      <c r="AB15" s="7"/>
    </row>
    <row r="16" spans="1:28" ht="15.75" x14ac:dyDescent="0.25">
      <c r="A16" s="51">
        <v>440704</v>
      </c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0"/>
        <v>0</v>
      </c>
      <c r="Y16" s="55">
        <f t="shared" si="1"/>
        <v>0</v>
      </c>
      <c r="Z16" s="65" t="e">
        <f t="shared" si="2"/>
        <v>#DIV/0!</v>
      </c>
      <c r="AA16" s="62"/>
      <c r="AB16" s="7"/>
    </row>
    <row r="17" spans="1:28" ht="15.75" x14ac:dyDescent="0.25">
      <c r="A17" s="51">
        <v>440704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0"/>
        <v>0</v>
      </c>
      <c r="Y17" s="55">
        <f t="shared" si="1"/>
        <v>0</v>
      </c>
      <c r="Z17" s="65" t="e">
        <f t="shared" si="2"/>
        <v>#DIV/0!</v>
      </c>
      <c r="AA17" s="62"/>
      <c r="AB17" s="7"/>
    </row>
    <row r="18" spans="1:28" ht="15.75" x14ac:dyDescent="0.25">
      <c r="A18" s="51">
        <v>440704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0"/>
        <v>0</v>
      </c>
      <c r="Y18" s="55">
        <f t="shared" si="1"/>
        <v>0</v>
      </c>
      <c r="Z18" s="65" t="e">
        <f t="shared" si="2"/>
        <v>#DIV/0!</v>
      </c>
      <c r="AA18" s="62"/>
      <c r="AB18" s="7"/>
    </row>
    <row r="19" spans="1:28" ht="15.75" x14ac:dyDescent="0.25">
      <c r="A19" s="51">
        <v>440704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0"/>
        <v>0</v>
      </c>
      <c r="Y19" s="55">
        <f t="shared" si="1"/>
        <v>0</v>
      </c>
      <c r="Z19" s="65" t="e">
        <f t="shared" si="2"/>
        <v>#DIV/0!</v>
      </c>
      <c r="AA19" s="20"/>
      <c r="AB19" s="7"/>
    </row>
    <row r="20" spans="1:28" ht="15.75" x14ac:dyDescent="0.25">
      <c r="A20" s="51">
        <v>440704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0"/>
        <v>0</v>
      </c>
      <c r="Y20" s="55">
        <f t="shared" si="1"/>
        <v>0</v>
      </c>
      <c r="Z20" s="65" t="e">
        <f t="shared" si="2"/>
        <v>#DIV/0!</v>
      </c>
      <c r="AA20" s="20"/>
      <c r="AB20" s="7"/>
    </row>
    <row r="21" spans="1:28" ht="15.75" x14ac:dyDescent="0.25">
      <c r="A21" s="51">
        <v>440704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0"/>
        <v>0</v>
      </c>
      <c r="Y21" s="55">
        <f t="shared" si="1"/>
        <v>0</v>
      </c>
      <c r="Z21" s="65" t="e">
        <f t="shared" si="2"/>
        <v>#DIV/0!</v>
      </c>
      <c r="AA21" s="20"/>
      <c r="AB21" s="7"/>
    </row>
    <row r="22" spans="1:28" ht="15.75" x14ac:dyDescent="0.25">
      <c r="A22" s="51">
        <v>440704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0"/>
        <v>0</v>
      </c>
      <c r="Y22" s="55">
        <f t="shared" si="1"/>
        <v>0</v>
      </c>
      <c r="Z22" s="65" t="e">
        <f t="shared" si="2"/>
        <v>#DIV/0!</v>
      </c>
      <c r="AA22" s="20"/>
    </row>
    <row r="23" spans="1:28" ht="15.75" x14ac:dyDescent="0.25">
      <c r="A23" s="51">
        <v>440704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0"/>
        <v>0</v>
      </c>
      <c r="Y23" s="55">
        <f t="shared" si="1"/>
        <v>0</v>
      </c>
      <c r="Z23" s="65" t="e">
        <f t="shared" si="2"/>
        <v>#DIV/0!</v>
      </c>
      <c r="AA23" s="20"/>
    </row>
    <row r="24" spans="1:28" ht="15.75" x14ac:dyDescent="0.25">
      <c r="A24" s="51">
        <v>440704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0"/>
        <v>0</v>
      </c>
      <c r="Y24" s="55">
        <f t="shared" si="1"/>
        <v>0</v>
      </c>
      <c r="Z24" s="65" t="e">
        <f t="shared" si="2"/>
        <v>#DIV/0!</v>
      </c>
      <c r="AA24" s="20"/>
    </row>
    <row r="25" spans="1:28" ht="15.75" x14ac:dyDescent="0.25">
      <c r="A25" s="51">
        <v>440704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0"/>
        <v>0</v>
      </c>
      <c r="Y25" s="55">
        <f t="shared" si="1"/>
        <v>0</v>
      </c>
      <c r="Z25" s="65" t="e">
        <f t="shared" si="2"/>
        <v>#DIV/0!</v>
      </c>
      <c r="AA25" s="20"/>
    </row>
    <row r="26" spans="1:28" ht="15.75" x14ac:dyDescent="0.25">
      <c r="A26" s="51">
        <v>440704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0"/>
        <v>0</v>
      </c>
      <c r="Y26" s="55">
        <f t="shared" si="1"/>
        <v>0</v>
      </c>
      <c r="Z26" s="65" t="e">
        <f t="shared" si="2"/>
        <v>#DIV/0!</v>
      </c>
      <c r="AA26" s="20"/>
    </row>
    <row r="27" spans="1:28" ht="15.75" x14ac:dyDescent="0.25">
      <c r="A27" s="51">
        <v>440704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0"/>
        <v>0</v>
      </c>
      <c r="Y27" s="55">
        <f t="shared" si="1"/>
        <v>0</v>
      </c>
      <c r="Z27" s="65" t="e">
        <f t="shared" si="2"/>
        <v>#DIV/0!</v>
      </c>
      <c r="AA27" s="20"/>
    </row>
    <row r="28" spans="1:28" ht="15.75" x14ac:dyDescent="0.25">
      <c r="A28" s="51">
        <v>440704</v>
      </c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0"/>
        <v>0</v>
      </c>
      <c r="Y28" s="55">
        <f t="shared" si="1"/>
        <v>0</v>
      </c>
      <c r="Z28" s="65" t="e">
        <f t="shared" si="2"/>
        <v>#DIV/0!</v>
      </c>
      <c r="AA28" s="20"/>
    </row>
    <row r="29" spans="1:28" ht="16.5" thickBot="1" x14ac:dyDescent="0.3">
      <c r="A29" s="51">
        <v>440704</v>
      </c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0"/>
        <v>0</v>
      </c>
      <c r="Y29" s="77">
        <f t="shared" si="1"/>
        <v>0</v>
      </c>
      <c r="Z29" s="80" t="e">
        <f t="shared" si="2"/>
        <v>#DIV/0!</v>
      </c>
      <c r="AA29" s="81"/>
    </row>
    <row r="30" spans="1:28" ht="16.5" thickBot="1" x14ac:dyDescent="0.3">
      <c r="A30" s="292" t="s">
        <v>70</v>
      </c>
      <c r="B30" s="292"/>
      <c r="C30" s="292"/>
      <c r="D30" s="292"/>
      <c r="E30" s="292"/>
      <c r="F30" s="292"/>
      <c r="G30" s="292"/>
      <c r="H30" s="292"/>
      <c r="I30" s="292"/>
      <c r="J30" s="82">
        <f t="shared" ref="J30:K30" si="3">SUM(J8:J29)</f>
        <v>434843.88</v>
      </c>
      <c r="K30" s="82">
        <f t="shared" si="3"/>
        <v>0</v>
      </c>
      <c r="L30" s="82">
        <f>SUM(L8:L29)</f>
        <v>36236.99</v>
      </c>
      <c r="M30" s="82">
        <f t="shared" ref="M30:Y30" si="4">SUM(M8:M29)</f>
        <v>36236.99</v>
      </c>
      <c r="N30" s="82">
        <f t="shared" si="4"/>
        <v>36236.99</v>
      </c>
      <c r="O30" s="82">
        <f t="shared" si="4"/>
        <v>36236.99</v>
      </c>
      <c r="P30" s="82">
        <f t="shared" si="4"/>
        <v>20150.29</v>
      </c>
      <c r="Q30" s="82">
        <f t="shared" si="4"/>
        <v>4063.57</v>
      </c>
      <c r="R30" s="82">
        <f t="shared" si="4"/>
        <v>20150.29</v>
      </c>
      <c r="S30" s="82">
        <f t="shared" si="4"/>
        <v>36236.99</v>
      </c>
      <c r="T30" s="82">
        <f t="shared" si="4"/>
        <v>36236.99</v>
      </c>
      <c r="U30" s="82">
        <f t="shared" si="4"/>
        <v>36236.99</v>
      </c>
      <c r="V30" s="82">
        <f t="shared" si="4"/>
        <v>36236.99</v>
      </c>
      <c r="W30" s="82">
        <f t="shared" si="4"/>
        <v>36236.99</v>
      </c>
      <c r="X30" s="82">
        <f t="shared" si="4"/>
        <v>370497.06000000006</v>
      </c>
      <c r="Y30" s="82">
        <f t="shared" si="4"/>
        <v>64346.819999999978</v>
      </c>
      <c r="Z30" s="83">
        <f t="shared" si="2"/>
        <v>14.797683251285491</v>
      </c>
      <c r="AA30" s="84"/>
    </row>
    <row r="32" spans="1:28" ht="30" x14ac:dyDescent="0.25">
      <c r="G32" s="14" t="s">
        <v>91</v>
      </c>
      <c r="H32" s="18" t="s">
        <v>90</v>
      </c>
    </row>
  </sheetData>
  <mergeCells count="19">
    <mergeCell ref="A30:I30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4" zoomScale="86" zoomScaleNormal="86" workbookViewId="0">
      <pane xSplit="2" ySplit="4" topLeftCell="C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Y29" sqref="L8:Y29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3.140625" bestFit="1" customWidth="1"/>
    <col min="25" max="25" width="5.85546875" customWidth="1"/>
    <col min="26" max="26" width="7.140625" style="66" bestFit="1" customWidth="1"/>
    <col min="27" max="27" width="24.7109375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9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9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9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9" ht="30" x14ac:dyDescent="0.25">
      <c r="A8" s="32">
        <v>440705</v>
      </c>
      <c r="B8" s="134" t="s">
        <v>19</v>
      </c>
      <c r="C8" s="16" t="s">
        <v>20</v>
      </c>
      <c r="D8" s="16" t="s">
        <v>21</v>
      </c>
      <c r="E8" s="118" t="s">
        <v>22</v>
      </c>
      <c r="F8" s="52" t="s">
        <v>23</v>
      </c>
      <c r="G8" s="13"/>
      <c r="H8" s="113" t="s">
        <v>94</v>
      </c>
      <c r="I8" s="114" t="s">
        <v>95</v>
      </c>
      <c r="J8" s="50">
        <v>26796.84</v>
      </c>
      <c r="K8" s="132"/>
      <c r="L8" s="120">
        <v>2233.0700000000002</v>
      </c>
      <c r="M8" s="120">
        <v>2233.0700000000002</v>
      </c>
      <c r="N8" s="120">
        <v>2233.0700000000002</v>
      </c>
      <c r="O8" s="120">
        <v>2233.0700000000002</v>
      </c>
      <c r="P8" s="120">
        <v>2233.0700000000002</v>
      </c>
      <c r="Q8" s="120">
        <v>2233.0700000000002</v>
      </c>
      <c r="R8" s="120">
        <v>2233.0700000000002</v>
      </c>
      <c r="S8" s="120">
        <v>2233.0700000000002</v>
      </c>
      <c r="T8" s="120">
        <v>2233.0700000000002</v>
      </c>
      <c r="U8" s="120">
        <v>2233.0700000000002</v>
      </c>
      <c r="V8" s="120">
        <v>2233.0700000000002</v>
      </c>
      <c r="W8" s="120">
        <v>2233.0700000000002</v>
      </c>
      <c r="X8" s="50">
        <f t="shared" ref="X8:X16" si="0">SUM(L8:W8)</f>
        <v>26796.84</v>
      </c>
      <c r="Y8" s="50">
        <f t="shared" ref="Y8:Y13" si="1">J8-X8</f>
        <v>0</v>
      </c>
      <c r="Z8" s="64">
        <f t="shared" ref="Z8:Z13" si="2">Y8*100/J8</f>
        <v>0</v>
      </c>
      <c r="AA8" s="19"/>
      <c r="AB8" s="7"/>
    </row>
    <row r="9" spans="1:29" ht="30" x14ac:dyDescent="0.25">
      <c r="A9" s="51">
        <v>440705</v>
      </c>
      <c r="B9" s="117" t="s">
        <v>19</v>
      </c>
      <c r="C9" s="52" t="s">
        <v>20</v>
      </c>
      <c r="D9" s="52" t="s">
        <v>21</v>
      </c>
      <c r="E9" s="119" t="s">
        <v>22</v>
      </c>
      <c r="F9" s="52" t="s">
        <v>23</v>
      </c>
      <c r="G9" s="53"/>
      <c r="H9" s="115" t="s">
        <v>94</v>
      </c>
      <c r="I9" s="70" t="s">
        <v>95</v>
      </c>
      <c r="J9" s="57">
        <v>315922.2</v>
      </c>
      <c r="K9" s="133"/>
      <c r="L9" s="34">
        <v>26326.85</v>
      </c>
      <c r="M9" s="34">
        <v>26326.85</v>
      </c>
      <c r="N9" s="34">
        <v>26326.85</v>
      </c>
      <c r="O9" s="34">
        <v>26326.85</v>
      </c>
      <c r="P9" s="34">
        <v>26326.85</v>
      </c>
      <c r="Q9" s="34">
        <v>26326.85</v>
      </c>
      <c r="R9" s="34">
        <v>26326.85</v>
      </c>
      <c r="S9" s="34">
        <v>26326.85</v>
      </c>
      <c r="T9" s="34">
        <v>26326.85</v>
      </c>
      <c r="U9" s="34">
        <v>26326.85</v>
      </c>
      <c r="V9" s="34">
        <v>26326.85</v>
      </c>
      <c r="W9" s="34">
        <v>26326.85</v>
      </c>
      <c r="X9" s="57">
        <f t="shared" si="0"/>
        <v>315922.19999999995</v>
      </c>
      <c r="Y9" s="57">
        <f t="shared" si="1"/>
        <v>0</v>
      </c>
      <c r="Z9" s="65">
        <f t="shared" si="2"/>
        <v>0</v>
      </c>
      <c r="AA9" s="20"/>
      <c r="AB9" s="7"/>
      <c r="AC9" s="145"/>
    </row>
    <row r="10" spans="1:29" ht="45" x14ac:dyDescent="0.25">
      <c r="A10" s="51">
        <v>440705</v>
      </c>
      <c r="B10" s="117" t="s">
        <v>37</v>
      </c>
      <c r="C10" s="52" t="s">
        <v>20</v>
      </c>
      <c r="D10" s="52" t="s">
        <v>21</v>
      </c>
      <c r="E10" s="119" t="s">
        <v>106</v>
      </c>
      <c r="F10" s="52" t="s">
        <v>23</v>
      </c>
      <c r="G10" s="53"/>
      <c r="H10" s="115" t="s">
        <v>103</v>
      </c>
      <c r="I10" s="70" t="s">
        <v>104</v>
      </c>
      <c r="J10" s="57">
        <v>1944</v>
      </c>
      <c r="K10" s="133"/>
      <c r="L10" s="34">
        <v>162</v>
      </c>
      <c r="M10" s="34">
        <v>162</v>
      </c>
      <c r="N10" s="34">
        <v>162</v>
      </c>
      <c r="O10" s="34">
        <v>162</v>
      </c>
      <c r="P10" s="34">
        <v>162</v>
      </c>
      <c r="Q10" s="34">
        <v>162</v>
      </c>
      <c r="R10" s="34">
        <v>162</v>
      </c>
      <c r="S10" s="34">
        <v>162</v>
      </c>
      <c r="T10" s="34">
        <v>162</v>
      </c>
      <c r="U10" s="34">
        <v>162</v>
      </c>
      <c r="V10" s="34">
        <v>162</v>
      </c>
      <c r="W10" s="34">
        <v>162</v>
      </c>
      <c r="X10" s="57">
        <f t="shared" si="0"/>
        <v>1944</v>
      </c>
      <c r="Y10" s="57">
        <f t="shared" si="1"/>
        <v>0</v>
      </c>
      <c r="Z10" s="65">
        <f t="shared" si="2"/>
        <v>0</v>
      </c>
      <c r="AA10" s="20"/>
      <c r="AB10" s="7"/>
    </row>
    <row r="11" spans="1:29" ht="15.75" x14ac:dyDescent="0.25">
      <c r="A11" s="51">
        <v>440705</v>
      </c>
      <c r="B11" s="117" t="s">
        <v>37</v>
      </c>
      <c r="C11" s="52" t="s">
        <v>20</v>
      </c>
      <c r="D11" s="52" t="s">
        <v>21</v>
      </c>
      <c r="E11" s="119" t="s">
        <v>22</v>
      </c>
      <c r="F11" s="52" t="s">
        <v>23</v>
      </c>
      <c r="G11" s="53"/>
      <c r="H11" s="115" t="s">
        <v>97</v>
      </c>
      <c r="I11" s="70" t="s">
        <v>98</v>
      </c>
      <c r="J11" s="57">
        <v>3987.72</v>
      </c>
      <c r="K11" s="133"/>
      <c r="L11" s="34">
        <v>332.31</v>
      </c>
      <c r="M11" s="34">
        <v>332.31</v>
      </c>
      <c r="N11" s="34">
        <v>332.31</v>
      </c>
      <c r="O11" s="34">
        <v>332.31</v>
      </c>
      <c r="P11" s="34">
        <v>332.31</v>
      </c>
      <c r="Q11" s="34">
        <v>332.31</v>
      </c>
      <c r="R11" s="34">
        <v>332.31</v>
      </c>
      <c r="S11" s="34">
        <v>332.31</v>
      </c>
      <c r="T11" s="34">
        <v>332.31</v>
      </c>
      <c r="U11" s="34">
        <v>332.31</v>
      </c>
      <c r="V11" s="34">
        <v>332.31</v>
      </c>
      <c r="W11" s="34">
        <v>332.31</v>
      </c>
      <c r="X11" s="57">
        <f t="shared" si="0"/>
        <v>3987.72</v>
      </c>
      <c r="Y11" s="57">
        <f t="shared" si="1"/>
        <v>0</v>
      </c>
      <c r="Z11" s="65">
        <f t="shared" si="2"/>
        <v>0</v>
      </c>
      <c r="AA11" s="62"/>
      <c r="AB11" s="7"/>
    </row>
    <row r="12" spans="1:29" ht="15.75" x14ac:dyDescent="0.25">
      <c r="A12" s="51">
        <v>440705</v>
      </c>
      <c r="B12" s="117" t="s">
        <v>37</v>
      </c>
      <c r="C12" s="52" t="s">
        <v>20</v>
      </c>
      <c r="D12" s="52" t="s">
        <v>21</v>
      </c>
      <c r="E12" s="119" t="s">
        <v>22</v>
      </c>
      <c r="F12" s="52" t="s">
        <v>23</v>
      </c>
      <c r="G12" s="53"/>
      <c r="H12" s="115" t="s">
        <v>101</v>
      </c>
      <c r="I12" s="89" t="s">
        <v>102</v>
      </c>
      <c r="J12" s="57">
        <v>4186.08</v>
      </c>
      <c r="K12" s="133"/>
      <c r="L12" s="35">
        <v>348.84</v>
      </c>
      <c r="M12" s="35">
        <v>348.84</v>
      </c>
      <c r="N12" s="35">
        <v>348.84</v>
      </c>
      <c r="O12" s="35">
        <v>348.84</v>
      </c>
      <c r="P12" s="35">
        <v>348.84</v>
      </c>
      <c r="Q12" s="35">
        <v>348.84</v>
      </c>
      <c r="R12" s="35">
        <v>348.84</v>
      </c>
      <c r="S12" s="35">
        <v>348.84</v>
      </c>
      <c r="T12" s="35">
        <v>348.84</v>
      </c>
      <c r="U12" s="35">
        <v>348.84</v>
      </c>
      <c r="V12" s="35">
        <v>348.84</v>
      </c>
      <c r="W12" s="35">
        <v>348.84</v>
      </c>
      <c r="X12" s="57">
        <f t="shared" si="0"/>
        <v>4186.0800000000008</v>
      </c>
      <c r="Y12" s="57">
        <f t="shared" si="1"/>
        <v>0</v>
      </c>
      <c r="Z12" s="65">
        <f t="shared" si="2"/>
        <v>0</v>
      </c>
      <c r="AA12" s="62"/>
      <c r="AB12" s="7"/>
    </row>
    <row r="13" spans="1:29" ht="15.75" x14ac:dyDescent="0.25">
      <c r="A13" s="51">
        <v>440705</v>
      </c>
      <c r="B13" s="117" t="s">
        <v>37</v>
      </c>
      <c r="C13" s="52" t="s">
        <v>20</v>
      </c>
      <c r="D13" s="52" t="s">
        <v>21</v>
      </c>
      <c r="E13" s="119" t="s">
        <v>22</v>
      </c>
      <c r="F13" s="52" t="s">
        <v>23</v>
      </c>
      <c r="G13" s="53"/>
      <c r="H13" s="115" t="s">
        <v>99</v>
      </c>
      <c r="I13" s="70" t="s">
        <v>100</v>
      </c>
      <c r="J13" s="57">
        <v>19200</v>
      </c>
      <c r="K13" s="133"/>
      <c r="L13" s="34">
        <v>1600</v>
      </c>
      <c r="M13" s="34">
        <v>1600</v>
      </c>
      <c r="N13" s="34">
        <v>1600</v>
      </c>
      <c r="O13" s="34">
        <v>1600</v>
      </c>
      <c r="P13" s="34">
        <v>1600</v>
      </c>
      <c r="Q13" s="34">
        <v>1600</v>
      </c>
      <c r="R13" s="34">
        <v>1600</v>
      </c>
      <c r="S13" s="34">
        <v>1600</v>
      </c>
      <c r="T13" s="34">
        <v>1600</v>
      </c>
      <c r="U13" s="34">
        <v>1600</v>
      </c>
      <c r="V13" s="34">
        <v>1600</v>
      </c>
      <c r="W13" s="34">
        <v>1600</v>
      </c>
      <c r="X13" s="57">
        <f t="shared" si="0"/>
        <v>19200</v>
      </c>
      <c r="Y13" s="57">
        <f t="shared" si="1"/>
        <v>0</v>
      </c>
      <c r="Z13" s="65">
        <f t="shared" si="2"/>
        <v>0</v>
      </c>
      <c r="AA13" s="62"/>
      <c r="AB13" s="7"/>
    </row>
    <row r="14" spans="1:29" ht="30" x14ac:dyDescent="0.25">
      <c r="A14" s="51">
        <v>440705</v>
      </c>
      <c r="B14" s="22" t="s">
        <v>38</v>
      </c>
      <c r="C14" s="52" t="s">
        <v>20</v>
      </c>
      <c r="D14" s="52" t="s">
        <v>21</v>
      </c>
      <c r="E14" s="119" t="s">
        <v>22</v>
      </c>
      <c r="F14" s="52" t="s">
        <v>23</v>
      </c>
      <c r="G14" s="53"/>
      <c r="H14" s="27"/>
      <c r="I14" s="25"/>
      <c r="J14" s="55"/>
      <c r="K14" s="56"/>
      <c r="L14" s="34"/>
      <c r="M14" s="34"/>
      <c r="N14" s="35"/>
      <c r="O14" s="34"/>
      <c r="P14" s="34"/>
      <c r="Q14" s="34"/>
      <c r="R14" s="34"/>
      <c r="S14" s="34">
        <v>16719.61</v>
      </c>
      <c r="T14" s="34">
        <v>16719.61</v>
      </c>
      <c r="U14" s="34">
        <v>16719.61</v>
      </c>
      <c r="V14" s="34">
        <v>16719.61</v>
      </c>
      <c r="W14" s="34">
        <v>16719.61</v>
      </c>
      <c r="X14" s="55">
        <f t="shared" si="0"/>
        <v>83598.05</v>
      </c>
      <c r="Y14" s="55"/>
      <c r="Z14" s="65"/>
      <c r="AA14" s="62" t="s">
        <v>107</v>
      </c>
      <c r="AB14" s="7"/>
    </row>
    <row r="15" spans="1:29" ht="30" x14ac:dyDescent="0.25">
      <c r="A15" s="51">
        <v>440705</v>
      </c>
      <c r="B15" s="126" t="s">
        <v>39</v>
      </c>
      <c r="C15" s="52" t="s">
        <v>20</v>
      </c>
      <c r="D15" s="52" t="s">
        <v>21</v>
      </c>
      <c r="E15" s="127" t="s">
        <v>66</v>
      </c>
      <c r="F15" s="52" t="s">
        <v>23</v>
      </c>
      <c r="G15" s="53"/>
      <c r="H15" s="128" t="s">
        <v>96</v>
      </c>
      <c r="I15" s="129" t="s">
        <v>84</v>
      </c>
      <c r="J15" s="57">
        <v>39132.6</v>
      </c>
      <c r="K15" s="133"/>
      <c r="L15" s="130">
        <v>3261.05</v>
      </c>
      <c r="M15" s="130">
        <v>3261.05</v>
      </c>
      <c r="N15" s="130">
        <v>3261.05</v>
      </c>
      <c r="O15" s="130">
        <v>3261.05</v>
      </c>
      <c r="P15" s="130">
        <v>3261.05</v>
      </c>
      <c r="Q15" s="130">
        <v>3261.05</v>
      </c>
      <c r="R15" s="130">
        <v>3261.05</v>
      </c>
      <c r="S15" s="130">
        <v>3261.05</v>
      </c>
      <c r="T15" s="130">
        <v>3261.05</v>
      </c>
      <c r="U15" s="130">
        <v>3261.05</v>
      </c>
      <c r="V15" s="130">
        <v>3261.05</v>
      </c>
      <c r="W15" s="131">
        <v>3261.05</v>
      </c>
      <c r="X15" s="57">
        <f t="shared" si="0"/>
        <v>39132.6</v>
      </c>
      <c r="Y15" s="57">
        <f>J15-X15</f>
        <v>0</v>
      </c>
      <c r="Z15" s="65">
        <f>Y15*100/J15</f>
        <v>0</v>
      </c>
      <c r="AA15" s="62"/>
      <c r="AB15" s="7"/>
    </row>
    <row r="16" spans="1:29" ht="30" x14ac:dyDescent="0.25">
      <c r="A16" s="121">
        <v>440705</v>
      </c>
      <c r="B16" s="151" t="s">
        <v>41</v>
      </c>
      <c r="C16" s="40" t="s">
        <v>20</v>
      </c>
      <c r="D16" s="40" t="s">
        <v>21</v>
      </c>
      <c r="E16" s="127" t="s">
        <v>22</v>
      </c>
      <c r="F16" s="52" t="s">
        <v>23</v>
      </c>
      <c r="G16" s="61"/>
      <c r="H16" s="152" t="s">
        <v>92</v>
      </c>
      <c r="I16" s="153" t="s">
        <v>93</v>
      </c>
      <c r="J16" s="44">
        <v>7980</v>
      </c>
      <c r="K16" s="154"/>
      <c r="L16" s="125">
        <v>665</v>
      </c>
      <c r="M16" s="125">
        <v>665</v>
      </c>
      <c r="N16" s="125">
        <v>665</v>
      </c>
      <c r="O16" s="125">
        <v>665</v>
      </c>
      <c r="P16" s="125">
        <v>665</v>
      </c>
      <c r="Q16" s="125">
        <v>665</v>
      </c>
      <c r="R16" s="125">
        <v>665</v>
      </c>
      <c r="S16" s="125">
        <v>665</v>
      </c>
      <c r="T16" s="125">
        <v>665</v>
      </c>
      <c r="U16" s="125">
        <v>665</v>
      </c>
      <c r="V16" s="125">
        <v>665</v>
      </c>
      <c r="W16" s="125">
        <v>665</v>
      </c>
      <c r="X16" s="57">
        <f t="shared" si="0"/>
        <v>7980</v>
      </c>
      <c r="Y16" s="57">
        <f>J16-X16</f>
        <v>0</v>
      </c>
      <c r="Z16" s="65">
        <f>Y16*100/J16</f>
        <v>0</v>
      </c>
      <c r="AA16" s="62"/>
      <c r="AB16" s="7"/>
    </row>
    <row r="17" spans="1:28" ht="15.75" x14ac:dyDescent="0.25">
      <c r="A17" s="51">
        <v>440705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ref="X17:X28" si="3">SUM(L17:W17)</f>
        <v>0</v>
      </c>
      <c r="Y17" s="55">
        <f t="shared" ref="Y17:Y28" si="4">J17-X17</f>
        <v>0</v>
      </c>
      <c r="Z17" s="65" t="e">
        <f t="shared" ref="Z17:Z29" si="5">Y17*100/J17</f>
        <v>#DIV/0!</v>
      </c>
      <c r="AA17" s="62"/>
      <c r="AB17" s="7"/>
    </row>
    <row r="18" spans="1:28" ht="15.75" x14ac:dyDescent="0.25">
      <c r="A18" s="51">
        <v>440705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3"/>
        <v>0</v>
      </c>
      <c r="Y18" s="55">
        <f t="shared" si="4"/>
        <v>0</v>
      </c>
      <c r="Z18" s="65" t="e">
        <f t="shared" si="5"/>
        <v>#DIV/0!</v>
      </c>
      <c r="AA18" s="20"/>
      <c r="AB18" s="7"/>
    </row>
    <row r="19" spans="1:28" ht="15.75" x14ac:dyDescent="0.25">
      <c r="A19" s="51">
        <v>440705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3"/>
        <v>0</v>
      </c>
      <c r="Y19" s="55">
        <f t="shared" si="4"/>
        <v>0</v>
      </c>
      <c r="Z19" s="65" t="e">
        <f t="shared" si="5"/>
        <v>#DIV/0!</v>
      </c>
      <c r="AA19" s="20"/>
      <c r="AB19" s="7"/>
    </row>
    <row r="20" spans="1:28" ht="15.75" x14ac:dyDescent="0.25">
      <c r="A20" s="51">
        <v>440705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3"/>
        <v>0</v>
      </c>
      <c r="Y20" s="55">
        <f t="shared" si="4"/>
        <v>0</v>
      </c>
      <c r="Z20" s="65" t="e">
        <f t="shared" si="5"/>
        <v>#DIV/0!</v>
      </c>
      <c r="AA20" s="20"/>
      <c r="AB20" s="7"/>
    </row>
    <row r="21" spans="1:28" ht="15.75" x14ac:dyDescent="0.25">
      <c r="A21" s="51">
        <v>440705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3"/>
        <v>0</v>
      </c>
      <c r="Y21" s="55">
        <f t="shared" si="4"/>
        <v>0</v>
      </c>
      <c r="Z21" s="65" t="e">
        <f t="shared" si="5"/>
        <v>#DIV/0!</v>
      </c>
      <c r="AA21" s="20"/>
    </row>
    <row r="22" spans="1:28" ht="15.75" x14ac:dyDescent="0.25">
      <c r="A22" s="51">
        <v>440705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3"/>
        <v>0</v>
      </c>
      <c r="Y22" s="55">
        <f t="shared" si="4"/>
        <v>0</v>
      </c>
      <c r="Z22" s="65" t="e">
        <f t="shared" si="5"/>
        <v>#DIV/0!</v>
      </c>
      <c r="AA22" s="20"/>
    </row>
    <row r="23" spans="1:28" ht="15.75" x14ac:dyDescent="0.25">
      <c r="A23" s="51">
        <v>440705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3"/>
        <v>0</v>
      </c>
      <c r="Y23" s="55">
        <f t="shared" si="4"/>
        <v>0</v>
      </c>
      <c r="Z23" s="65" t="e">
        <f t="shared" si="5"/>
        <v>#DIV/0!</v>
      </c>
      <c r="AA23" s="20"/>
    </row>
    <row r="24" spans="1:28" ht="15.75" x14ac:dyDescent="0.25">
      <c r="A24" s="51">
        <v>440705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3"/>
        <v>0</v>
      </c>
      <c r="Y24" s="55">
        <f t="shared" si="4"/>
        <v>0</v>
      </c>
      <c r="Z24" s="65" t="e">
        <f t="shared" si="5"/>
        <v>#DIV/0!</v>
      </c>
      <c r="AA24" s="20"/>
    </row>
    <row r="25" spans="1:28" ht="15.75" x14ac:dyDescent="0.25">
      <c r="A25" s="51">
        <v>440705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3"/>
        <v>0</v>
      </c>
      <c r="Y25" s="55">
        <f t="shared" si="4"/>
        <v>0</v>
      </c>
      <c r="Z25" s="65" t="e">
        <f t="shared" si="5"/>
        <v>#DIV/0!</v>
      </c>
      <c r="AA25" s="20"/>
    </row>
    <row r="26" spans="1:28" ht="15.75" x14ac:dyDescent="0.25">
      <c r="A26" s="51">
        <v>440705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5">
        <f t="shared" si="3"/>
        <v>0</v>
      </c>
      <c r="Y26" s="55">
        <f t="shared" si="4"/>
        <v>0</v>
      </c>
      <c r="Z26" s="65" t="e">
        <f t="shared" si="5"/>
        <v>#DIV/0!</v>
      </c>
      <c r="AA26" s="20"/>
    </row>
    <row r="27" spans="1:28" ht="15.75" x14ac:dyDescent="0.25">
      <c r="A27" s="51">
        <v>440705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26"/>
      <c r="J27" s="55"/>
      <c r="K27" s="5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55">
        <f t="shared" si="3"/>
        <v>0</v>
      </c>
      <c r="Y27" s="55">
        <f t="shared" si="4"/>
        <v>0</v>
      </c>
      <c r="Z27" s="65" t="e">
        <f t="shared" si="5"/>
        <v>#DIV/0!</v>
      </c>
      <c r="AA27" s="20"/>
    </row>
    <row r="28" spans="1:28" ht="16.5" thickBot="1" x14ac:dyDescent="0.3">
      <c r="A28" s="51">
        <v>440705</v>
      </c>
      <c r="B28" s="72"/>
      <c r="C28" s="73" t="s">
        <v>20</v>
      </c>
      <c r="D28" s="73" t="s">
        <v>21</v>
      </c>
      <c r="E28" s="73"/>
      <c r="F28" s="73"/>
      <c r="G28" s="74"/>
      <c r="H28" s="75"/>
      <c r="I28" s="76"/>
      <c r="J28" s="77"/>
      <c r="K28" s="7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7">
        <f t="shared" si="3"/>
        <v>0</v>
      </c>
      <c r="Y28" s="77">
        <f t="shared" si="4"/>
        <v>0</v>
      </c>
      <c r="Z28" s="80" t="e">
        <f t="shared" si="5"/>
        <v>#DIV/0!</v>
      </c>
      <c r="AA28" s="81"/>
    </row>
    <row r="29" spans="1:28" ht="16.5" thickBot="1" x14ac:dyDescent="0.3">
      <c r="A29" s="292" t="s">
        <v>71</v>
      </c>
      <c r="B29" s="292"/>
      <c r="C29" s="292"/>
      <c r="D29" s="292"/>
      <c r="E29" s="292"/>
      <c r="F29" s="292"/>
      <c r="G29" s="292"/>
      <c r="H29" s="292"/>
      <c r="I29" s="292"/>
      <c r="J29" s="82">
        <f t="shared" ref="J29:K29" si="6">SUM(J8:J28)</f>
        <v>419149.44</v>
      </c>
      <c r="K29" s="82">
        <f t="shared" si="6"/>
        <v>0</v>
      </c>
      <c r="L29" s="82">
        <f>SUM(L8:L28)</f>
        <v>34929.120000000003</v>
      </c>
      <c r="M29" s="82">
        <f t="shared" ref="M29:Y29" si="7">SUM(M8:M28)</f>
        <v>34929.120000000003</v>
      </c>
      <c r="N29" s="82">
        <f t="shared" si="7"/>
        <v>34929.120000000003</v>
      </c>
      <c r="O29" s="82">
        <f t="shared" si="7"/>
        <v>34929.120000000003</v>
      </c>
      <c r="P29" s="82">
        <f t="shared" si="7"/>
        <v>34929.120000000003</v>
      </c>
      <c r="Q29" s="82">
        <f t="shared" si="7"/>
        <v>34929.120000000003</v>
      </c>
      <c r="R29" s="82">
        <f t="shared" si="7"/>
        <v>34929.120000000003</v>
      </c>
      <c r="S29" s="82">
        <f t="shared" si="7"/>
        <v>51648.73</v>
      </c>
      <c r="T29" s="82">
        <f t="shared" si="7"/>
        <v>51648.73</v>
      </c>
      <c r="U29" s="82">
        <f t="shared" si="7"/>
        <v>51648.73</v>
      </c>
      <c r="V29" s="82">
        <f t="shared" si="7"/>
        <v>51648.73</v>
      </c>
      <c r="W29" s="82">
        <f t="shared" si="7"/>
        <v>51648.73</v>
      </c>
      <c r="X29" s="82">
        <f t="shared" si="7"/>
        <v>502747.48999999993</v>
      </c>
      <c r="Y29" s="82">
        <f t="shared" si="7"/>
        <v>0</v>
      </c>
      <c r="Z29" s="83">
        <f t="shared" si="5"/>
        <v>0</v>
      </c>
      <c r="AA29" s="84"/>
    </row>
    <row r="32" spans="1:28" x14ac:dyDescent="0.25"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</sheetData>
  <sortState ref="A8:AB16">
    <sortCondition ref="B8:B16"/>
    <sortCondition ref="H8:H16"/>
  </sortState>
  <mergeCells count="19">
    <mergeCell ref="A29:I29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A4" zoomScale="86" zoomScaleNormal="86" workbookViewId="0">
      <pane xSplit="2" ySplit="4" topLeftCell="J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Y30" sqref="L8:Y30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16" width="11.7109375" customWidth="1"/>
    <col min="17" max="18" width="10.5703125" customWidth="1"/>
    <col min="19" max="24" width="11.7109375" customWidth="1"/>
    <col min="25" max="25" width="10.5703125" customWidth="1"/>
    <col min="26" max="26" width="7.140625" style="66" bestFit="1" customWidth="1"/>
    <col min="27" max="27" width="24.7109375" customWidth="1"/>
    <col min="29" max="29" width="11" bestFit="1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9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9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9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9" ht="30" x14ac:dyDescent="0.25">
      <c r="A8" s="32">
        <v>440706</v>
      </c>
      <c r="B8" s="140" t="s">
        <v>121</v>
      </c>
      <c r="C8" s="16" t="s">
        <v>20</v>
      </c>
      <c r="D8" s="16" t="s">
        <v>21</v>
      </c>
      <c r="E8" s="138" t="s">
        <v>22</v>
      </c>
      <c r="F8" s="52" t="s">
        <v>23</v>
      </c>
      <c r="G8" s="13"/>
      <c r="H8" s="113" t="s">
        <v>111</v>
      </c>
      <c r="I8" s="143" t="s">
        <v>95</v>
      </c>
      <c r="J8" s="47">
        <v>158616.72</v>
      </c>
      <c r="K8" s="56"/>
      <c r="L8" s="141">
        <v>13218.06</v>
      </c>
      <c r="M8" s="141">
        <v>13218.06</v>
      </c>
      <c r="N8" s="141">
        <v>13218.06</v>
      </c>
      <c r="O8" s="141">
        <v>13218.06</v>
      </c>
      <c r="P8" s="141">
        <f>13218.06-2194.2</f>
        <v>11023.86</v>
      </c>
      <c r="Q8" s="141">
        <f>13218.06-4405.58</f>
        <v>8812.48</v>
      </c>
      <c r="R8" s="141">
        <f>13218.06-4405.58</f>
        <v>8812.48</v>
      </c>
      <c r="S8" s="141">
        <f>13218.06-2194.2</f>
        <v>11023.86</v>
      </c>
      <c r="T8" s="141">
        <f>13218.06</f>
        <v>13218.06</v>
      </c>
      <c r="U8" s="141">
        <v>13218.06</v>
      </c>
      <c r="V8" s="141">
        <v>13218.06</v>
      </c>
      <c r="W8" s="141">
        <v>13218.06</v>
      </c>
      <c r="X8" s="47">
        <f t="shared" ref="X8:X14" si="0">SUM(L8:W8)</f>
        <v>145417.16</v>
      </c>
      <c r="Y8" s="47">
        <f t="shared" ref="Y8:Y14" si="1">J8-X8</f>
        <v>13199.559999999998</v>
      </c>
      <c r="Z8" s="64">
        <f t="shared" ref="Z8:Z14" si="2">Y8*100/J8</f>
        <v>8.321669997967426</v>
      </c>
      <c r="AA8" s="19"/>
      <c r="AB8" s="7"/>
      <c r="AC8" s="145"/>
    </row>
    <row r="9" spans="1:29" ht="30" x14ac:dyDescent="0.25">
      <c r="A9" s="51">
        <v>440706</v>
      </c>
      <c r="B9" s="22" t="s">
        <v>121</v>
      </c>
      <c r="C9" s="52" t="s">
        <v>20</v>
      </c>
      <c r="D9" s="52" t="s">
        <v>21</v>
      </c>
      <c r="E9" s="139" t="s">
        <v>22</v>
      </c>
      <c r="F9" s="52" t="s">
        <v>23</v>
      </c>
      <c r="G9" s="53"/>
      <c r="H9" s="115" t="s">
        <v>110</v>
      </c>
      <c r="I9" s="136" t="s">
        <v>84</v>
      </c>
      <c r="J9" s="55">
        <v>57080.4</v>
      </c>
      <c r="K9" s="56"/>
      <c r="L9" s="142">
        <v>4756.7</v>
      </c>
      <c r="M9" s="142">
        <v>4756.7</v>
      </c>
      <c r="N9" s="142">
        <v>4756.7</v>
      </c>
      <c r="O9" s="142">
        <v>4756.7</v>
      </c>
      <c r="P9" s="142">
        <v>4756.7</v>
      </c>
      <c r="Q9" s="142">
        <v>4756.7</v>
      </c>
      <c r="R9" s="142">
        <v>4756.7</v>
      </c>
      <c r="S9" s="142">
        <v>4756.7</v>
      </c>
      <c r="T9" s="142">
        <v>4756.7</v>
      </c>
      <c r="U9" s="142">
        <v>4756.7</v>
      </c>
      <c r="V9" s="142">
        <v>4756.7</v>
      </c>
      <c r="W9" s="142">
        <v>4756.7</v>
      </c>
      <c r="X9" s="55">
        <f t="shared" si="0"/>
        <v>57080.399999999987</v>
      </c>
      <c r="Y9" s="55">
        <f t="shared" si="1"/>
        <v>0</v>
      </c>
      <c r="Z9" s="65">
        <f t="shared" si="2"/>
        <v>0</v>
      </c>
      <c r="AA9" s="20"/>
      <c r="AB9" s="7"/>
      <c r="AC9" s="145"/>
    </row>
    <row r="10" spans="1:29" ht="45" x14ac:dyDescent="0.25">
      <c r="A10" s="51">
        <v>440706</v>
      </c>
      <c r="B10" s="22" t="s">
        <v>37</v>
      </c>
      <c r="C10" s="52" t="s">
        <v>20</v>
      </c>
      <c r="D10" s="52" t="s">
        <v>21</v>
      </c>
      <c r="E10" s="139" t="s">
        <v>66</v>
      </c>
      <c r="F10" s="52" t="s">
        <v>23</v>
      </c>
      <c r="G10" s="53"/>
      <c r="H10" s="115" t="s">
        <v>114</v>
      </c>
      <c r="I10" s="136" t="s">
        <v>115</v>
      </c>
      <c r="J10" s="55">
        <v>16800</v>
      </c>
      <c r="K10" s="56"/>
      <c r="L10" s="142"/>
      <c r="M10" s="142"/>
      <c r="N10" s="142"/>
      <c r="O10" s="142"/>
      <c r="P10" s="142"/>
      <c r="Q10" s="142"/>
      <c r="R10" s="142"/>
      <c r="S10" s="142">
        <v>1400</v>
      </c>
      <c r="T10" s="142">
        <v>1400</v>
      </c>
      <c r="U10" s="142">
        <v>1400</v>
      </c>
      <c r="V10" s="142">
        <v>1400</v>
      </c>
      <c r="W10" s="142">
        <v>1400</v>
      </c>
      <c r="X10" s="55">
        <f t="shared" si="0"/>
        <v>7000</v>
      </c>
      <c r="Y10" s="55">
        <f t="shared" si="1"/>
        <v>9800</v>
      </c>
      <c r="Z10" s="65">
        <f t="shared" si="2"/>
        <v>58.333333333333336</v>
      </c>
      <c r="AA10" s="20"/>
      <c r="AB10" s="7"/>
      <c r="AC10" s="145"/>
    </row>
    <row r="11" spans="1:29" ht="30" x14ac:dyDescent="0.25">
      <c r="A11" s="51">
        <v>440706</v>
      </c>
      <c r="B11" s="22" t="s">
        <v>37</v>
      </c>
      <c r="C11" s="52" t="s">
        <v>20</v>
      </c>
      <c r="D11" s="52" t="s">
        <v>21</v>
      </c>
      <c r="E11" s="139" t="s">
        <v>120</v>
      </c>
      <c r="F11" s="52" t="s">
        <v>23</v>
      </c>
      <c r="G11" s="53"/>
      <c r="H11" s="115" t="s">
        <v>118</v>
      </c>
      <c r="I11" s="144" t="s">
        <v>119</v>
      </c>
      <c r="J11" s="55">
        <v>9000</v>
      </c>
      <c r="K11" s="56"/>
      <c r="L11" s="142">
        <f t="shared" ref="L11:W11" si="3">9000/12</f>
        <v>750</v>
      </c>
      <c r="M11" s="142">
        <f t="shared" si="3"/>
        <v>750</v>
      </c>
      <c r="N11" s="142">
        <f t="shared" si="3"/>
        <v>750</v>
      </c>
      <c r="O11" s="142">
        <f t="shared" si="3"/>
        <v>750</v>
      </c>
      <c r="P11" s="142">
        <f t="shared" si="3"/>
        <v>750</v>
      </c>
      <c r="Q11" s="142">
        <f t="shared" si="3"/>
        <v>750</v>
      </c>
      <c r="R11" s="142">
        <f t="shared" si="3"/>
        <v>750</v>
      </c>
      <c r="S11" s="142">
        <f t="shared" si="3"/>
        <v>750</v>
      </c>
      <c r="T11" s="142">
        <f t="shared" si="3"/>
        <v>750</v>
      </c>
      <c r="U11" s="142">
        <f t="shared" si="3"/>
        <v>750</v>
      </c>
      <c r="V11" s="142">
        <f t="shared" si="3"/>
        <v>750</v>
      </c>
      <c r="W11" s="142">
        <f t="shared" si="3"/>
        <v>750</v>
      </c>
      <c r="X11" s="55">
        <f t="shared" si="0"/>
        <v>9000</v>
      </c>
      <c r="Y11" s="55">
        <f t="shared" si="1"/>
        <v>0</v>
      </c>
      <c r="Z11" s="65">
        <f t="shared" si="2"/>
        <v>0</v>
      </c>
      <c r="AA11" s="20"/>
      <c r="AB11" s="7"/>
      <c r="AC11" s="145"/>
    </row>
    <row r="12" spans="1:29" ht="45" x14ac:dyDescent="0.25">
      <c r="A12" s="51">
        <v>440706</v>
      </c>
      <c r="B12" s="22" t="s">
        <v>37</v>
      </c>
      <c r="C12" s="52" t="s">
        <v>20</v>
      </c>
      <c r="D12" s="52" t="s">
        <v>21</v>
      </c>
      <c r="E12" s="139" t="s">
        <v>22</v>
      </c>
      <c r="F12" s="52" t="s">
        <v>23</v>
      </c>
      <c r="G12" s="53"/>
      <c r="H12" s="115" t="s">
        <v>116</v>
      </c>
      <c r="I12" s="137" t="s">
        <v>117</v>
      </c>
      <c r="J12" s="55">
        <v>3600</v>
      </c>
      <c r="K12" s="56"/>
      <c r="L12" s="142">
        <v>300</v>
      </c>
      <c r="M12" s="142">
        <v>300</v>
      </c>
      <c r="N12" s="142"/>
      <c r="O12" s="142"/>
      <c r="P12" s="142"/>
      <c r="Q12" s="142"/>
      <c r="R12" s="142"/>
      <c r="S12" s="142"/>
      <c r="T12" s="142">
        <v>300</v>
      </c>
      <c r="U12" s="142">
        <v>300</v>
      </c>
      <c r="V12" s="142">
        <v>300</v>
      </c>
      <c r="W12" s="142">
        <v>300</v>
      </c>
      <c r="X12" s="55">
        <f t="shared" si="0"/>
        <v>1800</v>
      </c>
      <c r="Y12" s="55">
        <f t="shared" si="1"/>
        <v>1800</v>
      </c>
      <c r="Z12" s="65">
        <f t="shared" si="2"/>
        <v>50</v>
      </c>
      <c r="AA12" s="62"/>
      <c r="AB12" s="7"/>
      <c r="AC12" s="145"/>
    </row>
    <row r="13" spans="1:29" ht="30" x14ac:dyDescent="0.25">
      <c r="A13" s="51">
        <v>440706</v>
      </c>
      <c r="B13" s="22" t="s">
        <v>38</v>
      </c>
      <c r="C13" s="52" t="s">
        <v>20</v>
      </c>
      <c r="D13" s="52" t="s">
        <v>21</v>
      </c>
      <c r="E13" s="139" t="s">
        <v>22</v>
      </c>
      <c r="F13" s="52" t="s">
        <v>23</v>
      </c>
      <c r="G13" s="135"/>
      <c r="H13" s="115" t="s">
        <v>108</v>
      </c>
      <c r="I13" s="136" t="s">
        <v>109</v>
      </c>
      <c r="J13" s="55">
        <v>111709.8</v>
      </c>
      <c r="K13" s="56"/>
      <c r="L13" s="142">
        <v>9309.15</v>
      </c>
      <c r="M13" s="142">
        <v>9309.15</v>
      </c>
      <c r="N13" s="142">
        <v>9309.15</v>
      </c>
      <c r="O13" s="142">
        <v>9309.15</v>
      </c>
      <c r="P13" s="142">
        <v>9309.15</v>
      </c>
      <c r="Q13" s="142">
        <v>9309.15</v>
      </c>
      <c r="R13" s="142">
        <v>9309.15</v>
      </c>
      <c r="S13" s="142">
        <v>9309.15</v>
      </c>
      <c r="T13" s="142">
        <v>9309.15</v>
      </c>
      <c r="U13" s="142">
        <v>9309.15</v>
      </c>
      <c r="V13" s="142">
        <v>9309.15</v>
      </c>
      <c r="W13" s="142">
        <v>9309.15</v>
      </c>
      <c r="X13" s="55">
        <f t="shared" si="0"/>
        <v>111709.79999999997</v>
      </c>
      <c r="Y13" s="55">
        <f t="shared" si="1"/>
        <v>0</v>
      </c>
      <c r="Z13" s="65">
        <f t="shared" si="2"/>
        <v>0</v>
      </c>
      <c r="AA13" s="62"/>
      <c r="AB13" s="7"/>
      <c r="AC13" s="145"/>
    </row>
    <row r="14" spans="1:29" ht="30" x14ac:dyDescent="0.25">
      <c r="A14" s="51">
        <v>440706</v>
      </c>
      <c r="B14" s="146" t="s">
        <v>41</v>
      </c>
      <c r="C14" s="52" t="s">
        <v>20</v>
      </c>
      <c r="D14" s="52" t="s">
        <v>21</v>
      </c>
      <c r="E14" s="147" t="s">
        <v>22</v>
      </c>
      <c r="F14" s="52" t="s">
        <v>23</v>
      </c>
      <c r="G14" s="53"/>
      <c r="H14" s="128" t="s">
        <v>112</v>
      </c>
      <c r="I14" s="150" t="s">
        <v>113</v>
      </c>
      <c r="J14" s="55">
        <v>6870.6</v>
      </c>
      <c r="K14" s="56"/>
      <c r="L14" s="148">
        <v>572.54999999999995</v>
      </c>
      <c r="M14" s="148">
        <v>572.54999999999995</v>
      </c>
      <c r="N14" s="148">
        <v>572.54999999999995</v>
      </c>
      <c r="O14" s="148">
        <v>572.54999999999995</v>
      </c>
      <c r="P14" s="148">
        <v>572.54999999999995</v>
      </c>
      <c r="Q14" s="148">
        <v>572.54999999999995</v>
      </c>
      <c r="R14" s="148">
        <v>572.54999999999995</v>
      </c>
      <c r="S14" s="148">
        <v>572.54999999999995</v>
      </c>
      <c r="T14" s="148">
        <v>572.54999999999995</v>
      </c>
      <c r="U14" s="148">
        <v>572.54999999999995</v>
      </c>
      <c r="V14" s="148">
        <v>572.54999999999995</v>
      </c>
      <c r="W14" s="149">
        <v>572.54999999999995</v>
      </c>
      <c r="X14" s="55">
        <f t="shared" si="0"/>
        <v>6870.6000000000013</v>
      </c>
      <c r="Y14" s="55">
        <f t="shared" si="1"/>
        <v>0</v>
      </c>
      <c r="Z14" s="65">
        <f t="shared" si="2"/>
        <v>0</v>
      </c>
      <c r="AA14" s="62"/>
      <c r="AB14" s="7"/>
      <c r="AC14" s="145"/>
    </row>
    <row r="15" spans="1:29" ht="15.75" x14ac:dyDescent="0.25">
      <c r="A15" s="121">
        <v>440706</v>
      </c>
      <c r="B15" s="122"/>
      <c r="C15" s="40" t="s">
        <v>20</v>
      </c>
      <c r="D15" s="40" t="s">
        <v>21</v>
      </c>
      <c r="E15" s="40"/>
      <c r="F15" s="40"/>
      <c r="G15" s="41"/>
      <c r="H15" s="123"/>
      <c r="I15" s="124"/>
      <c r="J15" s="42"/>
      <c r="K15" s="43"/>
      <c r="L15" s="125"/>
      <c r="M15" s="125"/>
      <c r="N15" s="38"/>
      <c r="O15" s="125"/>
      <c r="P15" s="125"/>
      <c r="Q15" s="125"/>
      <c r="R15" s="125"/>
      <c r="S15" s="125"/>
      <c r="T15" s="125"/>
      <c r="U15" s="125"/>
      <c r="V15" s="125"/>
      <c r="W15" s="125"/>
      <c r="X15" s="55">
        <f t="shared" ref="X15:X29" si="4">SUM(L15:W15)</f>
        <v>0</v>
      </c>
      <c r="Y15" s="55">
        <f t="shared" ref="Y15:Y29" si="5">J15-X15</f>
        <v>0</v>
      </c>
      <c r="Z15" s="65" t="e">
        <f t="shared" ref="Z15:Z30" si="6">Y15*100/J15</f>
        <v>#DIV/0!</v>
      </c>
      <c r="AA15" s="62"/>
      <c r="AB15" s="7"/>
    </row>
    <row r="16" spans="1:29" ht="15.75" x14ac:dyDescent="0.25">
      <c r="A16" s="51">
        <v>440706</v>
      </c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4"/>
        <v>0</v>
      </c>
      <c r="Y16" s="55">
        <f t="shared" si="5"/>
        <v>0</v>
      </c>
      <c r="Z16" s="65" t="e">
        <f t="shared" si="6"/>
        <v>#DIV/0!</v>
      </c>
      <c r="AA16" s="62"/>
      <c r="AB16" s="7"/>
    </row>
    <row r="17" spans="1:28" ht="15.75" x14ac:dyDescent="0.25">
      <c r="A17" s="51">
        <v>440706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4"/>
        <v>0</v>
      </c>
      <c r="Y17" s="55">
        <f t="shared" si="5"/>
        <v>0</v>
      </c>
      <c r="Z17" s="65" t="e">
        <f t="shared" si="6"/>
        <v>#DIV/0!</v>
      </c>
      <c r="AA17" s="62"/>
      <c r="AB17" s="7"/>
    </row>
    <row r="18" spans="1:28" ht="15.75" x14ac:dyDescent="0.25">
      <c r="A18" s="51">
        <v>440706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4"/>
        <v>0</v>
      </c>
      <c r="Y18" s="55">
        <f t="shared" si="5"/>
        <v>0</v>
      </c>
      <c r="Z18" s="65" t="e">
        <f t="shared" si="6"/>
        <v>#DIV/0!</v>
      </c>
      <c r="AA18" s="62"/>
      <c r="AB18" s="7"/>
    </row>
    <row r="19" spans="1:28" ht="15.75" x14ac:dyDescent="0.25">
      <c r="A19" s="51">
        <v>440706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4"/>
        <v>0</v>
      </c>
      <c r="Y19" s="55">
        <f t="shared" si="5"/>
        <v>0</v>
      </c>
      <c r="Z19" s="65" t="e">
        <f t="shared" si="6"/>
        <v>#DIV/0!</v>
      </c>
      <c r="AA19" s="20"/>
      <c r="AB19" s="7"/>
    </row>
    <row r="20" spans="1:28" ht="15.75" x14ac:dyDescent="0.25">
      <c r="A20" s="51">
        <v>440706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4"/>
        <v>0</v>
      </c>
      <c r="Y20" s="55">
        <f t="shared" si="5"/>
        <v>0</v>
      </c>
      <c r="Z20" s="65" t="e">
        <f t="shared" si="6"/>
        <v>#DIV/0!</v>
      </c>
      <c r="AA20" s="20"/>
      <c r="AB20" s="7"/>
    </row>
    <row r="21" spans="1:28" ht="15.75" x14ac:dyDescent="0.25">
      <c r="A21" s="51">
        <v>440706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4"/>
        <v>0</v>
      </c>
      <c r="Y21" s="55">
        <f t="shared" si="5"/>
        <v>0</v>
      </c>
      <c r="Z21" s="65" t="e">
        <f t="shared" si="6"/>
        <v>#DIV/0!</v>
      </c>
      <c r="AA21" s="20"/>
      <c r="AB21" s="7"/>
    </row>
    <row r="22" spans="1:28" ht="15.75" x14ac:dyDescent="0.25">
      <c r="A22" s="51">
        <v>440706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4"/>
        <v>0</v>
      </c>
      <c r="Y22" s="55">
        <f t="shared" si="5"/>
        <v>0</v>
      </c>
      <c r="Z22" s="65" t="e">
        <f t="shared" si="6"/>
        <v>#DIV/0!</v>
      </c>
      <c r="AA22" s="20"/>
    </row>
    <row r="23" spans="1:28" ht="15.75" x14ac:dyDescent="0.25">
      <c r="A23" s="51">
        <v>440706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4"/>
        <v>0</v>
      </c>
      <c r="Y23" s="55">
        <f t="shared" si="5"/>
        <v>0</v>
      </c>
      <c r="Z23" s="65" t="e">
        <f t="shared" si="6"/>
        <v>#DIV/0!</v>
      </c>
      <c r="AA23" s="20"/>
    </row>
    <row r="24" spans="1:28" ht="15.75" x14ac:dyDescent="0.25">
      <c r="A24" s="51">
        <v>440706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4"/>
        <v>0</v>
      </c>
      <c r="Y24" s="55">
        <f t="shared" si="5"/>
        <v>0</v>
      </c>
      <c r="Z24" s="65" t="e">
        <f t="shared" si="6"/>
        <v>#DIV/0!</v>
      </c>
      <c r="AA24" s="20"/>
    </row>
    <row r="25" spans="1:28" ht="15.75" x14ac:dyDescent="0.25">
      <c r="A25" s="51">
        <v>440706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4"/>
        <v>0</v>
      </c>
      <c r="Y25" s="55">
        <f t="shared" si="5"/>
        <v>0</v>
      </c>
      <c r="Z25" s="65" t="e">
        <f t="shared" si="6"/>
        <v>#DIV/0!</v>
      </c>
      <c r="AA25" s="20"/>
    </row>
    <row r="26" spans="1:28" ht="15.75" x14ac:dyDescent="0.25">
      <c r="A26" s="51">
        <v>440706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4"/>
        <v>0</v>
      </c>
      <c r="Y26" s="55">
        <f t="shared" si="5"/>
        <v>0</v>
      </c>
      <c r="Z26" s="65" t="e">
        <f t="shared" si="6"/>
        <v>#DIV/0!</v>
      </c>
      <c r="AA26" s="20"/>
    </row>
    <row r="27" spans="1:28" ht="15.75" x14ac:dyDescent="0.25">
      <c r="A27" s="51">
        <v>440706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4"/>
        <v>0</v>
      </c>
      <c r="Y27" s="55">
        <f t="shared" si="5"/>
        <v>0</v>
      </c>
      <c r="Z27" s="65" t="e">
        <f t="shared" si="6"/>
        <v>#DIV/0!</v>
      </c>
      <c r="AA27" s="20"/>
    </row>
    <row r="28" spans="1:28" ht="15.75" x14ac:dyDescent="0.25">
      <c r="A28" s="51">
        <v>440706</v>
      </c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4"/>
        <v>0</v>
      </c>
      <c r="Y28" s="55">
        <f t="shared" si="5"/>
        <v>0</v>
      </c>
      <c r="Z28" s="65" t="e">
        <f t="shared" si="6"/>
        <v>#DIV/0!</v>
      </c>
      <c r="AA28" s="20"/>
    </row>
    <row r="29" spans="1:28" ht="16.5" thickBot="1" x14ac:dyDescent="0.3">
      <c r="A29" s="51">
        <v>440706</v>
      </c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4"/>
        <v>0</v>
      </c>
      <c r="Y29" s="77">
        <f t="shared" si="5"/>
        <v>0</v>
      </c>
      <c r="Z29" s="80" t="e">
        <f t="shared" si="6"/>
        <v>#DIV/0!</v>
      </c>
      <c r="AA29" s="81"/>
    </row>
    <row r="30" spans="1:28" ht="24" customHeight="1" thickBot="1" x14ac:dyDescent="0.3">
      <c r="A30" s="292" t="s">
        <v>72</v>
      </c>
      <c r="B30" s="292"/>
      <c r="C30" s="292"/>
      <c r="D30" s="292"/>
      <c r="E30" s="292"/>
      <c r="F30" s="292"/>
      <c r="G30" s="292"/>
      <c r="H30" s="292"/>
      <c r="I30" s="292"/>
      <c r="J30" s="82">
        <f t="shared" ref="J30:K30" si="7">SUM(J8:J29)</f>
        <v>363677.51999999996</v>
      </c>
      <c r="K30" s="82">
        <f t="shared" si="7"/>
        <v>0</v>
      </c>
      <c r="L30" s="82">
        <f>SUM(L8:L29)</f>
        <v>28906.459999999995</v>
      </c>
      <c r="M30" s="82">
        <f t="shared" ref="M30:Y30" si="8">SUM(M8:M29)</f>
        <v>28906.459999999995</v>
      </c>
      <c r="N30" s="82">
        <f t="shared" si="8"/>
        <v>28606.459999999995</v>
      </c>
      <c r="O30" s="82">
        <f t="shared" si="8"/>
        <v>28606.459999999995</v>
      </c>
      <c r="P30" s="82">
        <f t="shared" si="8"/>
        <v>26412.26</v>
      </c>
      <c r="Q30" s="82">
        <f t="shared" si="8"/>
        <v>24200.880000000001</v>
      </c>
      <c r="R30" s="82">
        <f t="shared" si="8"/>
        <v>24200.880000000001</v>
      </c>
      <c r="S30" s="82">
        <f t="shared" si="8"/>
        <v>27812.26</v>
      </c>
      <c r="T30" s="82">
        <f t="shared" si="8"/>
        <v>30306.459999999995</v>
      </c>
      <c r="U30" s="82">
        <f t="shared" si="8"/>
        <v>30306.459999999995</v>
      </c>
      <c r="V30" s="82">
        <f t="shared" si="8"/>
        <v>30306.459999999995</v>
      </c>
      <c r="W30" s="82">
        <f t="shared" si="8"/>
        <v>30306.459999999995</v>
      </c>
      <c r="X30" s="82">
        <f t="shared" si="8"/>
        <v>338877.95999999996</v>
      </c>
      <c r="Y30" s="82">
        <f t="shared" si="8"/>
        <v>24799.559999999998</v>
      </c>
      <c r="Z30" s="83">
        <f t="shared" si="6"/>
        <v>6.8191072134455828</v>
      </c>
      <c r="AA30" s="84"/>
    </row>
    <row r="33" spans="12:24" x14ac:dyDescent="0.25"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2:24" x14ac:dyDescent="0.25"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</sheetData>
  <sortState ref="A8:AC14">
    <sortCondition ref="B8:B14"/>
    <sortCondition ref="H8:H14"/>
  </sortState>
  <mergeCells count="19">
    <mergeCell ref="A30:I30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40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4" zoomScale="86" zoomScaleNormal="86" workbookViewId="0">
      <pane xSplit="2" ySplit="4" topLeftCell="I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L37" sqref="L37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23" width="12.42578125" bestFit="1" customWidth="1"/>
    <col min="24" max="24" width="11.7109375" customWidth="1"/>
    <col min="25" max="25" width="10.5703125" customWidth="1"/>
    <col min="26" max="26" width="7.140625" style="66" bestFit="1" customWidth="1"/>
    <col min="27" max="27" width="24.7109375" customWidth="1"/>
    <col min="29" max="29" width="9.7109375" customWidth="1"/>
  </cols>
  <sheetData>
    <row r="1" spans="1:29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29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29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29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29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29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29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29" ht="60" x14ac:dyDescent="0.25">
      <c r="A8" s="32">
        <v>440707</v>
      </c>
      <c r="B8" s="173" t="s">
        <v>19</v>
      </c>
      <c r="C8" s="16" t="s">
        <v>20</v>
      </c>
      <c r="D8" s="16" t="s">
        <v>21</v>
      </c>
      <c r="E8" s="16"/>
      <c r="F8" s="52" t="s">
        <v>23</v>
      </c>
      <c r="G8" s="15"/>
      <c r="H8" s="156" t="s">
        <v>122</v>
      </c>
      <c r="I8" s="153" t="s">
        <v>95</v>
      </c>
      <c r="J8" s="47">
        <f>23609.5*12</f>
        <v>283314</v>
      </c>
      <c r="K8" s="48"/>
      <c r="L8" s="159">
        <v>23609.5</v>
      </c>
      <c r="M8" s="159">
        <v>23609.5</v>
      </c>
      <c r="N8" s="159">
        <v>23609.5</v>
      </c>
      <c r="O8" s="159">
        <v>23609.5</v>
      </c>
      <c r="P8" s="159">
        <f>23609.5/2</f>
        <v>11804.75</v>
      </c>
      <c r="Q8" s="159">
        <f>23609.5/2</f>
        <v>11804.75</v>
      </c>
      <c r="R8" s="159">
        <v>21248.55</v>
      </c>
      <c r="S8" s="159">
        <v>23609.5</v>
      </c>
      <c r="T8" s="159">
        <v>23609.5</v>
      </c>
      <c r="U8" s="159">
        <v>23609.5</v>
      </c>
      <c r="V8" s="159">
        <v>23609.5</v>
      </c>
      <c r="W8" s="159">
        <v>23609.5</v>
      </c>
      <c r="X8" s="55">
        <f t="shared" ref="X8:X29" si="0">SUM(L8:W8)</f>
        <v>257343.55</v>
      </c>
      <c r="Y8" s="47">
        <f>J8-X8</f>
        <v>25970.450000000012</v>
      </c>
      <c r="Z8" s="64">
        <f>Y8*100/J8</f>
        <v>9.1666666666666696</v>
      </c>
      <c r="AA8" s="19"/>
      <c r="AB8" s="7"/>
      <c r="AC8" s="145"/>
    </row>
    <row r="9" spans="1:29" ht="60" x14ac:dyDescent="0.25">
      <c r="A9" s="51">
        <v>440707</v>
      </c>
      <c r="B9" s="174" t="s">
        <v>125</v>
      </c>
      <c r="C9" s="52" t="s">
        <v>20</v>
      </c>
      <c r="D9" s="52" t="s">
        <v>21</v>
      </c>
      <c r="E9" s="52"/>
      <c r="F9" s="52" t="s">
        <v>23</v>
      </c>
      <c r="G9" s="53"/>
      <c r="H9" s="157" t="s">
        <v>123</v>
      </c>
      <c r="I9" s="155" t="s">
        <v>124</v>
      </c>
      <c r="J9" s="55">
        <f>18641.08*12</f>
        <v>223692.96000000002</v>
      </c>
      <c r="K9" s="56"/>
      <c r="L9" s="38">
        <v>18641.080000000002</v>
      </c>
      <c r="M9" s="38">
        <v>18641.080000000002</v>
      </c>
      <c r="N9" s="38">
        <v>18641.080000000002</v>
      </c>
      <c r="O9" s="38">
        <v>18641.080000000002</v>
      </c>
      <c r="P9" s="38">
        <f>18641.08-2663.01</f>
        <v>15978.070000000002</v>
      </c>
      <c r="Q9" s="38">
        <f>18641.08-2663.01</f>
        <v>15978.070000000002</v>
      </c>
      <c r="R9" s="38">
        <v>18641.080000000002</v>
      </c>
      <c r="S9" s="38">
        <v>18641.080000000002</v>
      </c>
      <c r="T9" s="38">
        <v>18641.080000000002</v>
      </c>
      <c r="U9" s="38">
        <v>18641.080000000002</v>
      </c>
      <c r="V9" s="38">
        <v>18641.080000000002</v>
      </c>
      <c r="W9" s="38">
        <v>18641.080000000002</v>
      </c>
      <c r="X9" s="55">
        <f t="shared" si="0"/>
        <v>218366.94000000006</v>
      </c>
      <c r="Y9" s="55">
        <f t="shared" ref="Y9:Y29" si="1">J9-X9</f>
        <v>5326.0199999999604</v>
      </c>
      <c r="Z9" s="65">
        <f t="shared" ref="Z9:Z30" si="2">Y9*100/J9</f>
        <v>2.3809511036913991</v>
      </c>
      <c r="AA9" s="20"/>
      <c r="AB9" s="7"/>
    </row>
    <row r="10" spans="1:29" ht="15.75" x14ac:dyDescent="0.25">
      <c r="A10" s="51">
        <v>440707</v>
      </c>
      <c r="B10" s="24"/>
      <c r="C10" s="52" t="s">
        <v>20</v>
      </c>
      <c r="D10" s="52" t="s">
        <v>21</v>
      </c>
      <c r="E10" s="52"/>
      <c r="F10" s="52"/>
      <c r="G10" s="53"/>
      <c r="H10" s="28"/>
      <c r="I10" s="54"/>
      <c r="J10" s="55"/>
      <c r="K10" s="5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55">
        <f t="shared" si="0"/>
        <v>0</v>
      </c>
      <c r="Y10" s="55">
        <f t="shared" si="1"/>
        <v>0</v>
      </c>
      <c r="Z10" s="65" t="e">
        <f t="shared" si="2"/>
        <v>#DIV/0!</v>
      </c>
      <c r="AA10" s="20"/>
      <c r="AB10" s="7"/>
    </row>
    <row r="11" spans="1:29" ht="15.75" x14ac:dyDescent="0.25">
      <c r="A11" s="51">
        <v>440707</v>
      </c>
      <c r="B11" s="24"/>
      <c r="C11" s="52" t="s">
        <v>20</v>
      </c>
      <c r="D11" s="52" t="s">
        <v>21</v>
      </c>
      <c r="E11" s="52"/>
      <c r="F11" s="52"/>
      <c r="G11" s="53"/>
      <c r="H11" s="28"/>
      <c r="I11" s="54"/>
      <c r="J11" s="55"/>
      <c r="K11" s="56"/>
      <c r="L11" s="37"/>
      <c r="M11" s="37"/>
      <c r="N11" s="58"/>
      <c r="O11" s="37"/>
      <c r="P11" s="37"/>
      <c r="Q11" s="37"/>
      <c r="R11" s="37"/>
      <c r="S11" s="37"/>
      <c r="T11" s="37"/>
      <c r="U11" s="37"/>
      <c r="V11" s="37"/>
      <c r="W11" s="37"/>
      <c r="X11" s="55">
        <f t="shared" si="0"/>
        <v>0</v>
      </c>
      <c r="Y11" s="55">
        <f t="shared" si="1"/>
        <v>0</v>
      </c>
      <c r="Z11" s="65" t="e">
        <f t="shared" si="2"/>
        <v>#DIV/0!</v>
      </c>
      <c r="AA11" s="20"/>
      <c r="AB11" s="7"/>
    </row>
    <row r="12" spans="1:29" ht="15.75" x14ac:dyDescent="0.25">
      <c r="A12" s="51">
        <v>440707</v>
      </c>
      <c r="B12" s="24"/>
      <c r="C12" s="52" t="s">
        <v>20</v>
      </c>
      <c r="D12" s="52" t="s">
        <v>21</v>
      </c>
      <c r="E12" s="52"/>
      <c r="F12" s="52"/>
      <c r="G12" s="53"/>
      <c r="H12" s="28"/>
      <c r="I12" s="54"/>
      <c r="J12" s="55"/>
      <c r="K12" s="56"/>
      <c r="L12" s="37"/>
      <c r="M12" s="37"/>
      <c r="N12" s="58"/>
      <c r="O12" s="37"/>
      <c r="P12" s="37"/>
      <c r="Q12" s="37"/>
      <c r="R12" s="37"/>
      <c r="S12" s="37"/>
      <c r="T12" s="37"/>
      <c r="U12" s="37"/>
      <c r="V12" s="37"/>
      <c r="W12" s="37"/>
      <c r="X12" s="55">
        <f t="shared" si="0"/>
        <v>0</v>
      </c>
      <c r="Y12" s="55">
        <f t="shared" si="1"/>
        <v>0</v>
      </c>
      <c r="Z12" s="65" t="e">
        <f t="shared" si="2"/>
        <v>#DIV/0!</v>
      </c>
      <c r="AA12" s="62"/>
      <c r="AB12" s="7"/>
    </row>
    <row r="13" spans="1:29" ht="15.75" x14ac:dyDescent="0.25">
      <c r="A13" s="51">
        <v>440707</v>
      </c>
      <c r="B13" s="24"/>
      <c r="C13" s="52" t="s">
        <v>20</v>
      </c>
      <c r="D13" s="52" t="s">
        <v>21</v>
      </c>
      <c r="E13" s="52"/>
      <c r="F13" s="52"/>
      <c r="G13" s="53"/>
      <c r="H13" s="28"/>
      <c r="I13" s="54"/>
      <c r="J13" s="55"/>
      <c r="K13" s="56"/>
      <c r="L13" s="37"/>
      <c r="M13" s="37"/>
      <c r="N13" s="58"/>
      <c r="O13" s="37"/>
      <c r="P13" s="37"/>
      <c r="Q13" s="37"/>
      <c r="R13" s="37"/>
      <c r="S13" s="37"/>
      <c r="T13" s="37"/>
      <c r="U13" s="37"/>
      <c r="V13" s="37"/>
      <c r="W13" s="37"/>
      <c r="X13" s="55">
        <f t="shared" si="0"/>
        <v>0</v>
      </c>
      <c r="Y13" s="55">
        <f t="shared" si="1"/>
        <v>0</v>
      </c>
      <c r="Z13" s="65" t="e">
        <f t="shared" si="2"/>
        <v>#DIV/0!</v>
      </c>
      <c r="AA13" s="62"/>
      <c r="AB13" s="7"/>
    </row>
    <row r="14" spans="1:29" ht="15.75" x14ac:dyDescent="0.25">
      <c r="A14" s="51">
        <v>440707</v>
      </c>
      <c r="B14" s="24"/>
      <c r="C14" s="52" t="s">
        <v>20</v>
      </c>
      <c r="D14" s="52" t="s">
        <v>21</v>
      </c>
      <c r="E14" s="52"/>
      <c r="F14" s="52"/>
      <c r="G14" s="53"/>
      <c r="H14" s="28"/>
      <c r="I14" s="54"/>
      <c r="J14" s="55"/>
      <c r="K14" s="56"/>
      <c r="L14" s="37"/>
      <c r="M14" s="37"/>
      <c r="N14" s="58"/>
      <c r="O14" s="37"/>
      <c r="P14" s="37"/>
      <c r="Q14" s="37"/>
      <c r="R14" s="37"/>
      <c r="S14" s="37"/>
      <c r="T14" s="37"/>
      <c r="U14" s="37"/>
      <c r="V14" s="37"/>
      <c r="W14" s="37"/>
      <c r="X14" s="55">
        <f t="shared" si="0"/>
        <v>0</v>
      </c>
      <c r="Y14" s="55">
        <f t="shared" si="1"/>
        <v>0</v>
      </c>
      <c r="Z14" s="65" t="e">
        <f t="shared" si="2"/>
        <v>#DIV/0!</v>
      </c>
      <c r="AA14" s="62"/>
      <c r="AB14" s="7"/>
    </row>
    <row r="15" spans="1:29" ht="15.75" x14ac:dyDescent="0.25">
      <c r="A15" s="51">
        <v>440707</v>
      </c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0"/>
        <v>0</v>
      </c>
      <c r="Y15" s="55">
        <f t="shared" si="1"/>
        <v>0</v>
      </c>
      <c r="Z15" s="65" t="e">
        <f t="shared" si="2"/>
        <v>#DIV/0!</v>
      </c>
      <c r="AA15" s="62"/>
      <c r="AB15" s="7"/>
    </row>
    <row r="16" spans="1:29" ht="15.75" x14ac:dyDescent="0.25">
      <c r="A16" s="51">
        <v>440707</v>
      </c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0"/>
        <v>0</v>
      </c>
      <c r="Y16" s="55">
        <f t="shared" si="1"/>
        <v>0</v>
      </c>
      <c r="Z16" s="65" t="e">
        <f t="shared" si="2"/>
        <v>#DIV/0!</v>
      </c>
      <c r="AA16" s="62"/>
      <c r="AB16" s="7"/>
    </row>
    <row r="17" spans="1:28" ht="15.75" x14ac:dyDescent="0.25">
      <c r="A17" s="51">
        <v>440707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0"/>
        <v>0</v>
      </c>
      <c r="Y17" s="55">
        <f t="shared" si="1"/>
        <v>0</v>
      </c>
      <c r="Z17" s="65" t="e">
        <f t="shared" si="2"/>
        <v>#DIV/0!</v>
      </c>
      <c r="AA17" s="62"/>
      <c r="AB17" s="7"/>
    </row>
    <row r="18" spans="1:28" ht="15.75" x14ac:dyDescent="0.25">
      <c r="A18" s="51">
        <v>440707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0"/>
        <v>0</v>
      </c>
      <c r="Y18" s="55">
        <f t="shared" si="1"/>
        <v>0</v>
      </c>
      <c r="Z18" s="65" t="e">
        <f t="shared" si="2"/>
        <v>#DIV/0!</v>
      </c>
      <c r="AA18" s="62"/>
      <c r="AB18" s="7"/>
    </row>
    <row r="19" spans="1:28" ht="15.75" x14ac:dyDescent="0.25">
      <c r="A19" s="51">
        <v>440707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0"/>
        <v>0</v>
      </c>
      <c r="Y19" s="55">
        <f t="shared" si="1"/>
        <v>0</v>
      </c>
      <c r="Z19" s="65" t="e">
        <f t="shared" si="2"/>
        <v>#DIV/0!</v>
      </c>
      <c r="AA19" s="20"/>
      <c r="AB19" s="7"/>
    </row>
    <row r="20" spans="1:28" ht="15.75" x14ac:dyDescent="0.25">
      <c r="A20" s="51">
        <v>440707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0"/>
        <v>0</v>
      </c>
      <c r="Y20" s="55">
        <f t="shared" si="1"/>
        <v>0</v>
      </c>
      <c r="Z20" s="65" t="e">
        <f t="shared" si="2"/>
        <v>#DIV/0!</v>
      </c>
      <c r="AA20" s="20"/>
      <c r="AB20" s="7"/>
    </row>
    <row r="21" spans="1:28" ht="15.75" x14ac:dyDescent="0.25">
      <c r="A21" s="51">
        <v>440707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0"/>
        <v>0</v>
      </c>
      <c r="Y21" s="55">
        <f t="shared" si="1"/>
        <v>0</v>
      </c>
      <c r="Z21" s="65" t="e">
        <f t="shared" si="2"/>
        <v>#DIV/0!</v>
      </c>
      <c r="AA21" s="20"/>
      <c r="AB21" s="7"/>
    </row>
    <row r="22" spans="1:28" ht="15.75" x14ac:dyDescent="0.25">
      <c r="A22" s="51">
        <v>440707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0"/>
        <v>0</v>
      </c>
      <c r="Y22" s="55">
        <f t="shared" si="1"/>
        <v>0</v>
      </c>
      <c r="Z22" s="65" t="e">
        <f t="shared" si="2"/>
        <v>#DIV/0!</v>
      </c>
      <c r="AA22" s="20"/>
    </row>
    <row r="23" spans="1:28" ht="15.75" x14ac:dyDescent="0.25">
      <c r="A23" s="51">
        <v>440707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0"/>
        <v>0</v>
      </c>
      <c r="Y23" s="55">
        <f t="shared" si="1"/>
        <v>0</v>
      </c>
      <c r="Z23" s="65" t="e">
        <f t="shared" si="2"/>
        <v>#DIV/0!</v>
      </c>
      <c r="AA23" s="20"/>
    </row>
    <row r="24" spans="1:28" ht="15.75" x14ac:dyDescent="0.25">
      <c r="A24" s="51">
        <v>440707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0"/>
        <v>0</v>
      </c>
      <c r="Y24" s="55">
        <f t="shared" si="1"/>
        <v>0</v>
      </c>
      <c r="Z24" s="65" t="e">
        <f t="shared" si="2"/>
        <v>#DIV/0!</v>
      </c>
      <c r="AA24" s="20"/>
    </row>
    <row r="25" spans="1:28" ht="15.75" x14ac:dyDescent="0.25">
      <c r="A25" s="51">
        <v>440707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0"/>
        <v>0</v>
      </c>
      <c r="Y25" s="55">
        <f t="shared" si="1"/>
        <v>0</v>
      </c>
      <c r="Z25" s="65" t="e">
        <f t="shared" si="2"/>
        <v>#DIV/0!</v>
      </c>
      <c r="AA25" s="20"/>
    </row>
    <row r="26" spans="1:28" ht="15.75" x14ac:dyDescent="0.25">
      <c r="A26" s="51">
        <v>440707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0"/>
        <v>0</v>
      </c>
      <c r="Y26" s="55">
        <f t="shared" si="1"/>
        <v>0</v>
      </c>
      <c r="Z26" s="65" t="e">
        <f t="shared" si="2"/>
        <v>#DIV/0!</v>
      </c>
      <c r="AA26" s="20"/>
    </row>
    <row r="27" spans="1:28" ht="15.75" x14ac:dyDescent="0.25">
      <c r="A27" s="51">
        <v>440707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0"/>
        <v>0</v>
      </c>
      <c r="Y27" s="55">
        <f t="shared" si="1"/>
        <v>0</v>
      </c>
      <c r="Z27" s="65" t="e">
        <f t="shared" si="2"/>
        <v>#DIV/0!</v>
      </c>
      <c r="AA27" s="20"/>
    </row>
    <row r="28" spans="1:28" ht="15.75" x14ac:dyDescent="0.25">
      <c r="A28" s="51">
        <v>440707</v>
      </c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0"/>
        <v>0</v>
      </c>
      <c r="Y28" s="55">
        <f t="shared" si="1"/>
        <v>0</v>
      </c>
      <c r="Z28" s="65" t="e">
        <f t="shared" si="2"/>
        <v>#DIV/0!</v>
      </c>
      <c r="AA28" s="20"/>
    </row>
    <row r="29" spans="1:28" ht="16.5" thickBot="1" x14ac:dyDescent="0.3">
      <c r="A29" s="51">
        <v>440707</v>
      </c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0"/>
        <v>0</v>
      </c>
      <c r="Y29" s="77">
        <f t="shared" si="1"/>
        <v>0</v>
      </c>
      <c r="Z29" s="80" t="e">
        <f t="shared" si="2"/>
        <v>#DIV/0!</v>
      </c>
      <c r="AA29" s="81"/>
    </row>
    <row r="30" spans="1:28" ht="16.5" thickBot="1" x14ac:dyDescent="0.3">
      <c r="A30" s="292" t="s">
        <v>73</v>
      </c>
      <c r="B30" s="292"/>
      <c r="C30" s="292"/>
      <c r="D30" s="292"/>
      <c r="E30" s="292"/>
      <c r="F30" s="292"/>
      <c r="G30" s="292"/>
      <c r="H30" s="292"/>
      <c r="I30" s="292"/>
      <c r="J30" s="82">
        <f t="shared" ref="J30:K30" si="3">SUM(J8:J29)</f>
        <v>507006.96</v>
      </c>
      <c r="K30" s="82">
        <f t="shared" si="3"/>
        <v>0</v>
      </c>
      <c r="L30" s="82">
        <f>SUM(L8:L29)</f>
        <v>42250.58</v>
      </c>
      <c r="M30" s="82">
        <f t="shared" ref="M30:Y30" si="4">SUM(M8:M29)</f>
        <v>42250.58</v>
      </c>
      <c r="N30" s="82">
        <f t="shared" si="4"/>
        <v>42250.58</v>
      </c>
      <c r="O30" s="82">
        <f t="shared" si="4"/>
        <v>42250.58</v>
      </c>
      <c r="P30" s="82">
        <f t="shared" si="4"/>
        <v>27782.82</v>
      </c>
      <c r="Q30" s="82">
        <f t="shared" si="4"/>
        <v>27782.82</v>
      </c>
      <c r="R30" s="82">
        <f t="shared" si="4"/>
        <v>39889.630000000005</v>
      </c>
      <c r="S30" s="82">
        <f t="shared" si="4"/>
        <v>42250.58</v>
      </c>
      <c r="T30" s="82">
        <f t="shared" si="4"/>
        <v>42250.58</v>
      </c>
      <c r="U30" s="82">
        <f t="shared" si="4"/>
        <v>42250.58</v>
      </c>
      <c r="V30" s="82">
        <f t="shared" si="4"/>
        <v>42250.58</v>
      </c>
      <c r="W30" s="82">
        <f t="shared" si="4"/>
        <v>42250.58</v>
      </c>
      <c r="X30" s="82">
        <f t="shared" si="4"/>
        <v>475710.49000000005</v>
      </c>
      <c r="Y30" s="82">
        <f t="shared" si="4"/>
        <v>31296.469999999972</v>
      </c>
      <c r="Z30" s="83">
        <f t="shared" si="2"/>
        <v>6.1727890283794071</v>
      </c>
      <c r="AA30" s="84"/>
    </row>
    <row r="32" spans="1:28" ht="30" x14ac:dyDescent="0.25">
      <c r="H32" s="160" t="s">
        <v>126</v>
      </c>
    </row>
  </sheetData>
  <mergeCells count="19">
    <mergeCell ref="A30:I30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A4" zoomScale="86" zoomScaleNormal="86" workbookViewId="0">
      <pane xSplit="2" ySplit="4" topLeftCell="L8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AB13" sqref="AB13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12.7109375" style="14" customWidth="1"/>
    <col min="8" max="8" width="22.28515625" style="18" customWidth="1"/>
    <col min="9" max="9" width="23.5703125" style="14" bestFit="1" customWidth="1"/>
    <col min="10" max="10" width="12.7109375" style="9" bestFit="1" customWidth="1"/>
    <col min="11" max="11" width="11.7109375" bestFit="1" customWidth="1"/>
    <col min="12" max="12" width="12.42578125" customWidth="1"/>
    <col min="13" max="23" width="12.42578125" bestFit="1" customWidth="1"/>
    <col min="24" max="24" width="11.7109375" customWidth="1"/>
    <col min="25" max="25" width="10.5703125" customWidth="1"/>
    <col min="26" max="26" width="7.140625" style="66" bestFit="1" customWidth="1"/>
    <col min="27" max="27" width="24.7109375" customWidth="1"/>
    <col min="30" max="30" width="11.42578125" bestFit="1" customWidth="1"/>
  </cols>
  <sheetData>
    <row r="1" spans="1:30" s="4" customFormat="1" ht="18.75" x14ac:dyDescent="0.3">
      <c r="A1" s="31" t="s">
        <v>0</v>
      </c>
      <c r="B1" s="10"/>
      <c r="C1" s="29"/>
      <c r="D1" s="29"/>
      <c r="E1" s="29"/>
      <c r="F1" s="29"/>
      <c r="G1" s="12"/>
      <c r="H1" s="17"/>
      <c r="I1" s="12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3"/>
      <c r="AA1" s="1"/>
      <c r="AB1" s="3"/>
    </row>
    <row r="2" spans="1:30" s="4" customFormat="1" ht="18.75" x14ac:dyDescent="0.3">
      <c r="A2" s="31" t="s">
        <v>1</v>
      </c>
      <c r="B2" s="10"/>
      <c r="C2" s="29"/>
      <c r="D2" s="29"/>
      <c r="E2" s="29"/>
      <c r="F2" s="29"/>
      <c r="G2" s="12"/>
      <c r="H2" s="17"/>
      <c r="I2" s="12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3"/>
      <c r="AA2" s="1"/>
      <c r="AB2" s="3"/>
    </row>
    <row r="3" spans="1:30" s="4" customFormat="1" ht="18.75" x14ac:dyDescent="0.3">
      <c r="A3" s="31" t="s">
        <v>2</v>
      </c>
      <c r="B3" s="10"/>
      <c r="C3" s="29"/>
      <c r="D3" s="29"/>
      <c r="E3" s="29"/>
      <c r="F3" s="29"/>
      <c r="G3" s="12"/>
      <c r="H3" s="17"/>
      <c r="I3" s="12"/>
      <c r="J3" s="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3"/>
      <c r="AA3" s="1"/>
      <c r="AB3" s="3"/>
    </row>
    <row r="4" spans="1:30" s="6" customFormat="1" ht="23.25" x14ac:dyDescent="0.35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5"/>
    </row>
    <row r="5" spans="1:30" s="6" customFormat="1" ht="24" thickBot="1" x14ac:dyDescent="0.4">
      <c r="A5" s="285" t="s">
        <v>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5"/>
    </row>
    <row r="6" spans="1:30" ht="26.25" customHeight="1" thickBot="1" x14ac:dyDescent="0.3">
      <c r="A6" s="286" t="s">
        <v>13</v>
      </c>
      <c r="B6" s="286" t="s">
        <v>4</v>
      </c>
      <c r="C6" s="287" t="s">
        <v>5</v>
      </c>
      <c r="D6" s="287" t="s">
        <v>14</v>
      </c>
      <c r="E6" s="287" t="s">
        <v>6</v>
      </c>
      <c r="F6" s="287" t="s">
        <v>15</v>
      </c>
      <c r="G6" s="287" t="s">
        <v>7</v>
      </c>
      <c r="H6" s="287" t="s">
        <v>8</v>
      </c>
      <c r="I6" s="287" t="s">
        <v>9</v>
      </c>
      <c r="J6" s="288" t="s">
        <v>10</v>
      </c>
      <c r="K6" s="288" t="s">
        <v>11</v>
      </c>
      <c r="L6" s="289" t="s">
        <v>36</v>
      </c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1"/>
      <c r="X6" s="288" t="s">
        <v>68</v>
      </c>
      <c r="Y6" s="288" t="s">
        <v>16</v>
      </c>
      <c r="Z6" s="288" t="s">
        <v>17</v>
      </c>
      <c r="AA6" s="286" t="s">
        <v>12</v>
      </c>
      <c r="AB6" s="7"/>
    </row>
    <row r="7" spans="1:30" ht="71.25" customHeight="1" thickBot="1" x14ac:dyDescent="0.3">
      <c r="A7" s="286"/>
      <c r="B7" s="286"/>
      <c r="C7" s="287"/>
      <c r="D7" s="287"/>
      <c r="E7" s="287"/>
      <c r="F7" s="287"/>
      <c r="G7" s="287"/>
      <c r="H7" s="287"/>
      <c r="I7" s="287"/>
      <c r="J7" s="288"/>
      <c r="K7" s="288"/>
      <c r="L7" s="8" t="s">
        <v>24</v>
      </c>
      <c r="M7" s="8" t="s">
        <v>25</v>
      </c>
      <c r="N7" s="8" t="s">
        <v>26</v>
      </c>
      <c r="O7" s="8" t="s">
        <v>27</v>
      </c>
      <c r="P7" s="8" t="s">
        <v>28</v>
      </c>
      <c r="Q7" s="8" t="s">
        <v>29</v>
      </c>
      <c r="R7" s="8" t="s">
        <v>30</v>
      </c>
      <c r="S7" s="8" t="s">
        <v>31</v>
      </c>
      <c r="T7" s="8" t="s">
        <v>32</v>
      </c>
      <c r="U7" s="8" t="s">
        <v>33</v>
      </c>
      <c r="V7" s="8" t="s">
        <v>34</v>
      </c>
      <c r="W7" s="8" t="s">
        <v>35</v>
      </c>
      <c r="X7" s="288"/>
      <c r="Y7" s="288"/>
      <c r="Z7" s="288"/>
      <c r="AA7" s="286"/>
      <c r="AB7" s="7"/>
    </row>
    <row r="8" spans="1:30" ht="45" x14ac:dyDescent="0.25">
      <c r="A8" s="167">
        <v>440708</v>
      </c>
      <c r="B8" s="165" t="s">
        <v>37</v>
      </c>
      <c r="C8" s="168" t="s">
        <v>20</v>
      </c>
      <c r="D8" s="168" t="s">
        <v>21</v>
      </c>
      <c r="E8" s="172" t="s">
        <v>22</v>
      </c>
      <c r="F8" s="52" t="s">
        <v>23</v>
      </c>
      <c r="G8" s="161"/>
      <c r="H8" s="163" t="s">
        <v>127</v>
      </c>
      <c r="I8" s="161" t="s">
        <v>128</v>
      </c>
      <c r="J8" s="169">
        <v>20100</v>
      </c>
      <c r="K8" s="170">
        <f>L8*12</f>
        <v>20100</v>
      </c>
      <c r="L8" s="175">
        <v>1675</v>
      </c>
      <c r="M8" s="175">
        <v>1675</v>
      </c>
      <c r="N8" s="175">
        <v>1675</v>
      </c>
      <c r="O8" s="175">
        <v>1675</v>
      </c>
      <c r="P8" s="175">
        <v>1172.5</v>
      </c>
      <c r="Q8" s="175">
        <v>1172.5</v>
      </c>
      <c r="R8" s="175">
        <v>1172.5</v>
      </c>
      <c r="S8" s="175">
        <v>1172.5</v>
      </c>
      <c r="T8" s="175">
        <v>1172.5</v>
      </c>
      <c r="U8" s="175">
        <v>1675</v>
      </c>
      <c r="V8" s="175">
        <v>1675</v>
      </c>
      <c r="W8" s="175">
        <v>1675</v>
      </c>
      <c r="X8" s="169">
        <f>SUM(L8:W8)</f>
        <v>17587.5</v>
      </c>
      <c r="Y8" s="169">
        <f>J8-X8</f>
        <v>2512.5</v>
      </c>
      <c r="Z8" s="171">
        <f>Y8*100/J8</f>
        <v>12.5</v>
      </c>
      <c r="AA8" s="19"/>
      <c r="AB8" s="7"/>
      <c r="AD8" s="145"/>
    </row>
    <row r="9" spans="1:30" ht="45" x14ac:dyDescent="0.25">
      <c r="A9" s="51">
        <v>440708</v>
      </c>
      <c r="B9" s="164" t="s">
        <v>37</v>
      </c>
      <c r="C9" s="52" t="s">
        <v>20</v>
      </c>
      <c r="D9" s="52" t="s">
        <v>21</v>
      </c>
      <c r="E9" s="172" t="s">
        <v>66</v>
      </c>
      <c r="F9" s="52" t="s">
        <v>23</v>
      </c>
      <c r="G9" s="53"/>
      <c r="H9" s="162" t="s">
        <v>129</v>
      </c>
      <c r="I9" s="135" t="s">
        <v>130</v>
      </c>
      <c r="J9" s="55">
        <v>112433.4</v>
      </c>
      <c r="K9" s="56">
        <f t="shared" ref="K9:K13" si="0">L9*12</f>
        <v>112433.40000000001</v>
      </c>
      <c r="L9" s="58">
        <v>9369.4500000000007</v>
      </c>
      <c r="M9" s="58">
        <v>9369.4500000000007</v>
      </c>
      <c r="N9" s="58">
        <v>9369.4500000000007</v>
      </c>
      <c r="O9" s="58">
        <v>9369.4500000000007</v>
      </c>
      <c r="P9" s="58">
        <v>6558.62</v>
      </c>
      <c r="Q9" s="58">
        <v>6558.62</v>
      </c>
      <c r="R9" s="58">
        <v>6558.62</v>
      </c>
      <c r="S9" s="58">
        <v>6558.62</v>
      </c>
      <c r="T9" s="58">
        <v>6558.62</v>
      </c>
      <c r="U9" s="58">
        <v>9369.4500000000007</v>
      </c>
      <c r="V9" s="58">
        <v>9369.4500000000007</v>
      </c>
      <c r="W9" s="58">
        <v>9369.4500000000007</v>
      </c>
      <c r="X9" s="55">
        <f t="shared" ref="X9:X29" si="1">SUM(L9:W9)</f>
        <v>98379.25</v>
      </c>
      <c r="Y9" s="55">
        <f t="shared" ref="Y9:Y29" si="2">J9-X9</f>
        <v>14054.149999999994</v>
      </c>
      <c r="Z9" s="65">
        <f t="shared" ref="Z9:Z30" si="3">Y9*100/J9</f>
        <v>12.499977764614426</v>
      </c>
      <c r="AA9" s="20"/>
      <c r="AB9" s="7"/>
      <c r="AD9" s="145"/>
    </row>
    <row r="10" spans="1:30" ht="30" x14ac:dyDescent="0.25">
      <c r="A10" s="51">
        <v>440708</v>
      </c>
      <c r="B10" s="164" t="s">
        <v>37</v>
      </c>
      <c r="C10" s="52" t="s">
        <v>20</v>
      </c>
      <c r="D10" s="52" t="s">
        <v>21</v>
      </c>
      <c r="E10" s="172" t="s">
        <v>22</v>
      </c>
      <c r="F10" s="52" t="s">
        <v>23</v>
      </c>
      <c r="G10" s="53"/>
      <c r="H10" s="162" t="s">
        <v>131</v>
      </c>
      <c r="I10" s="135" t="s">
        <v>132</v>
      </c>
      <c r="J10" s="55">
        <v>2500</v>
      </c>
      <c r="K10" s="56">
        <f t="shared" si="0"/>
        <v>6000</v>
      </c>
      <c r="L10" s="58">
        <v>500</v>
      </c>
      <c r="M10" s="58">
        <v>500</v>
      </c>
      <c r="N10" s="58">
        <v>500</v>
      </c>
      <c r="O10" s="58">
        <v>500</v>
      </c>
      <c r="P10" s="58">
        <v>350</v>
      </c>
      <c r="Q10" s="58"/>
      <c r="R10" s="58"/>
      <c r="S10" s="58"/>
      <c r="T10" s="58"/>
      <c r="U10" s="58"/>
      <c r="V10" s="58"/>
      <c r="W10" s="58"/>
      <c r="X10" s="55">
        <f t="shared" si="1"/>
        <v>2350</v>
      </c>
      <c r="Y10" s="55">
        <f t="shared" si="2"/>
        <v>150</v>
      </c>
      <c r="Z10" s="65">
        <f t="shared" si="3"/>
        <v>6</v>
      </c>
      <c r="AA10" s="20"/>
      <c r="AB10" s="7"/>
      <c r="AD10" s="145"/>
    </row>
    <row r="11" spans="1:30" ht="45" x14ac:dyDescent="0.25">
      <c r="A11" s="51">
        <v>440708</v>
      </c>
      <c r="B11" s="164" t="s">
        <v>19</v>
      </c>
      <c r="C11" s="52" t="s">
        <v>20</v>
      </c>
      <c r="D11" s="52" t="s">
        <v>21</v>
      </c>
      <c r="E11" s="172" t="s">
        <v>22</v>
      </c>
      <c r="F11" s="52" t="s">
        <v>23</v>
      </c>
      <c r="G11" s="53"/>
      <c r="H11" s="162" t="s">
        <v>133</v>
      </c>
      <c r="I11" s="135" t="s">
        <v>95</v>
      </c>
      <c r="J11" s="55">
        <v>230251.2</v>
      </c>
      <c r="K11" s="56">
        <f t="shared" si="0"/>
        <v>230251.19999999998</v>
      </c>
      <c r="L11" s="58">
        <v>19187.599999999999</v>
      </c>
      <c r="M11" s="58">
        <v>19187.599999999999</v>
      </c>
      <c r="N11" s="58">
        <v>19187.599999999999</v>
      </c>
      <c r="O11" s="58">
        <v>19187.599999999999</v>
      </c>
      <c r="P11" s="58">
        <v>9593.7999999999993</v>
      </c>
      <c r="Q11" s="58">
        <v>9593.7999999999993</v>
      </c>
      <c r="R11" s="58">
        <v>9593.7999999999993</v>
      </c>
      <c r="S11" s="58">
        <v>19187.599999999999</v>
      </c>
      <c r="T11" s="58">
        <v>19187.599999999999</v>
      </c>
      <c r="U11" s="58">
        <v>19187.599999999999</v>
      </c>
      <c r="V11" s="58">
        <v>19187.599999999999</v>
      </c>
      <c r="W11" s="58">
        <v>19187.599999999999</v>
      </c>
      <c r="X11" s="55">
        <f t="shared" si="1"/>
        <v>201469.80000000002</v>
      </c>
      <c r="Y11" s="55">
        <f t="shared" si="2"/>
        <v>28781.399999999994</v>
      </c>
      <c r="Z11" s="65">
        <f t="shared" si="3"/>
        <v>12.499999999999998</v>
      </c>
      <c r="AA11" s="20"/>
      <c r="AB11" s="7"/>
      <c r="AD11" s="145"/>
    </row>
    <row r="12" spans="1:30" ht="60" x14ac:dyDescent="0.25">
      <c r="A12" s="51">
        <v>440708</v>
      </c>
      <c r="B12" s="164" t="s">
        <v>38</v>
      </c>
      <c r="C12" s="52" t="s">
        <v>20</v>
      </c>
      <c r="D12" s="52" t="s">
        <v>21</v>
      </c>
      <c r="E12" s="172" t="s">
        <v>22</v>
      </c>
      <c r="F12" s="52" t="s">
        <v>23</v>
      </c>
      <c r="G12" s="53"/>
      <c r="H12" s="162" t="s">
        <v>134</v>
      </c>
      <c r="I12" s="135" t="s">
        <v>135</v>
      </c>
      <c r="J12" s="55">
        <v>244952.1</v>
      </c>
      <c r="K12" s="56">
        <f t="shared" si="0"/>
        <v>123964.20000000001</v>
      </c>
      <c r="L12" s="38">
        <f>10330.35</f>
        <v>10330.35</v>
      </c>
      <c r="M12" s="38">
        <v>21329.25</v>
      </c>
      <c r="N12" s="38">
        <v>21329.25</v>
      </c>
      <c r="O12" s="38">
        <v>21329.25</v>
      </c>
      <c r="P12" s="38">
        <v>10664.63</v>
      </c>
      <c r="Q12" s="38">
        <v>10664.63</v>
      </c>
      <c r="R12" s="38">
        <v>10664.63</v>
      </c>
      <c r="S12" s="38">
        <v>21329.25</v>
      </c>
      <c r="T12" s="38">
        <v>21329.25</v>
      </c>
      <c r="U12" s="38">
        <v>21329.25</v>
      </c>
      <c r="V12" s="38">
        <v>21329.25</v>
      </c>
      <c r="W12" s="38">
        <v>21329.25</v>
      </c>
      <c r="X12" s="55">
        <f t="shared" si="1"/>
        <v>212958.24000000002</v>
      </c>
      <c r="Y12" s="55">
        <f t="shared" si="2"/>
        <v>31993.859999999986</v>
      </c>
      <c r="Z12" s="65">
        <f t="shared" si="3"/>
        <v>13.061271979297171</v>
      </c>
      <c r="AA12" s="62"/>
      <c r="AB12" s="7"/>
      <c r="AC12" s="145"/>
      <c r="AD12" s="145"/>
    </row>
    <row r="13" spans="1:30" ht="45" x14ac:dyDescent="0.25">
      <c r="A13" s="51">
        <v>440708</v>
      </c>
      <c r="B13" s="164" t="s">
        <v>39</v>
      </c>
      <c r="C13" s="52" t="s">
        <v>20</v>
      </c>
      <c r="D13" s="52" t="s">
        <v>21</v>
      </c>
      <c r="E13" s="172" t="s">
        <v>66</v>
      </c>
      <c r="F13" s="52" t="s">
        <v>23</v>
      </c>
      <c r="G13" s="53"/>
      <c r="H13" s="162" t="s">
        <v>136</v>
      </c>
      <c r="I13" s="135" t="s">
        <v>137</v>
      </c>
      <c r="J13" s="55">
        <v>41848.559999999998</v>
      </c>
      <c r="K13" s="56">
        <f t="shared" si="0"/>
        <v>41848.559999999998</v>
      </c>
      <c r="L13" s="58">
        <v>3487.38</v>
      </c>
      <c r="M13" s="58">
        <v>3487.38</v>
      </c>
      <c r="N13" s="58">
        <v>3487.38</v>
      </c>
      <c r="O13" s="58">
        <v>3487.38</v>
      </c>
      <c r="P13" s="58">
        <v>2046.51</v>
      </c>
      <c r="Q13" s="58">
        <v>2046.51</v>
      </c>
      <c r="R13" s="58">
        <v>2046.51</v>
      </c>
      <c r="S13" s="58">
        <v>3487.38</v>
      </c>
      <c r="T13" s="58">
        <v>3487.38</v>
      </c>
      <c r="U13" s="58">
        <v>3487.38</v>
      </c>
      <c r="V13" s="58">
        <v>3487.38</v>
      </c>
      <c r="W13" s="58">
        <v>3487.38</v>
      </c>
      <c r="X13" s="55">
        <f t="shared" si="1"/>
        <v>37525.949999999997</v>
      </c>
      <c r="Y13" s="55">
        <f t="shared" si="2"/>
        <v>4322.6100000000006</v>
      </c>
      <c r="Z13" s="65">
        <f t="shared" si="3"/>
        <v>10.329172616692189</v>
      </c>
      <c r="AA13" s="62"/>
      <c r="AB13" s="7"/>
      <c r="AD13" s="145"/>
    </row>
    <row r="14" spans="1:30" ht="15.75" x14ac:dyDescent="0.25">
      <c r="A14" s="121">
        <v>440708</v>
      </c>
      <c r="B14" s="122"/>
      <c r="C14" s="40" t="s">
        <v>20</v>
      </c>
      <c r="D14" s="40" t="s">
        <v>21</v>
      </c>
      <c r="E14" s="40"/>
      <c r="F14" s="40"/>
      <c r="G14" s="41"/>
      <c r="H14" s="123"/>
      <c r="I14" s="124"/>
      <c r="J14" s="42"/>
      <c r="K14" s="43"/>
      <c r="L14" s="125"/>
      <c r="M14" s="125"/>
      <c r="N14" s="38"/>
      <c r="O14" s="125"/>
      <c r="P14" s="125"/>
      <c r="Q14" s="125"/>
      <c r="R14" s="125"/>
      <c r="S14" s="125"/>
      <c r="T14" s="125"/>
      <c r="U14" s="125"/>
      <c r="V14" s="125"/>
      <c r="W14" s="125"/>
      <c r="X14" s="42">
        <f t="shared" si="1"/>
        <v>0</v>
      </c>
      <c r="Y14" s="42">
        <f t="shared" si="2"/>
        <v>0</v>
      </c>
      <c r="Z14" s="166" t="e">
        <f t="shared" si="3"/>
        <v>#DIV/0!</v>
      </c>
      <c r="AA14" s="62"/>
      <c r="AB14" s="7"/>
    </row>
    <row r="15" spans="1:30" ht="15.75" x14ac:dyDescent="0.25">
      <c r="A15" s="51">
        <v>440708</v>
      </c>
      <c r="B15" s="24"/>
      <c r="C15" s="52" t="s">
        <v>20</v>
      </c>
      <c r="D15" s="52" t="s">
        <v>21</v>
      </c>
      <c r="E15" s="52"/>
      <c r="F15" s="52"/>
      <c r="G15" s="53"/>
      <c r="H15" s="28"/>
      <c r="I15" s="54"/>
      <c r="J15" s="55"/>
      <c r="K15" s="56"/>
      <c r="L15" s="37"/>
      <c r="M15" s="37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55">
        <f t="shared" si="1"/>
        <v>0</v>
      </c>
      <c r="Y15" s="55">
        <f t="shared" si="2"/>
        <v>0</v>
      </c>
      <c r="Z15" s="65" t="e">
        <f t="shared" si="3"/>
        <v>#DIV/0!</v>
      </c>
      <c r="AA15" s="62"/>
      <c r="AB15" s="7"/>
    </row>
    <row r="16" spans="1:30" ht="15.75" x14ac:dyDescent="0.25">
      <c r="A16" s="51">
        <v>440708</v>
      </c>
      <c r="B16" s="24"/>
      <c r="C16" s="52" t="s">
        <v>20</v>
      </c>
      <c r="D16" s="52" t="s">
        <v>21</v>
      </c>
      <c r="E16" s="52"/>
      <c r="F16" s="52"/>
      <c r="G16" s="53"/>
      <c r="H16" s="28"/>
      <c r="I16" s="54"/>
      <c r="J16" s="55"/>
      <c r="K16" s="56"/>
      <c r="L16" s="37"/>
      <c r="M16" s="37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55">
        <f t="shared" si="1"/>
        <v>0</v>
      </c>
      <c r="Y16" s="55">
        <f t="shared" si="2"/>
        <v>0</v>
      </c>
      <c r="Z16" s="65" t="e">
        <f t="shared" si="3"/>
        <v>#DIV/0!</v>
      </c>
      <c r="AA16" s="62"/>
      <c r="AB16" s="7"/>
    </row>
    <row r="17" spans="1:28" ht="15.75" x14ac:dyDescent="0.25">
      <c r="A17" s="51">
        <v>440708</v>
      </c>
      <c r="B17" s="24"/>
      <c r="C17" s="52" t="s">
        <v>20</v>
      </c>
      <c r="D17" s="52" t="s">
        <v>21</v>
      </c>
      <c r="E17" s="52"/>
      <c r="F17" s="52"/>
      <c r="G17" s="53"/>
      <c r="H17" s="28"/>
      <c r="I17" s="54"/>
      <c r="J17" s="55"/>
      <c r="K17" s="56"/>
      <c r="L17" s="37"/>
      <c r="M17" s="37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55">
        <f t="shared" si="1"/>
        <v>0</v>
      </c>
      <c r="Y17" s="55">
        <f t="shared" si="2"/>
        <v>0</v>
      </c>
      <c r="Z17" s="65" t="e">
        <f t="shared" si="3"/>
        <v>#DIV/0!</v>
      </c>
      <c r="AA17" s="62"/>
      <c r="AB17" s="7"/>
    </row>
    <row r="18" spans="1:28" ht="15.75" x14ac:dyDescent="0.25">
      <c r="A18" s="51">
        <v>440708</v>
      </c>
      <c r="B18" s="24"/>
      <c r="C18" s="52" t="s">
        <v>20</v>
      </c>
      <c r="D18" s="52" t="s">
        <v>21</v>
      </c>
      <c r="E18" s="52"/>
      <c r="F18" s="52"/>
      <c r="G18" s="53"/>
      <c r="H18" s="28"/>
      <c r="I18" s="54"/>
      <c r="J18" s="55"/>
      <c r="K18" s="56"/>
      <c r="L18" s="37"/>
      <c r="M18" s="37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55">
        <f t="shared" si="1"/>
        <v>0</v>
      </c>
      <c r="Y18" s="55">
        <f t="shared" si="2"/>
        <v>0</v>
      </c>
      <c r="Z18" s="65" t="e">
        <f t="shared" si="3"/>
        <v>#DIV/0!</v>
      </c>
      <c r="AA18" s="62"/>
      <c r="AB18" s="7"/>
    </row>
    <row r="19" spans="1:28" ht="15.75" x14ac:dyDescent="0.25">
      <c r="A19" s="51">
        <v>440708</v>
      </c>
      <c r="B19" s="24"/>
      <c r="C19" s="52" t="s">
        <v>20</v>
      </c>
      <c r="D19" s="52" t="s">
        <v>21</v>
      </c>
      <c r="E19" s="52"/>
      <c r="F19" s="52"/>
      <c r="G19" s="53"/>
      <c r="H19" s="28"/>
      <c r="I19" s="54"/>
      <c r="J19" s="55"/>
      <c r="K19" s="5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55">
        <f t="shared" si="1"/>
        <v>0</v>
      </c>
      <c r="Y19" s="55">
        <f t="shared" si="2"/>
        <v>0</v>
      </c>
      <c r="Z19" s="65" t="e">
        <f t="shared" si="3"/>
        <v>#DIV/0!</v>
      </c>
      <c r="AA19" s="20"/>
      <c r="AB19" s="7"/>
    </row>
    <row r="20" spans="1:28" ht="15.75" x14ac:dyDescent="0.25">
      <c r="A20" s="51">
        <v>440708</v>
      </c>
      <c r="B20" s="24"/>
      <c r="C20" s="52" t="s">
        <v>20</v>
      </c>
      <c r="D20" s="52" t="s">
        <v>21</v>
      </c>
      <c r="E20" s="52"/>
      <c r="F20" s="52"/>
      <c r="G20" s="53"/>
      <c r="H20" s="28"/>
      <c r="I20" s="54"/>
      <c r="J20" s="55"/>
      <c r="K20" s="5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55">
        <f t="shared" si="1"/>
        <v>0</v>
      </c>
      <c r="Y20" s="55">
        <f t="shared" si="2"/>
        <v>0</v>
      </c>
      <c r="Z20" s="65" t="e">
        <f t="shared" si="3"/>
        <v>#DIV/0!</v>
      </c>
      <c r="AA20" s="20"/>
      <c r="AB20" s="7"/>
    </row>
    <row r="21" spans="1:28" ht="15.75" x14ac:dyDescent="0.25">
      <c r="A21" s="51">
        <v>440708</v>
      </c>
      <c r="B21" s="24"/>
      <c r="C21" s="52" t="s">
        <v>20</v>
      </c>
      <c r="D21" s="52" t="s">
        <v>21</v>
      </c>
      <c r="E21" s="52"/>
      <c r="F21" s="52"/>
      <c r="G21" s="53"/>
      <c r="H21" s="28"/>
      <c r="I21" s="54"/>
      <c r="J21" s="55"/>
      <c r="K21" s="5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55">
        <f t="shared" si="1"/>
        <v>0</v>
      </c>
      <c r="Y21" s="55">
        <f t="shared" si="2"/>
        <v>0</v>
      </c>
      <c r="Z21" s="65" t="e">
        <f t="shared" si="3"/>
        <v>#DIV/0!</v>
      </c>
      <c r="AA21" s="20"/>
      <c r="AB21" s="7"/>
    </row>
    <row r="22" spans="1:28" ht="15.75" x14ac:dyDescent="0.25">
      <c r="A22" s="51">
        <v>440708</v>
      </c>
      <c r="B22" s="24"/>
      <c r="C22" s="52" t="s">
        <v>20</v>
      </c>
      <c r="D22" s="52" t="s">
        <v>21</v>
      </c>
      <c r="E22" s="52"/>
      <c r="F22" s="52"/>
      <c r="G22" s="53"/>
      <c r="H22" s="28"/>
      <c r="I22" s="54"/>
      <c r="J22" s="55"/>
      <c r="K22" s="5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55">
        <f t="shared" si="1"/>
        <v>0</v>
      </c>
      <c r="Y22" s="55">
        <f t="shared" si="2"/>
        <v>0</v>
      </c>
      <c r="Z22" s="65" t="e">
        <f t="shared" si="3"/>
        <v>#DIV/0!</v>
      </c>
      <c r="AA22" s="20"/>
    </row>
    <row r="23" spans="1:28" ht="15.75" x14ac:dyDescent="0.25">
      <c r="A23" s="51">
        <v>440708</v>
      </c>
      <c r="B23" s="24"/>
      <c r="C23" s="52" t="s">
        <v>20</v>
      </c>
      <c r="D23" s="52" t="s">
        <v>21</v>
      </c>
      <c r="E23" s="52"/>
      <c r="F23" s="52"/>
      <c r="G23" s="53"/>
      <c r="H23" s="28"/>
      <c r="I23" s="54"/>
      <c r="J23" s="55"/>
      <c r="K23" s="5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55">
        <f t="shared" si="1"/>
        <v>0</v>
      </c>
      <c r="Y23" s="55">
        <f t="shared" si="2"/>
        <v>0</v>
      </c>
      <c r="Z23" s="65" t="e">
        <f t="shared" si="3"/>
        <v>#DIV/0!</v>
      </c>
      <c r="AA23" s="20"/>
    </row>
    <row r="24" spans="1:28" ht="15.75" x14ac:dyDescent="0.25">
      <c r="A24" s="51">
        <v>440708</v>
      </c>
      <c r="B24" s="24"/>
      <c r="C24" s="52" t="s">
        <v>20</v>
      </c>
      <c r="D24" s="52" t="s">
        <v>21</v>
      </c>
      <c r="E24" s="52"/>
      <c r="F24" s="52"/>
      <c r="G24" s="53"/>
      <c r="H24" s="28"/>
      <c r="I24" s="54"/>
      <c r="J24" s="55"/>
      <c r="K24" s="5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55">
        <f t="shared" si="1"/>
        <v>0</v>
      </c>
      <c r="Y24" s="55">
        <f t="shared" si="2"/>
        <v>0</v>
      </c>
      <c r="Z24" s="65" t="e">
        <f t="shared" si="3"/>
        <v>#DIV/0!</v>
      </c>
      <c r="AA24" s="20"/>
    </row>
    <row r="25" spans="1:28" ht="15.75" x14ac:dyDescent="0.25">
      <c r="A25" s="51">
        <v>440708</v>
      </c>
      <c r="B25" s="24"/>
      <c r="C25" s="52" t="s">
        <v>20</v>
      </c>
      <c r="D25" s="52" t="s">
        <v>21</v>
      </c>
      <c r="E25" s="52"/>
      <c r="F25" s="52"/>
      <c r="G25" s="53"/>
      <c r="H25" s="28"/>
      <c r="I25" s="54"/>
      <c r="J25" s="55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55">
        <f t="shared" si="1"/>
        <v>0</v>
      </c>
      <c r="Y25" s="55">
        <f t="shared" si="2"/>
        <v>0</v>
      </c>
      <c r="Z25" s="65" t="e">
        <f t="shared" si="3"/>
        <v>#DIV/0!</v>
      </c>
      <c r="AA25" s="20"/>
    </row>
    <row r="26" spans="1:28" ht="15.75" x14ac:dyDescent="0.25">
      <c r="A26" s="51">
        <v>440708</v>
      </c>
      <c r="B26" s="24"/>
      <c r="C26" s="52" t="s">
        <v>20</v>
      </c>
      <c r="D26" s="52" t="s">
        <v>21</v>
      </c>
      <c r="E26" s="52"/>
      <c r="F26" s="52"/>
      <c r="G26" s="53"/>
      <c r="H26" s="28"/>
      <c r="I26" s="54"/>
      <c r="J26" s="55"/>
      <c r="K26" s="5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55">
        <f t="shared" si="1"/>
        <v>0</v>
      </c>
      <c r="Y26" s="55">
        <f t="shared" si="2"/>
        <v>0</v>
      </c>
      <c r="Z26" s="65" t="e">
        <f t="shared" si="3"/>
        <v>#DIV/0!</v>
      </c>
      <c r="AA26" s="20"/>
    </row>
    <row r="27" spans="1:28" ht="15.75" x14ac:dyDescent="0.25">
      <c r="A27" s="51">
        <v>440708</v>
      </c>
      <c r="B27" s="24"/>
      <c r="C27" s="52" t="s">
        <v>20</v>
      </c>
      <c r="D27" s="52" t="s">
        <v>21</v>
      </c>
      <c r="E27" s="52"/>
      <c r="F27" s="52"/>
      <c r="G27" s="53"/>
      <c r="H27" s="28"/>
      <c r="I27" s="54"/>
      <c r="J27" s="55"/>
      <c r="K27" s="5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5">
        <f t="shared" si="1"/>
        <v>0</v>
      </c>
      <c r="Y27" s="55">
        <f t="shared" si="2"/>
        <v>0</v>
      </c>
      <c r="Z27" s="65" t="e">
        <f t="shared" si="3"/>
        <v>#DIV/0!</v>
      </c>
      <c r="AA27" s="20"/>
    </row>
    <row r="28" spans="1:28" ht="15.75" x14ac:dyDescent="0.25">
      <c r="A28" s="51">
        <v>440708</v>
      </c>
      <c r="B28" s="24"/>
      <c r="C28" s="52" t="s">
        <v>20</v>
      </c>
      <c r="D28" s="52" t="s">
        <v>21</v>
      </c>
      <c r="E28" s="52"/>
      <c r="F28" s="52"/>
      <c r="G28" s="53"/>
      <c r="H28" s="28"/>
      <c r="I28" s="26"/>
      <c r="J28" s="55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5">
        <f t="shared" si="1"/>
        <v>0</v>
      </c>
      <c r="Y28" s="55">
        <f t="shared" si="2"/>
        <v>0</v>
      </c>
      <c r="Z28" s="65" t="e">
        <f t="shared" si="3"/>
        <v>#DIV/0!</v>
      </c>
      <c r="AA28" s="20"/>
    </row>
    <row r="29" spans="1:28" ht="16.5" thickBot="1" x14ac:dyDescent="0.3">
      <c r="A29" s="51">
        <v>440708</v>
      </c>
      <c r="B29" s="72"/>
      <c r="C29" s="73" t="s">
        <v>20</v>
      </c>
      <c r="D29" s="73" t="s">
        <v>21</v>
      </c>
      <c r="E29" s="73"/>
      <c r="F29" s="73"/>
      <c r="G29" s="74"/>
      <c r="H29" s="75"/>
      <c r="I29" s="76"/>
      <c r="J29" s="77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7">
        <f t="shared" si="1"/>
        <v>0</v>
      </c>
      <c r="Y29" s="77">
        <f t="shared" si="2"/>
        <v>0</v>
      </c>
      <c r="Z29" s="80" t="e">
        <f t="shared" si="3"/>
        <v>#DIV/0!</v>
      </c>
      <c r="AA29" s="81"/>
    </row>
    <row r="30" spans="1:28" ht="16.5" thickBot="1" x14ac:dyDescent="0.3">
      <c r="A30" s="292" t="s">
        <v>74</v>
      </c>
      <c r="B30" s="292"/>
      <c r="C30" s="292"/>
      <c r="D30" s="292"/>
      <c r="E30" s="292"/>
      <c r="F30" s="292"/>
      <c r="G30" s="292"/>
      <c r="H30" s="292"/>
      <c r="I30" s="292"/>
      <c r="J30" s="82">
        <f t="shared" ref="J30:K30" si="4">SUM(J8:J29)</f>
        <v>652085.26</v>
      </c>
      <c r="K30" s="82">
        <f t="shared" si="4"/>
        <v>534597.36</v>
      </c>
      <c r="L30" s="82">
        <f>SUM(L8:L29)</f>
        <v>44549.78</v>
      </c>
      <c r="M30" s="82">
        <f t="shared" ref="M30:Y30" si="5">SUM(M8:M29)</f>
        <v>55548.68</v>
      </c>
      <c r="N30" s="82">
        <f t="shared" si="5"/>
        <v>55548.68</v>
      </c>
      <c r="O30" s="82">
        <f t="shared" si="5"/>
        <v>55548.68</v>
      </c>
      <c r="P30" s="82">
        <f t="shared" si="5"/>
        <v>30386.059999999994</v>
      </c>
      <c r="Q30" s="82">
        <f t="shared" si="5"/>
        <v>30036.059999999994</v>
      </c>
      <c r="R30" s="82">
        <f t="shared" si="5"/>
        <v>30036.059999999994</v>
      </c>
      <c r="S30" s="82">
        <f t="shared" si="5"/>
        <v>51735.35</v>
      </c>
      <c r="T30" s="82">
        <f t="shared" si="5"/>
        <v>51735.35</v>
      </c>
      <c r="U30" s="82">
        <f t="shared" si="5"/>
        <v>55048.68</v>
      </c>
      <c r="V30" s="82">
        <f t="shared" si="5"/>
        <v>55048.68</v>
      </c>
      <c r="W30" s="82">
        <f t="shared" si="5"/>
        <v>55048.68</v>
      </c>
      <c r="X30" s="82">
        <f t="shared" si="5"/>
        <v>570270.74</v>
      </c>
      <c r="Y30" s="82">
        <f t="shared" si="5"/>
        <v>81814.519999999975</v>
      </c>
      <c r="Z30" s="83">
        <f t="shared" si="3"/>
        <v>12.546598584363029</v>
      </c>
      <c r="AA30" s="84"/>
    </row>
  </sheetData>
  <mergeCells count="19">
    <mergeCell ref="A30:I30"/>
    <mergeCell ref="I6:I7"/>
    <mergeCell ref="J6:J7"/>
    <mergeCell ref="K6:K7"/>
    <mergeCell ref="L6:W6"/>
    <mergeCell ref="A4:AA4"/>
    <mergeCell ref="A5:AA5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X6:X7"/>
    <mergeCell ref="Y6:Y7"/>
  </mergeCells>
  <pageMargins left="0.39370078740157483" right="0.62992125984251968" top="0.23622047244094491" bottom="0.23622047244094491" header="0" footer="0"/>
  <pageSetup paperSize="9" scale="39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abSelected="1" topLeftCell="A4" zoomScale="86" zoomScaleNormal="86" workbookViewId="0">
      <pane xSplit="2" ySplit="4" topLeftCell="C17" activePane="bottomRight" state="frozen"/>
      <selection activeCell="A30" sqref="A30:AA30"/>
      <selection pane="topRight" activeCell="A30" sqref="A30:AA30"/>
      <selection pane="bottomLeft" activeCell="A30" sqref="A30:AA30"/>
      <selection pane="bottomRight" activeCell="AL20" sqref="AL20"/>
    </sheetView>
  </sheetViews>
  <sheetFormatPr defaultRowHeight="15" x14ac:dyDescent="0.25"/>
  <cols>
    <col min="1" max="1" width="9.5703125" style="33" customWidth="1"/>
    <col min="2" max="2" width="20.5703125" style="11" customWidth="1"/>
    <col min="3" max="3" width="7.5703125" style="30" bestFit="1" customWidth="1"/>
    <col min="4" max="4" width="6.42578125" style="30" bestFit="1" customWidth="1"/>
    <col min="5" max="5" width="7.5703125" style="30" customWidth="1"/>
    <col min="6" max="6" width="7.42578125" style="30" customWidth="1"/>
    <col min="7" max="7" width="23.85546875" style="14" customWidth="1"/>
    <col min="8" max="8" width="22.28515625" style="18" customWidth="1"/>
    <col min="9" max="15" width="23.5703125" style="14" customWidth="1"/>
    <col min="16" max="16" width="12.7109375" style="9" bestFit="1" customWidth="1"/>
    <col min="17" max="17" width="11.7109375" bestFit="1" customWidth="1"/>
    <col min="18" max="18" width="12.42578125" bestFit="1" customWidth="1"/>
    <col min="19" max="19" width="12.42578125" customWidth="1"/>
    <col min="20" max="29" width="12.42578125" bestFit="1" customWidth="1"/>
    <col min="30" max="30" width="13.140625" bestFit="1" customWidth="1"/>
    <col min="31" max="31" width="11.7109375" customWidth="1"/>
    <col min="32" max="32" width="8.85546875" style="66" customWidth="1"/>
    <col min="33" max="33" width="24.7109375" customWidth="1"/>
    <col min="34" max="34" width="12.28515625" bestFit="1" customWidth="1"/>
    <col min="35" max="35" width="11.42578125" bestFit="1" customWidth="1"/>
  </cols>
  <sheetData>
    <row r="1" spans="1:35" s="4" customFormat="1" ht="18.75" x14ac:dyDescent="0.3">
      <c r="A1" s="259" t="s">
        <v>0</v>
      </c>
      <c r="B1" s="260"/>
      <c r="C1" s="261"/>
      <c r="D1" s="261"/>
      <c r="E1" s="261"/>
      <c r="F1" s="261"/>
      <c r="G1" s="262"/>
      <c r="H1" s="263"/>
      <c r="I1" s="262"/>
      <c r="J1" s="262"/>
      <c r="K1" s="262"/>
      <c r="L1" s="262"/>
      <c r="M1" s="262"/>
      <c r="N1" s="262"/>
      <c r="O1" s="262"/>
      <c r="P1" s="264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6"/>
      <c r="AG1" s="267"/>
      <c r="AH1" s="3"/>
    </row>
    <row r="2" spans="1:35" s="4" customFormat="1" ht="18.75" x14ac:dyDescent="0.3">
      <c r="A2" s="259" t="s">
        <v>1</v>
      </c>
      <c r="B2" s="260"/>
      <c r="C2" s="261"/>
      <c r="D2" s="261"/>
      <c r="E2" s="261"/>
      <c r="F2" s="261"/>
      <c r="G2" s="262"/>
      <c r="H2" s="263"/>
      <c r="I2" s="262"/>
      <c r="J2" s="262"/>
      <c r="K2" s="262"/>
      <c r="L2" s="262"/>
      <c r="M2" s="262"/>
      <c r="N2" s="262"/>
      <c r="O2" s="262"/>
      <c r="P2" s="264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6"/>
      <c r="AG2" s="267"/>
      <c r="AH2" s="3"/>
    </row>
    <row r="3" spans="1:35" s="4" customFormat="1" ht="18.75" x14ac:dyDescent="0.3">
      <c r="A3" s="259" t="s">
        <v>2</v>
      </c>
      <c r="B3" s="260"/>
      <c r="C3" s="261"/>
      <c r="D3" s="261"/>
      <c r="E3" s="261"/>
      <c r="F3" s="261"/>
      <c r="G3" s="262"/>
      <c r="H3" s="263"/>
      <c r="I3" s="262"/>
      <c r="J3" s="262"/>
      <c r="K3" s="262"/>
      <c r="L3" s="262"/>
      <c r="M3" s="262"/>
      <c r="N3" s="262"/>
      <c r="O3" s="262"/>
      <c r="P3" s="264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6"/>
      <c r="AG3" s="267"/>
      <c r="AH3" s="3"/>
    </row>
    <row r="4" spans="1:35" s="6" customFormat="1" ht="23.25" x14ac:dyDescent="0.35">
      <c r="A4" s="293" t="s">
        <v>18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5"/>
    </row>
    <row r="5" spans="1:35" s="6" customFormat="1" ht="24" thickBot="1" x14ac:dyDescent="0.4">
      <c r="A5" s="293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5"/>
    </row>
    <row r="6" spans="1:35" ht="26.25" customHeight="1" thickBot="1" x14ac:dyDescent="0.3">
      <c r="A6" s="294" t="s">
        <v>13</v>
      </c>
      <c r="B6" s="294" t="s">
        <v>4</v>
      </c>
      <c r="C6" s="295" t="s">
        <v>5</v>
      </c>
      <c r="D6" s="295" t="s">
        <v>14</v>
      </c>
      <c r="E6" s="295" t="s">
        <v>6</v>
      </c>
      <c r="F6" s="295" t="s">
        <v>15</v>
      </c>
      <c r="G6" s="295" t="s">
        <v>7</v>
      </c>
      <c r="H6" s="295" t="s">
        <v>8</v>
      </c>
      <c r="I6" s="295" t="s">
        <v>9</v>
      </c>
      <c r="J6" s="301" t="s">
        <v>218</v>
      </c>
      <c r="K6" s="301" t="s">
        <v>232</v>
      </c>
      <c r="L6" s="301" t="s">
        <v>233</v>
      </c>
      <c r="M6" s="301" t="s">
        <v>234</v>
      </c>
      <c r="N6" s="301" t="s">
        <v>235</v>
      </c>
      <c r="O6" s="301" t="s">
        <v>247</v>
      </c>
      <c r="P6" s="296" t="s">
        <v>10</v>
      </c>
      <c r="Q6" s="296" t="s">
        <v>11</v>
      </c>
      <c r="R6" s="298" t="s">
        <v>36</v>
      </c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300"/>
      <c r="AD6" s="296" t="s">
        <v>214</v>
      </c>
      <c r="AE6" s="296" t="s">
        <v>16</v>
      </c>
      <c r="AF6" s="296" t="s">
        <v>17</v>
      </c>
      <c r="AG6" s="294" t="s">
        <v>12</v>
      </c>
      <c r="AH6" s="7"/>
    </row>
    <row r="7" spans="1:35" ht="71.25" customHeight="1" thickBot="1" x14ac:dyDescent="0.3">
      <c r="A7" s="294"/>
      <c r="B7" s="294"/>
      <c r="C7" s="295"/>
      <c r="D7" s="295"/>
      <c r="E7" s="295"/>
      <c r="F7" s="295"/>
      <c r="G7" s="295"/>
      <c r="H7" s="295"/>
      <c r="I7" s="295"/>
      <c r="J7" s="302"/>
      <c r="K7" s="302"/>
      <c r="L7" s="302"/>
      <c r="M7" s="302"/>
      <c r="N7" s="302"/>
      <c r="O7" s="302"/>
      <c r="P7" s="296"/>
      <c r="Q7" s="296"/>
      <c r="R7" s="268" t="s">
        <v>24</v>
      </c>
      <c r="S7" s="268" t="s">
        <v>25</v>
      </c>
      <c r="T7" s="268" t="s">
        <v>26</v>
      </c>
      <c r="U7" s="268" t="s">
        <v>27</v>
      </c>
      <c r="V7" s="268" t="s">
        <v>28</v>
      </c>
      <c r="W7" s="268" t="s">
        <v>29</v>
      </c>
      <c r="X7" s="268" t="s">
        <v>30</v>
      </c>
      <c r="Y7" s="268" t="s">
        <v>31</v>
      </c>
      <c r="Z7" s="268" t="s">
        <v>32</v>
      </c>
      <c r="AA7" s="268" t="s">
        <v>33</v>
      </c>
      <c r="AB7" s="268" t="s">
        <v>34</v>
      </c>
      <c r="AC7" s="268" t="s">
        <v>35</v>
      </c>
      <c r="AD7" s="296"/>
      <c r="AE7" s="296"/>
      <c r="AF7" s="296"/>
      <c r="AG7" s="294"/>
      <c r="AH7" s="7"/>
    </row>
    <row r="8" spans="1:35" s="179" customFormat="1" ht="28.5" x14ac:dyDescent="0.25">
      <c r="A8" s="225">
        <v>440709</v>
      </c>
      <c r="B8" s="226" t="s">
        <v>19</v>
      </c>
      <c r="C8" s="227" t="s">
        <v>20</v>
      </c>
      <c r="D8" s="227" t="s">
        <v>21</v>
      </c>
      <c r="E8" s="228" t="s">
        <v>22</v>
      </c>
      <c r="F8" s="227" t="s">
        <v>23</v>
      </c>
      <c r="G8" s="229" t="s">
        <v>200</v>
      </c>
      <c r="H8" s="230" t="s">
        <v>138</v>
      </c>
      <c r="I8" s="231" t="s">
        <v>139</v>
      </c>
      <c r="J8" s="232" t="s">
        <v>223</v>
      </c>
      <c r="K8" s="232" t="s">
        <v>236</v>
      </c>
      <c r="L8" s="232"/>
      <c r="M8" s="232"/>
      <c r="N8" s="232"/>
      <c r="O8" s="232"/>
      <c r="P8" s="169">
        <v>52574.64</v>
      </c>
      <c r="Q8" s="233">
        <v>4381.22</v>
      </c>
      <c r="R8" s="233">
        <v>4381.22</v>
      </c>
      <c r="S8" s="233">
        <v>4381.22</v>
      </c>
      <c r="T8" s="233">
        <v>4381.22</v>
      </c>
      <c r="U8" s="233">
        <v>4381.22</v>
      </c>
      <c r="V8" s="233">
        <v>4381.22</v>
      </c>
      <c r="W8" s="233">
        <v>4381.22</v>
      </c>
      <c r="X8" s="233">
        <v>4381.22</v>
      </c>
      <c r="Y8" s="233">
        <v>4381.22</v>
      </c>
      <c r="Z8" s="233">
        <v>4381.22</v>
      </c>
      <c r="AA8" s="233">
        <v>4381.22</v>
      </c>
      <c r="AB8" s="233">
        <v>4381.22</v>
      </c>
      <c r="AC8" s="233">
        <v>4381.22</v>
      </c>
      <c r="AD8" s="169">
        <f t="shared" ref="AD8:AD17" si="0">SUM(R8:AC8)</f>
        <v>52574.640000000007</v>
      </c>
      <c r="AE8" s="47">
        <f t="shared" ref="AE8:AE15" si="1">P8-AD8</f>
        <v>0</v>
      </c>
      <c r="AF8" s="234">
        <f t="shared" ref="AF8:AF17" si="2">AE8*100/P8</f>
        <v>0</v>
      </c>
      <c r="AG8" s="235" t="s">
        <v>208</v>
      </c>
      <c r="AH8" s="177"/>
      <c r="AI8" s="178"/>
    </row>
    <row r="9" spans="1:35" s="179" customFormat="1" ht="43.5" customHeight="1" x14ac:dyDescent="0.25">
      <c r="A9" s="236">
        <v>440709</v>
      </c>
      <c r="B9" s="237" t="s">
        <v>37</v>
      </c>
      <c r="C9" s="238" t="s">
        <v>20</v>
      </c>
      <c r="D9" s="238" t="s">
        <v>21</v>
      </c>
      <c r="E9" s="239" t="s">
        <v>22</v>
      </c>
      <c r="F9" s="238" t="s">
        <v>23</v>
      </c>
      <c r="G9" s="240" t="s">
        <v>213</v>
      </c>
      <c r="H9" s="241" t="s">
        <v>150</v>
      </c>
      <c r="I9" s="242" t="s">
        <v>151</v>
      </c>
      <c r="J9" s="254" t="s">
        <v>224</v>
      </c>
      <c r="K9" s="242"/>
      <c r="L9" s="242"/>
      <c r="M9" s="242"/>
      <c r="N9" s="242"/>
      <c r="O9" s="242"/>
      <c r="P9" s="55">
        <v>1300</v>
      </c>
      <c r="Q9" s="55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55">
        <v>1300</v>
      </c>
      <c r="AE9" s="55">
        <v>0</v>
      </c>
      <c r="AF9" s="244">
        <f t="shared" si="2"/>
        <v>0</v>
      </c>
      <c r="AG9" s="245" t="s">
        <v>215</v>
      </c>
      <c r="AH9" s="177"/>
      <c r="AI9" s="178"/>
    </row>
    <row r="10" spans="1:35" s="179" customFormat="1" ht="85.5" x14ac:dyDescent="0.25">
      <c r="A10" s="236">
        <v>440709</v>
      </c>
      <c r="B10" s="237" t="s">
        <v>37</v>
      </c>
      <c r="C10" s="238" t="s">
        <v>20</v>
      </c>
      <c r="D10" s="238" t="s">
        <v>21</v>
      </c>
      <c r="E10" s="239" t="s">
        <v>66</v>
      </c>
      <c r="F10" s="238" t="s">
        <v>23</v>
      </c>
      <c r="G10" s="240" t="s">
        <v>201</v>
      </c>
      <c r="H10" s="241" t="s">
        <v>152</v>
      </c>
      <c r="I10" s="246" t="s">
        <v>153</v>
      </c>
      <c r="J10" s="257" t="s">
        <v>225</v>
      </c>
      <c r="K10" s="246"/>
      <c r="L10" s="246"/>
      <c r="M10" s="246"/>
      <c r="N10" s="246"/>
      <c r="O10" s="246"/>
      <c r="P10" s="55">
        <v>3784.32</v>
      </c>
      <c r="Q10" s="55"/>
      <c r="R10" s="243"/>
      <c r="S10" s="243"/>
      <c r="T10" s="243"/>
      <c r="U10" s="243"/>
      <c r="V10" s="243"/>
      <c r="W10" s="243"/>
      <c r="X10" s="243">
        <v>315.36</v>
      </c>
      <c r="Y10" s="243">
        <v>315.36</v>
      </c>
      <c r="Z10" s="243">
        <v>315.36</v>
      </c>
      <c r="AA10" s="243">
        <v>315.36</v>
      </c>
      <c r="AB10" s="243">
        <v>315.36</v>
      </c>
      <c r="AC10" s="243">
        <v>315.36</v>
      </c>
      <c r="AD10" s="55">
        <f t="shared" si="0"/>
        <v>1892.1600000000003</v>
      </c>
      <c r="AE10" s="55">
        <f t="shared" si="1"/>
        <v>1892.1599999999999</v>
      </c>
      <c r="AF10" s="244">
        <f t="shared" si="2"/>
        <v>50</v>
      </c>
      <c r="AG10" s="247" t="s">
        <v>216</v>
      </c>
      <c r="AH10" s="177"/>
      <c r="AI10" s="178"/>
    </row>
    <row r="11" spans="1:35" s="179" customFormat="1" ht="82.5" customHeight="1" x14ac:dyDescent="0.25">
      <c r="A11" s="236">
        <v>440709</v>
      </c>
      <c r="B11" s="237" t="s">
        <v>37</v>
      </c>
      <c r="C11" s="238" t="s">
        <v>20</v>
      </c>
      <c r="D11" s="238" t="s">
        <v>21</v>
      </c>
      <c r="E11" s="239" t="s">
        <v>66</v>
      </c>
      <c r="F11" s="238" t="s">
        <v>23</v>
      </c>
      <c r="G11" s="240" t="s">
        <v>202</v>
      </c>
      <c r="H11" s="241" t="s">
        <v>154</v>
      </c>
      <c r="I11" s="246" t="s">
        <v>155</v>
      </c>
      <c r="J11" s="257" t="s">
        <v>226</v>
      </c>
      <c r="K11" s="246"/>
      <c r="L11" s="246"/>
      <c r="M11" s="246"/>
      <c r="N11" s="246"/>
      <c r="O11" s="246"/>
      <c r="P11" s="55">
        <v>32879</v>
      </c>
      <c r="Q11" s="55"/>
      <c r="R11" s="243"/>
      <c r="S11" s="243"/>
      <c r="T11" s="243"/>
      <c r="U11" s="243"/>
      <c r="V11" s="243"/>
      <c r="W11" s="243"/>
      <c r="X11" s="243">
        <v>2739.9</v>
      </c>
      <c r="Y11" s="243">
        <v>2739.9</v>
      </c>
      <c r="Z11" s="243">
        <v>2739.9</v>
      </c>
      <c r="AA11" s="243">
        <v>2739.9</v>
      </c>
      <c r="AB11" s="243">
        <v>2739.9</v>
      </c>
      <c r="AC11" s="243">
        <v>2739.9</v>
      </c>
      <c r="AD11" s="55">
        <f t="shared" si="0"/>
        <v>16439.400000000001</v>
      </c>
      <c r="AE11" s="55">
        <f t="shared" si="1"/>
        <v>16439.599999999999</v>
      </c>
      <c r="AF11" s="244">
        <f t="shared" si="2"/>
        <v>50.0003041455032</v>
      </c>
      <c r="AG11" s="247" t="s">
        <v>216</v>
      </c>
      <c r="AH11" s="177"/>
      <c r="AI11" s="178"/>
    </row>
    <row r="12" spans="1:35" s="224" customFormat="1" ht="28.5" x14ac:dyDescent="0.25">
      <c r="A12" s="236">
        <v>440709</v>
      </c>
      <c r="B12" s="237" t="s">
        <v>37</v>
      </c>
      <c r="C12" s="238" t="s">
        <v>20</v>
      </c>
      <c r="D12" s="238" t="s">
        <v>21</v>
      </c>
      <c r="E12" s="248" t="s">
        <v>106</v>
      </c>
      <c r="F12" s="238" t="s">
        <v>23</v>
      </c>
      <c r="G12" s="240" t="s">
        <v>206</v>
      </c>
      <c r="H12" s="249" t="s">
        <v>144</v>
      </c>
      <c r="I12" s="250" t="s">
        <v>145</v>
      </c>
      <c r="J12" s="250" t="s">
        <v>227</v>
      </c>
      <c r="K12" s="250"/>
      <c r="L12" s="250"/>
      <c r="M12" s="250"/>
      <c r="N12" s="250"/>
      <c r="O12" s="250"/>
      <c r="P12" s="55">
        <v>26037.119999999999</v>
      </c>
      <c r="Q12" s="55"/>
      <c r="R12" s="243">
        <v>2103.4299999999998</v>
      </c>
      <c r="S12" s="243">
        <v>2103.4299999999998</v>
      </c>
      <c r="T12" s="243">
        <v>2103.4299999999998</v>
      </c>
      <c r="U12" s="243">
        <v>2103.4299999999998</v>
      </c>
      <c r="V12" s="243">
        <v>2103.4299999999998</v>
      </c>
      <c r="W12" s="243">
        <v>2103.4299999999998</v>
      </c>
      <c r="X12" s="243">
        <v>2103.4299999999998</v>
      </c>
      <c r="Y12" s="243">
        <v>2103.4299999999998</v>
      </c>
      <c r="Z12" s="243">
        <v>2103.4299999999998</v>
      </c>
      <c r="AA12" s="243">
        <v>2103.4299999999998</v>
      </c>
      <c r="AB12" s="243">
        <v>2103.4299999999998</v>
      </c>
      <c r="AC12" s="243">
        <v>2103.4299999999998</v>
      </c>
      <c r="AD12" s="55">
        <f t="shared" si="0"/>
        <v>25241.16</v>
      </c>
      <c r="AE12" s="55">
        <v>0</v>
      </c>
      <c r="AF12" s="244">
        <f t="shared" si="2"/>
        <v>0</v>
      </c>
      <c r="AG12" s="247" t="s">
        <v>207</v>
      </c>
      <c r="AH12" s="177"/>
      <c r="AI12" s="223"/>
    </row>
    <row r="13" spans="1:35" s="179" customFormat="1" ht="85.5" customHeight="1" x14ac:dyDescent="0.25">
      <c r="A13" s="236">
        <v>440709</v>
      </c>
      <c r="B13" s="237" t="s">
        <v>37</v>
      </c>
      <c r="C13" s="238" t="s">
        <v>20</v>
      </c>
      <c r="D13" s="238" t="s">
        <v>21</v>
      </c>
      <c r="E13" s="239" t="s">
        <v>22</v>
      </c>
      <c r="F13" s="238" t="s">
        <v>23</v>
      </c>
      <c r="G13" s="240" t="s">
        <v>205</v>
      </c>
      <c r="H13" s="241" t="s">
        <v>146</v>
      </c>
      <c r="I13" s="246" t="s">
        <v>147</v>
      </c>
      <c r="J13" s="257" t="s">
        <v>230</v>
      </c>
      <c r="K13" s="257" t="s">
        <v>231</v>
      </c>
      <c r="L13" s="257"/>
      <c r="M13" s="257"/>
      <c r="N13" s="257"/>
      <c r="O13" s="257"/>
      <c r="P13" s="55">
        <v>22500</v>
      </c>
      <c r="Q13" s="55"/>
      <c r="R13" s="243">
        <v>1869.13</v>
      </c>
      <c r="S13" s="243">
        <v>1869.13</v>
      </c>
      <c r="T13" s="243">
        <v>1869.13</v>
      </c>
      <c r="U13" s="243">
        <v>1869.13</v>
      </c>
      <c r="V13" s="243">
        <f t="shared" ref="V13:V14" si="3">U13*70%</f>
        <v>1308.3910000000001</v>
      </c>
      <c r="W13" s="243">
        <f t="shared" ref="W13:X14" si="4">V13</f>
        <v>1308.3910000000001</v>
      </c>
      <c r="X13" s="243">
        <v>1869.13</v>
      </c>
      <c r="Y13" s="243">
        <v>1869.13</v>
      </c>
      <c r="Z13" s="243"/>
      <c r="AA13" s="243"/>
      <c r="AB13" s="243"/>
      <c r="AC13" s="243"/>
      <c r="AD13" s="55">
        <f t="shared" si="0"/>
        <v>13831.562000000002</v>
      </c>
      <c r="AE13" s="55">
        <f t="shared" si="1"/>
        <v>8668.4379999999983</v>
      </c>
      <c r="AF13" s="244">
        <f t="shared" si="2"/>
        <v>38.526391111111103</v>
      </c>
      <c r="AG13" s="247" t="s">
        <v>217</v>
      </c>
      <c r="AH13" s="177"/>
      <c r="AI13" s="178"/>
    </row>
    <row r="14" spans="1:35" s="224" customFormat="1" ht="71.25" x14ac:dyDescent="0.25">
      <c r="A14" s="236">
        <v>440709</v>
      </c>
      <c r="B14" s="237" t="s">
        <v>37</v>
      </c>
      <c r="C14" s="238" t="s">
        <v>20</v>
      </c>
      <c r="D14" s="238" t="s">
        <v>21</v>
      </c>
      <c r="E14" s="248" t="s">
        <v>66</v>
      </c>
      <c r="F14" s="238" t="s">
        <v>23</v>
      </c>
      <c r="G14" s="240" t="s">
        <v>204</v>
      </c>
      <c r="H14" s="249" t="s">
        <v>148</v>
      </c>
      <c r="I14" s="251" t="s">
        <v>149</v>
      </c>
      <c r="J14" s="250" t="s">
        <v>228</v>
      </c>
      <c r="K14" s="250" t="s">
        <v>237</v>
      </c>
      <c r="L14" s="250" t="s">
        <v>238</v>
      </c>
      <c r="M14" s="250" t="s">
        <v>239</v>
      </c>
      <c r="N14" s="250" t="s">
        <v>240</v>
      </c>
      <c r="O14" s="250"/>
      <c r="P14" s="55">
        <v>48000</v>
      </c>
      <c r="Q14" s="56">
        <v>2800</v>
      </c>
      <c r="R14" s="243">
        <v>4000</v>
      </c>
      <c r="S14" s="243">
        <v>4000</v>
      </c>
      <c r="T14" s="243">
        <v>4000</v>
      </c>
      <c r="U14" s="243">
        <v>4000</v>
      </c>
      <c r="V14" s="243">
        <f t="shared" si="3"/>
        <v>2800</v>
      </c>
      <c r="W14" s="243">
        <f t="shared" si="4"/>
        <v>2800</v>
      </c>
      <c r="X14" s="243">
        <f t="shared" si="4"/>
        <v>2800</v>
      </c>
      <c r="Y14" s="243">
        <v>2800</v>
      </c>
      <c r="Z14" s="243">
        <v>2800</v>
      </c>
      <c r="AA14" s="243">
        <v>2800</v>
      </c>
      <c r="AB14" s="243">
        <v>2800</v>
      </c>
      <c r="AC14" s="243">
        <v>2800</v>
      </c>
      <c r="AD14" s="55">
        <f t="shared" si="0"/>
        <v>38400</v>
      </c>
      <c r="AE14" s="55">
        <f t="shared" si="1"/>
        <v>9600</v>
      </c>
      <c r="AF14" s="244">
        <f t="shared" si="2"/>
        <v>20</v>
      </c>
      <c r="AG14" s="247" t="s">
        <v>211</v>
      </c>
      <c r="AH14" s="177"/>
      <c r="AI14" s="223"/>
    </row>
    <row r="15" spans="1:35" s="179" customFormat="1" ht="57" x14ac:dyDescent="0.25">
      <c r="A15" s="236">
        <v>440709</v>
      </c>
      <c r="B15" s="237" t="s">
        <v>38</v>
      </c>
      <c r="C15" s="238" t="s">
        <v>20</v>
      </c>
      <c r="D15" s="238" t="s">
        <v>21</v>
      </c>
      <c r="E15" s="239" t="s">
        <v>22</v>
      </c>
      <c r="F15" s="238" t="s">
        <v>23</v>
      </c>
      <c r="G15" s="240" t="s">
        <v>203</v>
      </c>
      <c r="H15" s="241" t="s">
        <v>140</v>
      </c>
      <c r="I15" s="246" t="s">
        <v>141</v>
      </c>
      <c r="J15" s="257" t="s">
        <v>229</v>
      </c>
      <c r="K15" s="257" t="s">
        <v>243</v>
      </c>
      <c r="L15" s="257" t="s">
        <v>244</v>
      </c>
      <c r="M15" s="257" t="s">
        <v>245</v>
      </c>
      <c r="N15" s="257" t="s">
        <v>246</v>
      </c>
      <c r="O15" s="257" t="s">
        <v>248</v>
      </c>
      <c r="P15" s="55">
        <v>369309.84</v>
      </c>
      <c r="Q15" s="56">
        <v>23081.86</v>
      </c>
      <c r="R15" s="252">
        <v>30775.82</v>
      </c>
      <c r="S15" s="252">
        <v>30775.82</v>
      </c>
      <c r="T15" s="252">
        <v>30775.82</v>
      </c>
      <c r="U15" s="252">
        <v>30775.82</v>
      </c>
      <c r="V15" s="252">
        <v>23081.86</v>
      </c>
      <c r="W15" s="252">
        <v>23081.86</v>
      </c>
      <c r="X15" s="252">
        <v>23081.86</v>
      </c>
      <c r="Y15" s="252">
        <v>23081.86</v>
      </c>
      <c r="Z15" s="252">
        <v>23081.86</v>
      </c>
      <c r="AA15" s="252">
        <v>23081.86</v>
      </c>
      <c r="AB15" s="252">
        <v>23081.86</v>
      </c>
      <c r="AC15" s="252">
        <v>23081.86</v>
      </c>
      <c r="AD15" s="55">
        <f t="shared" si="0"/>
        <v>307758.15999999992</v>
      </c>
      <c r="AE15" s="55">
        <f t="shared" si="1"/>
        <v>61551.680000000109</v>
      </c>
      <c r="AF15" s="244">
        <f t="shared" si="2"/>
        <v>16.666677497680567</v>
      </c>
      <c r="AG15" s="247" t="s">
        <v>212</v>
      </c>
      <c r="AH15" s="177"/>
      <c r="AI15" s="178"/>
    </row>
    <row r="16" spans="1:35" s="224" customFormat="1" ht="42.75" x14ac:dyDescent="0.25">
      <c r="A16" s="236">
        <v>440709</v>
      </c>
      <c r="B16" s="237" t="s">
        <v>157</v>
      </c>
      <c r="C16" s="238" t="s">
        <v>20</v>
      </c>
      <c r="D16" s="238" t="s">
        <v>21</v>
      </c>
      <c r="E16" s="248" t="s">
        <v>156</v>
      </c>
      <c r="F16" s="238" t="s">
        <v>23</v>
      </c>
      <c r="G16" s="253" t="s">
        <v>220</v>
      </c>
      <c r="H16" s="249" t="s">
        <v>142</v>
      </c>
      <c r="I16" s="242" t="s">
        <v>143</v>
      </c>
      <c r="J16" s="254" t="s">
        <v>219</v>
      </c>
      <c r="K16" s="254"/>
      <c r="L16" s="254"/>
      <c r="M16" s="254"/>
      <c r="N16" s="254"/>
      <c r="O16" s="254"/>
      <c r="P16" s="55">
        <v>2188.15</v>
      </c>
      <c r="Q16" s="55"/>
      <c r="R16" s="243">
        <v>182.35</v>
      </c>
      <c r="S16" s="243">
        <v>182.35</v>
      </c>
      <c r="T16" s="243">
        <v>182.35</v>
      </c>
      <c r="U16" s="243">
        <v>182.35</v>
      </c>
      <c r="V16" s="243">
        <v>182.35</v>
      </c>
      <c r="W16" s="243">
        <v>182.35</v>
      </c>
      <c r="X16" s="243">
        <v>182.35</v>
      </c>
      <c r="Y16" s="243">
        <v>182.34</v>
      </c>
      <c r="Z16" s="243">
        <v>182.34</v>
      </c>
      <c r="AA16" s="243">
        <v>182.34</v>
      </c>
      <c r="AB16" s="243">
        <v>182.34</v>
      </c>
      <c r="AC16" s="243">
        <v>182.34</v>
      </c>
      <c r="AD16" s="55">
        <f t="shared" ref="AD16" si="5">SUM(R16:AC16)</f>
        <v>2188.1499999999996</v>
      </c>
      <c r="AE16" s="55">
        <f t="shared" ref="AE16" si="6">P16-AD16</f>
        <v>0</v>
      </c>
      <c r="AF16" s="244">
        <f t="shared" ref="AF16" si="7">AE16*100/P16</f>
        <v>0</v>
      </c>
      <c r="AG16" s="247" t="s">
        <v>207</v>
      </c>
      <c r="AH16" s="177"/>
      <c r="AI16" s="223"/>
    </row>
    <row r="17" spans="1:35" s="224" customFormat="1" ht="42.75" x14ac:dyDescent="0.25">
      <c r="A17" s="236">
        <v>440709</v>
      </c>
      <c r="B17" s="237" t="s">
        <v>157</v>
      </c>
      <c r="C17" s="238" t="s">
        <v>20</v>
      </c>
      <c r="D17" s="238" t="s">
        <v>21</v>
      </c>
      <c r="E17" s="248" t="s">
        <v>156</v>
      </c>
      <c r="F17" s="238" t="s">
        <v>23</v>
      </c>
      <c r="G17" s="253" t="s">
        <v>221</v>
      </c>
      <c r="H17" s="249" t="s">
        <v>142</v>
      </c>
      <c r="I17" s="242" t="s">
        <v>143</v>
      </c>
      <c r="J17" s="254" t="s">
        <v>222</v>
      </c>
      <c r="K17" s="254"/>
      <c r="L17" s="254"/>
      <c r="M17" s="254"/>
      <c r="N17" s="254"/>
      <c r="O17" s="254"/>
      <c r="P17" s="55">
        <v>9271.64</v>
      </c>
      <c r="Q17" s="55"/>
      <c r="R17" s="243"/>
      <c r="S17" s="243"/>
      <c r="T17" s="243"/>
      <c r="U17" s="243"/>
      <c r="V17" s="243"/>
      <c r="W17" s="243"/>
      <c r="X17" s="243">
        <v>842.89</v>
      </c>
      <c r="Y17" s="243">
        <v>1685.75</v>
      </c>
      <c r="Z17" s="243">
        <v>1685.75</v>
      </c>
      <c r="AA17" s="243">
        <v>1685.75</v>
      </c>
      <c r="AB17" s="243">
        <v>1685.75</v>
      </c>
      <c r="AC17" s="243">
        <v>1685.75</v>
      </c>
      <c r="AD17" s="55">
        <f t="shared" si="0"/>
        <v>9271.64</v>
      </c>
      <c r="AE17" s="55">
        <v>0</v>
      </c>
      <c r="AF17" s="244">
        <f t="shared" si="2"/>
        <v>0</v>
      </c>
      <c r="AG17" s="247" t="s">
        <v>207</v>
      </c>
      <c r="AH17" s="177"/>
      <c r="AI17" s="223"/>
    </row>
    <row r="18" spans="1:35" ht="77.25" customHeight="1" x14ac:dyDescent="0.25">
      <c r="A18" s="236">
        <v>440709</v>
      </c>
      <c r="B18" s="237" t="s">
        <v>37</v>
      </c>
      <c r="C18" s="238" t="s">
        <v>20</v>
      </c>
      <c r="D18" s="238" t="s">
        <v>21</v>
      </c>
      <c r="E18" s="238" t="s">
        <v>22</v>
      </c>
      <c r="F18" s="238" t="s">
        <v>23</v>
      </c>
      <c r="G18" s="240" t="s">
        <v>210</v>
      </c>
      <c r="H18" s="255" t="s">
        <v>97</v>
      </c>
      <c r="I18" s="256" t="s">
        <v>98</v>
      </c>
      <c r="J18" s="258" t="s">
        <v>241</v>
      </c>
      <c r="K18" s="258" t="s">
        <v>242</v>
      </c>
      <c r="L18" s="256"/>
      <c r="M18" s="256"/>
      <c r="N18" s="256"/>
      <c r="O18" s="256"/>
      <c r="P18" s="55">
        <v>14691.6</v>
      </c>
      <c r="Q18" s="56">
        <v>1224.3</v>
      </c>
      <c r="R18" s="56">
        <v>1224.3</v>
      </c>
      <c r="S18" s="56">
        <v>1224.3</v>
      </c>
      <c r="T18" s="56">
        <v>1224.3</v>
      </c>
      <c r="U18" s="56">
        <v>1224.3</v>
      </c>
      <c r="V18" s="56">
        <v>1224.3</v>
      </c>
      <c r="W18" s="56">
        <v>1224.3</v>
      </c>
      <c r="X18" s="56">
        <v>1224.3</v>
      </c>
      <c r="Y18" s="56">
        <v>1224.3</v>
      </c>
      <c r="Z18" s="56">
        <v>1224.3</v>
      </c>
      <c r="AA18" s="56">
        <v>1224.3</v>
      </c>
      <c r="AB18" s="56">
        <v>1224.3</v>
      </c>
      <c r="AC18" s="56">
        <v>1224.3</v>
      </c>
      <c r="AD18" s="55">
        <v>14691.6</v>
      </c>
      <c r="AE18" s="55">
        <f t="shared" ref="AE18:AE28" si="8">P18-AD18</f>
        <v>0</v>
      </c>
      <c r="AF18" s="244">
        <f t="shared" ref="AF18:AF29" si="9">AE18*100/P18</f>
        <v>0</v>
      </c>
      <c r="AG18" s="245" t="s">
        <v>209</v>
      </c>
      <c r="AH18" s="7"/>
    </row>
    <row r="19" spans="1:35" ht="28.5" x14ac:dyDescent="0.25">
      <c r="A19" s="236">
        <v>440709</v>
      </c>
      <c r="B19" s="269" t="s">
        <v>249</v>
      </c>
      <c r="C19" s="238" t="s">
        <v>20</v>
      </c>
      <c r="D19" s="238" t="s">
        <v>21</v>
      </c>
      <c r="E19" s="238" t="s">
        <v>22</v>
      </c>
      <c r="F19" s="238" t="s">
        <v>23</v>
      </c>
      <c r="G19" s="253" t="s">
        <v>250</v>
      </c>
      <c r="H19" s="255" t="s">
        <v>251</v>
      </c>
      <c r="I19" s="256" t="s">
        <v>252</v>
      </c>
      <c r="J19" s="258" t="s">
        <v>253</v>
      </c>
      <c r="K19" s="256"/>
      <c r="L19" s="256"/>
      <c r="M19" s="256"/>
      <c r="N19" s="256"/>
      <c r="O19" s="256"/>
      <c r="P19" s="55">
        <v>2053.83</v>
      </c>
      <c r="Q19" s="56"/>
      <c r="R19" s="270"/>
      <c r="S19" s="270"/>
      <c r="T19" s="270"/>
      <c r="U19" s="270"/>
      <c r="V19" s="270"/>
      <c r="W19" s="270"/>
      <c r="X19" s="270"/>
      <c r="Y19" s="270"/>
      <c r="Z19" s="270">
        <v>51.35</v>
      </c>
      <c r="AA19" s="270">
        <v>171.15</v>
      </c>
      <c r="AB19" s="270">
        <v>171.15</v>
      </c>
      <c r="AC19" s="270">
        <v>171.15</v>
      </c>
      <c r="AD19" s="55">
        <f t="shared" ref="AD19:AD28" si="10">SUM(R19:AC19)</f>
        <v>564.79999999999995</v>
      </c>
      <c r="AE19" s="55"/>
      <c r="AF19" s="244">
        <f t="shared" si="9"/>
        <v>0</v>
      </c>
      <c r="AG19" s="245"/>
      <c r="AH19" s="7"/>
    </row>
    <row r="20" spans="1:35" ht="57" x14ac:dyDescent="0.25">
      <c r="A20" s="236">
        <v>440709</v>
      </c>
      <c r="B20" s="269" t="s">
        <v>254</v>
      </c>
      <c r="C20" s="238" t="s">
        <v>20</v>
      </c>
      <c r="D20" s="238" t="s">
        <v>21</v>
      </c>
      <c r="E20" s="238" t="s">
        <v>22</v>
      </c>
      <c r="F20" s="238" t="s">
        <v>23</v>
      </c>
      <c r="G20" s="240" t="s">
        <v>255</v>
      </c>
      <c r="H20" s="255" t="s">
        <v>256</v>
      </c>
      <c r="I20" s="258" t="s">
        <v>257</v>
      </c>
      <c r="J20" s="258" t="s">
        <v>258</v>
      </c>
      <c r="K20" s="258" t="s">
        <v>259</v>
      </c>
      <c r="L20" s="256"/>
      <c r="M20" s="256"/>
      <c r="N20" s="256"/>
      <c r="O20" s="256"/>
      <c r="P20" s="55">
        <v>187920</v>
      </c>
      <c r="Q20" s="56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55">
        <v>187920</v>
      </c>
      <c r="AE20" s="55">
        <v>0</v>
      </c>
      <c r="AF20" s="244">
        <f t="shared" si="9"/>
        <v>0</v>
      </c>
      <c r="AG20" s="245"/>
      <c r="AH20" s="7"/>
    </row>
    <row r="21" spans="1:35" x14ac:dyDescent="0.25">
      <c r="A21" s="236">
        <v>440709</v>
      </c>
      <c r="B21" s="269"/>
      <c r="C21" s="238" t="s">
        <v>20</v>
      </c>
      <c r="D21" s="238" t="s">
        <v>21</v>
      </c>
      <c r="E21" s="238"/>
      <c r="F21" s="238"/>
      <c r="G21" s="240"/>
      <c r="H21" s="271"/>
      <c r="I21" s="256"/>
      <c r="J21" s="256"/>
      <c r="K21" s="256"/>
      <c r="L21" s="256"/>
      <c r="M21" s="256"/>
      <c r="N21" s="256"/>
      <c r="O21" s="256"/>
      <c r="P21" s="55"/>
      <c r="Q21" s="56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55">
        <f t="shared" si="10"/>
        <v>0</v>
      </c>
      <c r="AE21" s="55">
        <f t="shared" si="8"/>
        <v>0</v>
      </c>
      <c r="AF21" s="244" t="e">
        <f t="shared" si="9"/>
        <v>#DIV/0!</v>
      </c>
      <c r="AG21" s="245"/>
    </row>
    <row r="22" spans="1:35" x14ac:dyDescent="0.25">
      <c r="A22" s="236">
        <v>440709</v>
      </c>
      <c r="B22" s="269"/>
      <c r="C22" s="238" t="s">
        <v>20</v>
      </c>
      <c r="D22" s="238" t="s">
        <v>21</v>
      </c>
      <c r="E22" s="238"/>
      <c r="F22" s="238"/>
      <c r="G22" s="240"/>
      <c r="H22" s="271"/>
      <c r="I22" s="256"/>
      <c r="J22" s="256"/>
      <c r="K22" s="256"/>
      <c r="L22" s="256"/>
      <c r="M22" s="256"/>
      <c r="N22" s="256"/>
      <c r="O22" s="256"/>
      <c r="P22" s="55"/>
      <c r="Q22" s="56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55">
        <f t="shared" si="10"/>
        <v>0</v>
      </c>
      <c r="AE22" s="55">
        <f t="shared" si="8"/>
        <v>0</v>
      </c>
      <c r="AF22" s="244" t="e">
        <f t="shared" si="9"/>
        <v>#DIV/0!</v>
      </c>
      <c r="AG22" s="245"/>
    </row>
    <row r="23" spans="1:35" x14ac:dyDescent="0.25">
      <c r="A23" s="236">
        <v>440709</v>
      </c>
      <c r="B23" s="269"/>
      <c r="C23" s="238" t="s">
        <v>20</v>
      </c>
      <c r="D23" s="238" t="s">
        <v>21</v>
      </c>
      <c r="E23" s="238"/>
      <c r="F23" s="238"/>
      <c r="G23" s="240"/>
      <c r="H23" s="271"/>
      <c r="I23" s="256"/>
      <c r="J23" s="256"/>
      <c r="K23" s="256"/>
      <c r="L23" s="256"/>
      <c r="M23" s="256"/>
      <c r="N23" s="256"/>
      <c r="O23" s="256"/>
      <c r="P23" s="55"/>
      <c r="Q23" s="56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55">
        <f t="shared" si="10"/>
        <v>0</v>
      </c>
      <c r="AE23" s="55">
        <f t="shared" si="8"/>
        <v>0</v>
      </c>
      <c r="AF23" s="244" t="e">
        <f t="shared" si="9"/>
        <v>#DIV/0!</v>
      </c>
      <c r="AG23" s="245"/>
    </row>
    <row r="24" spans="1:35" x14ac:dyDescent="0.25">
      <c r="A24" s="236">
        <v>440709</v>
      </c>
      <c r="B24" s="269"/>
      <c r="C24" s="238" t="s">
        <v>20</v>
      </c>
      <c r="D24" s="238" t="s">
        <v>21</v>
      </c>
      <c r="E24" s="238"/>
      <c r="F24" s="238"/>
      <c r="G24" s="240"/>
      <c r="H24" s="271"/>
      <c r="I24" s="256"/>
      <c r="J24" s="256"/>
      <c r="K24" s="256"/>
      <c r="L24" s="256"/>
      <c r="M24" s="256"/>
      <c r="N24" s="256"/>
      <c r="O24" s="256"/>
      <c r="P24" s="55"/>
      <c r="Q24" s="56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55">
        <f t="shared" si="10"/>
        <v>0</v>
      </c>
      <c r="AE24" s="55">
        <f t="shared" si="8"/>
        <v>0</v>
      </c>
      <c r="AF24" s="244" t="e">
        <f t="shared" si="9"/>
        <v>#DIV/0!</v>
      </c>
      <c r="AG24" s="245"/>
    </row>
    <row r="25" spans="1:35" x14ac:dyDescent="0.25">
      <c r="A25" s="236">
        <v>440709</v>
      </c>
      <c r="B25" s="269"/>
      <c r="C25" s="238" t="s">
        <v>20</v>
      </c>
      <c r="D25" s="238" t="s">
        <v>21</v>
      </c>
      <c r="E25" s="238"/>
      <c r="F25" s="238"/>
      <c r="G25" s="240"/>
      <c r="H25" s="271"/>
      <c r="I25" s="256"/>
      <c r="J25" s="256"/>
      <c r="K25" s="256"/>
      <c r="L25" s="256"/>
      <c r="M25" s="256"/>
      <c r="N25" s="256"/>
      <c r="O25" s="256"/>
      <c r="P25" s="55"/>
      <c r="Q25" s="56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55">
        <f t="shared" si="10"/>
        <v>0</v>
      </c>
      <c r="AE25" s="55">
        <f t="shared" si="8"/>
        <v>0</v>
      </c>
      <c r="AF25" s="244" t="e">
        <f t="shared" si="9"/>
        <v>#DIV/0!</v>
      </c>
      <c r="AG25" s="245"/>
    </row>
    <row r="26" spans="1:35" x14ac:dyDescent="0.25">
      <c r="A26" s="236">
        <v>440709</v>
      </c>
      <c r="B26" s="269"/>
      <c r="C26" s="238" t="s">
        <v>20</v>
      </c>
      <c r="D26" s="238" t="s">
        <v>21</v>
      </c>
      <c r="E26" s="238"/>
      <c r="F26" s="238"/>
      <c r="G26" s="240"/>
      <c r="H26" s="271"/>
      <c r="I26" s="256"/>
      <c r="J26" s="256"/>
      <c r="K26" s="256"/>
      <c r="L26" s="256"/>
      <c r="M26" s="256"/>
      <c r="N26" s="256"/>
      <c r="O26" s="256"/>
      <c r="P26" s="55"/>
      <c r="Q26" s="56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55">
        <f t="shared" si="10"/>
        <v>0</v>
      </c>
      <c r="AE26" s="55">
        <f t="shared" si="8"/>
        <v>0</v>
      </c>
      <c r="AF26" s="244" t="e">
        <f t="shared" si="9"/>
        <v>#DIV/0!</v>
      </c>
      <c r="AG26" s="245"/>
    </row>
    <row r="27" spans="1:35" x14ac:dyDescent="0.25">
      <c r="A27" s="236">
        <v>440709</v>
      </c>
      <c r="B27" s="269"/>
      <c r="C27" s="238" t="s">
        <v>20</v>
      </c>
      <c r="D27" s="238" t="s">
        <v>21</v>
      </c>
      <c r="E27" s="238"/>
      <c r="F27" s="238"/>
      <c r="G27" s="240"/>
      <c r="H27" s="271"/>
      <c r="I27" s="273"/>
      <c r="J27" s="273"/>
      <c r="K27" s="273"/>
      <c r="L27" s="273"/>
      <c r="M27" s="273"/>
      <c r="N27" s="273"/>
      <c r="O27" s="273"/>
      <c r="P27" s="55"/>
      <c r="Q27" s="56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55">
        <f t="shared" si="10"/>
        <v>0</v>
      </c>
      <c r="AE27" s="55">
        <f t="shared" si="8"/>
        <v>0</v>
      </c>
      <c r="AF27" s="244" t="e">
        <f t="shared" si="9"/>
        <v>#DIV/0!</v>
      </c>
      <c r="AG27" s="245"/>
    </row>
    <row r="28" spans="1:35" ht="15.75" thickBot="1" x14ac:dyDescent="0.3">
      <c r="A28" s="236">
        <v>440709</v>
      </c>
      <c r="B28" s="274"/>
      <c r="C28" s="275" t="s">
        <v>20</v>
      </c>
      <c r="D28" s="275" t="s">
        <v>21</v>
      </c>
      <c r="E28" s="275"/>
      <c r="F28" s="275"/>
      <c r="G28" s="276"/>
      <c r="H28" s="277"/>
      <c r="I28" s="278"/>
      <c r="J28" s="278"/>
      <c r="K28" s="278"/>
      <c r="L28" s="278"/>
      <c r="M28" s="278"/>
      <c r="N28" s="278"/>
      <c r="O28" s="278"/>
      <c r="P28" s="77"/>
      <c r="Q28" s="78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77">
        <f t="shared" si="10"/>
        <v>0</v>
      </c>
      <c r="AE28" s="77">
        <f t="shared" si="8"/>
        <v>0</v>
      </c>
      <c r="AF28" s="280" t="e">
        <f t="shared" si="9"/>
        <v>#DIV/0!</v>
      </c>
      <c r="AG28" s="281"/>
    </row>
    <row r="29" spans="1:35" ht="15.75" thickBot="1" x14ac:dyDescent="0.3">
      <c r="A29" s="297" t="s">
        <v>75</v>
      </c>
      <c r="B29" s="297"/>
      <c r="C29" s="297"/>
      <c r="D29" s="297"/>
      <c r="E29" s="297"/>
      <c r="F29" s="297"/>
      <c r="G29" s="297"/>
      <c r="H29" s="297"/>
      <c r="I29" s="297"/>
      <c r="J29" s="282"/>
      <c r="K29" s="282"/>
      <c r="L29" s="282"/>
      <c r="M29" s="282"/>
      <c r="N29" s="282"/>
      <c r="O29" s="282"/>
      <c r="P29" s="82">
        <f t="shared" ref="P29:Q29" si="11">SUM(P8:P28)</f>
        <v>772510.14</v>
      </c>
      <c r="Q29" s="82">
        <f t="shared" si="11"/>
        <v>31487.38</v>
      </c>
      <c r="R29" s="82">
        <f>SUM(R8:R28)</f>
        <v>44536.25</v>
      </c>
      <c r="S29" s="82">
        <f t="shared" ref="S29:AE29" si="12">SUM(S8:S28)</f>
        <v>44536.25</v>
      </c>
      <c r="T29" s="82">
        <f t="shared" si="12"/>
        <v>44536.25</v>
      </c>
      <c r="U29" s="82">
        <f t="shared" si="12"/>
        <v>44536.25</v>
      </c>
      <c r="V29" s="82">
        <f t="shared" si="12"/>
        <v>35081.550999999999</v>
      </c>
      <c r="W29" s="82">
        <f t="shared" si="12"/>
        <v>35081.550999999999</v>
      </c>
      <c r="X29" s="82">
        <f t="shared" si="12"/>
        <v>39540.44</v>
      </c>
      <c r="Y29" s="82">
        <f t="shared" si="12"/>
        <v>40383.29</v>
      </c>
      <c r="Z29" s="82">
        <f t="shared" si="12"/>
        <v>38565.51</v>
      </c>
      <c r="AA29" s="82">
        <f t="shared" si="12"/>
        <v>38685.310000000005</v>
      </c>
      <c r="AB29" s="82">
        <f t="shared" si="12"/>
        <v>38685.310000000005</v>
      </c>
      <c r="AC29" s="82">
        <f t="shared" si="12"/>
        <v>38685.310000000005</v>
      </c>
      <c r="AD29" s="82">
        <f t="shared" si="12"/>
        <v>672073.27199999988</v>
      </c>
      <c r="AE29" s="82">
        <f t="shared" si="12"/>
        <v>98151.878000000113</v>
      </c>
      <c r="AF29" s="283">
        <f t="shared" si="9"/>
        <v>12.70557794878914</v>
      </c>
      <c r="AG29" s="284"/>
    </row>
    <row r="31" spans="1:35" x14ac:dyDescent="0.25">
      <c r="P31" s="176"/>
      <c r="AD31" s="145"/>
    </row>
  </sheetData>
  <sortState ref="A8:AC18">
    <sortCondition ref="B8:B18"/>
    <sortCondition ref="H8:H18"/>
  </sortState>
  <mergeCells count="25">
    <mergeCell ref="A29:I29"/>
    <mergeCell ref="I6:I7"/>
    <mergeCell ref="P6:P7"/>
    <mergeCell ref="Q6:Q7"/>
    <mergeCell ref="R6:AC6"/>
    <mergeCell ref="J6:J7"/>
    <mergeCell ref="K6:K7"/>
    <mergeCell ref="L6:L7"/>
    <mergeCell ref="M6:M7"/>
    <mergeCell ref="N6:N7"/>
    <mergeCell ref="O6:O7"/>
    <mergeCell ref="A4:AG4"/>
    <mergeCell ref="A5:AG5"/>
    <mergeCell ref="A6:A7"/>
    <mergeCell ref="B6:B7"/>
    <mergeCell ref="C6:C7"/>
    <mergeCell ref="D6:D7"/>
    <mergeCell ref="E6:E7"/>
    <mergeCell ref="F6:F7"/>
    <mergeCell ref="G6:G7"/>
    <mergeCell ref="H6:H7"/>
    <mergeCell ref="AF6:AF7"/>
    <mergeCell ref="AG6:AG7"/>
    <mergeCell ref="AD6:AD7"/>
    <mergeCell ref="AE6:AE7"/>
  </mergeCells>
  <pageMargins left="0.39370078740157483" right="0.62992125984251968" top="0.23622047244094491" bottom="0.23622047244094491" header="0" footer="0"/>
  <pageSetup paperSize="9" scale="3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UPE</vt:lpstr>
      <vt:lpstr>440702</vt:lpstr>
      <vt:lpstr>440703</vt:lpstr>
      <vt:lpstr>440704</vt:lpstr>
      <vt:lpstr>440705</vt:lpstr>
      <vt:lpstr>440706</vt:lpstr>
      <vt:lpstr>440707</vt:lpstr>
      <vt:lpstr>440708</vt:lpstr>
      <vt:lpstr>440709</vt:lpstr>
      <vt:lpstr>440710</vt:lpstr>
      <vt:lpstr>440711</vt:lpstr>
      <vt:lpstr>440712</vt:lpstr>
      <vt:lpstr>'440702'!Titulos_de_impressao</vt:lpstr>
      <vt:lpstr>'440703'!Titulos_de_impressao</vt:lpstr>
      <vt:lpstr>'440704'!Titulos_de_impressao</vt:lpstr>
      <vt:lpstr>'440705'!Titulos_de_impressao</vt:lpstr>
      <vt:lpstr>'440706'!Titulos_de_impressao</vt:lpstr>
      <vt:lpstr>'440707'!Titulos_de_impressao</vt:lpstr>
      <vt:lpstr>'440708'!Titulos_de_impressao</vt:lpstr>
      <vt:lpstr>'440709'!Titulos_de_impressao</vt:lpstr>
      <vt:lpstr>'440710'!Titulos_de_impressao</vt:lpstr>
      <vt:lpstr>'440711'!Titulos_de_impressao</vt:lpstr>
      <vt:lpstr>'440712'!Titulos_de_impressao</vt:lpstr>
      <vt:lpstr>UPE!Titulos_de_impressao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Teles</dc:creator>
  <cp:lastModifiedBy>Ednaldo Vasconcelos</cp:lastModifiedBy>
  <cp:lastPrinted>2020-08-11T19:15:01Z</cp:lastPrinted>
  <dcterms:created xsi:type="dcterms:W3CDTF">2020-08-11T18:39:05Z</dcterms:created>
  <dcterms:modified xsi:type="dcterms:W3CDTF">2020-10-29T13:41:33Z</dcterms:modified>
</cp:coreProperties>
</file>