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75" windowWidth="9120" windowHeight="4125" tabRatio="499"/>
  </bookViews>
  <sheets>
    <sheet name="Detalhamento" sheetId="160" r:id="rId1"/>
    <sheet name="Resumo" sheetId="159" r:id="rId2"/>
    <sheet name="Pessoal" sheetId="161" r:id="rId3"/>
  </sheets>
  <definedNames>
    <definedName name="_xlnm._FilterDatabase" localSheetId="1" hidden="1">Resumo!$A$6:$P$6</definedName>
  </definedNames>
  <calcPr calcId="145621"/>
</workbook>
</file>

<file path=xl/calcChain.xml><?xml version="1.0" encoding="utf-8"?>
<calcChain xmlns="http://schemas.openxmlformats.org/spreadsheetml/2006/main">
  <c r="Q15" i="160"/>
  <c r="AK8" i="161"/>
  <c r="AJ8"/>
  <c r="AI8"/>
  <c r="AH8"/>
  <c r="AG8"/>
  <c r="AF8"/>
  <c r="N13" i="160"/>
  <c r="Q13"/>
  <c r="Q11"/>
  <c r="N11"/>
  <c r="N9"/>
  <c r="N7"/>
  <c r="Q9"/>
  <c r="Q7"/>
  <c r="D26" i="159"/>
  <c r="D29"/>
  <c r="F27"/>
  <c r="D25"/>
  <c r="AE23" i="161"/>
  <c r="AE24"/>
  <c r="AD23"/>
  <c r="AC23"/>
  <c r="AB23"/>
  <c r="AB24"/>
  <c r="AA23"/>
  <c r="Z23"/>
  <c r="Y23"/>
  <c r="X23"/>
  <c r="W23"/>
  <c r="V23"/>
  <c r="W24"/>
  <c r="U23"/>
  <c r="T23"/>
  <c r="S23"/>
  <c r="R23"/>
  <c r="Q23"/>
  <c r="P23"/>
  <c r="Q24"/>
  <c r="O23"/>
  <c r="N23"/>
  <c r="O24"/>
  <c r="M23"/>
  <c r="L23"/>
  <c r="L24"/>
  <c r="K23"/>
  <c r="J23"/>
  <c r="I23"/>
  <c r="H23"/>
  <c r="I24"/>
  <c r="G23"/>
  <c r="B25"/>
  <c r="F23"/>
  <c r="E23"/>
  <c r="E24"/>
  <c r="D23"/>
  <c r="D24"/>
  <c r="C23"/>
  <c r="C24"/>
  <c r="B23"/>
  <c r="AK22"/>
  <c r="AJ22"/>
  <c r="AI22"/>
  <c r="AH22"/>
  <c r="AG22"/>
  <c r="AF22"/>
  <c r="AK21"/>
  <c r="AJ21"/>
  <c r="AI21"/>
  <c r="AH21"/>
  <c r="AG21"/>
  <c r="AF21"/>
  <c r="AK20"/>
  <c r="AJ20"/>
  <c r="AI20"/>
  <c r="AH20"/>
  <c r="AG20"/>
  <c r="AF20"/>
  <c r="AK19"/>
  <c r="AJ19"/>
  <c r="AI19"/>
  <c r="AH19"/>
  <c r="AG19"/>
  <c r="AF19"/>
  <c r="AK18"/>
  <c r="AJ18"/>
  <c r="AI18"/>
  <c r="AH18"/>
  <c r="AG18"/>
  <c r="AF18"/>
  <c r="AK17"/>
  <c r="AJ17"/>
  <c r="AI17"/>
  <c r="AH17"/>
  <c r="AG17"/>
  <c r="AF17"/>
  <c r="AK16"/>
  <c r="AJ16"/>
  <c r="AI16"/>
  <c r="AH16"/>
  <c r="AG16"/>
  <c r="AF16"/>
  <c r="AK15"/>
  <c r="AJ15"/>
  <c r="AI15"/>
  <c r="AH15"/>
  <c r="AG15"/>
  <c r="AF15"/>
  <c r="AK14"/>
  <c r="AJ14"/>
  <c r="AI14"/>
  <c r="AH14"/>
  <c r="AG14"/>
  <c r="AF14"/>
  <c r="AK13"/>
  <c r="AJ13"/>
  <c r="AI13"/>
  <c r="AH13"/>
  <c r="AG13"/>
  <c r="AF13"/>
  <c r="AK12"/>
  <c r="AJ12"/>
  <c r="AI12"/>
  <c r="AH12"/>
  <c r="AG12"/>
  <c r="AF12"/>
  <c r="AK11"/>
  <c r="AJ11"/>
  <c r="AI11"/>
  <c r="AH11"/>
  <c r="AG11"/>
  <c r="AF11"/>
  <c r="AK10"/>
  <c r="AJ10"/>
  <c r="AI10"/>
  <c r="AH10"/>
  <c r="AG10"/>
  <c r="AF10"/>
  <c r="AK9"/>
  <c r="AJ9"/>
  <c r="AI9"/>
  <c r="AH9"/>
  <c r="AG9"/>
  <c r="AF9"/>
  <c r="AI23"/>
  <c r="AK7"/>
  <c r="AJ7"/>
  <c r="AJ23"/>
  <c r="AJ24"/>
  <c r="AI7"/>
  <c r="AH7"/>
  <c r="AG7"/>
  <c r="AG23"/>
  <c r="AG24"/>
  <c r="AF7"/>
  <c r="AF23"/>
  <c r="X24"/>
  <c r="U24"/>
  <c r="K24"/>
  <c r="S24"/>
  <c r="AA24"/>
  <c r="AK23"/>
  <c r="N25"/>
  <c r="V24"/>
  <c r="AD24"/>
  <c r="H25"/>
  <c r="M24"/>
  <c r="AH23"/>
  <c r="Y24"/>
  <c r="T25"/>
  <c r="J24"/>
  <c r="AC24"/>
  <c r="R24"/>
  <c r="D20" i="159"/>
  <c r="D19"/>
  <c r="E42"/>
  <c r="F42"/>
  <c r="G42"/>
  <c r="H42"/>
  <c r="I42"/>
  <c r="J42"/>
  <c r="K42"/>
  <c r="L42"/>
  <c r="M42"/>
  <c r="N42"/>
  <c r="O42"/>
  <c r="E36"/>
  <c r="F36"/>
  <c r="G36"/>
  <c r="H36"/>
  <c r="I36"/>
  <c r="J36"/>
  <c r="K36"/>
  <c r="L36"/>
  <c r="M36"/>
  <c r="N36"/>
  <c r="O36"/>
  <c r="E33"/>
  <c r="F33"/>
  <c r="G33"/>
  <c r="H33"/>
  <c r="I33"/>
  <c r="J33"/>
  <c r="K33"/>
  <c r="L33"/>
  <c r="M33"/>
  <c r="N33"/>
  <c r="O33"/>
  <c r="E24"/>
  <c r="F24"/>
  <c r="G24"/>
  <c r="H24"/>
  <c r="I24"/>
  <c r="J24"/>
  <c r="K24"/>
  <c r="L24"/>
  <c r="M24"/>
  <c r="N24"/>
  <c r="O24"/>
  <c r="E15"/>
  <c r="F15"/>
  <c r="G15"/>
  <c r="H15"/>
  <c r="I15"/>
  <c r="J15"/>
  <c r="K15"/>
  <c r="L15"/>
  <c r="M15"/>
  <c r="N15"/>
  <c r="O15"/>
  <c r="E12"/>
  <c r="F12"/>
  <c r="G12"/>
  <c r="H12"/>
  <c r="I12"/>
  <c r="J12"/>
  <c r="K12"/>
  <c r="L12"/>
  <c r="M12"/>
  <c r="N12"/>
  <c r="O12"/>
  <c r="E9"/>
  <c r="F9"/>
  <c r="G9"/>
  <c r="H9"/>
  <c r="I9"/>
  <c r="J9"/>
  <c r="K9"/>
  <c r="L9"/>
  <c r="M9"/>
  <c r="N9"/>
  <c r="O9"/>
  <c r="D9"/>
  <c r="D12"/>
  <c r="D15"/>
  <c r="D18"/>
  <c r="D24"/>
  <c r="D28"/>
  <c r="D33"/>
  <c r="D36"/>
  <c r="D37"/>
  <c r="D38"/>
  <c r="D42"/>
  <c r="O38"/>
  <c r="N38"/>
  <c r="M38"/>
  <c r="L38"/>
  <c r="K38"/>
  <c r="J38"/>
  <c r="I38"/>
  <c r="H38"/>
  <c r="G38"/>
  <c r="F38"/>
  <c r="E38"/>
  <c r="O37"/>
  <c r="N37"/>
  <c r="M37"/>
  <c r="L37"/>
  <c r="K37"/>
  <c r="J37"/>
  <c r="I37"/>
  <c r="H37"/>
  <c r="G37"/>
  <c r="G39"/>
  <c r="F37"/>
  <c r="E37"/>
  <c r="P35"/>
  <c r="P34"/>
  <c r="Q34"/>
  <c r="E28"/>
  <c r="F28"/>
  <c r="G28"/>
  <c r="G30"/>
  <c r="H28"/>
  <c r="I28"/>
  <c r="J28"/>
  <c r="J30"/>
  <c r="K28"/>
  <c r="K30"/>
  <c r="L28"/>
  <c r="M28"/>
  <c r="N28"/>
  <c r="O28"/>
  <c r="E29"/>
  <c r="E30"/>
  <c r="F29"/>
  <c r="G29"/>
  <c r="H29"/>
  <c r="I29"/>
  <c r="J29"/>
  <c r="K29"/>
  <c r="L29"/>
  <c r="M29"/>
  <c r="N29"/>
  <c r="O29"/>
  <c r="O30"/>
  <c r="E19"/>
  <c r="F19"/>
  <c r="G19"/>
  <c r="H19"/>
  <c r="I19"/>
  <c r="J19"/>
  <c r="K19"/>
  <c r="L19"/>
  <c r="M19"/>
  <c r="N19"/>
  <c r="O19"/>
  <c r="E20"/>
  <c r="E21"/>
  <c r="F20"/>
  <c r="F21"/>
  <c r="G20"/>
  <c r="H20"/>
  <c r="H21"/>
  <c r="I20"/>
  <c r="I21"/>
  <c r="J20"/>
  <c r="K20"/>
  <c r="L20"/>
  <c r="L44"/>
  <c r="L45"/>
  <c r="M20"/>
  <c r="M44"/>
  <c r="M45"/>
  <c r="N20"/>
  <c r="N21"/>
  <c r="O20"/>
  <c r="O18"/>
  <c r="N18"/>
  <c r="M18"/>
  <c r="L18"/>
  <c r="K18"/>
  <c r="J18"/>
  <c r="I18"/>
  <c r="H18"/>
  <c r="G18"/>
  <c r="F18"/>
  <c r="E18"/>
  <c r="O27"/>
  <c r="N27"/>
  <c r="M27"/>
  <c r="L27"/>
  <c r="K27"/>
  <c r="J27"/>
  <c r="I27"/>
  <c r="H27"/>
  <c r="G27"/>
  <c r="E27"/>
  <c r="P10"/>
  <c r="Q10"/>
  <c r="P41"/>
  <c r="P40"/>
  <c r="Q40"/>
  <c r="P32"/>
  <c r="P31"/>
  <c r="Q31"/>
  <c r="P26"/>
  <c r="P25"/>
  <c r="P23"/>
  <c r="P24"/>
  <c r="P22"/>
  <c r="Q22"/>
  <c r="P17"/>
  <c r="P16"/>
  <c r="Q16"/>
  <c r="P14"/>
  <c r="Q14"/>
  <c r="P13"/>
  <c r="P11"/>
  <c r="P8"/>
  <c r="Q8"/>
  <c r="P7"/>
  <c r="H39"/>
  <c r="J39"/>
  <c r="I39"/>
  <c r="F39"/>
  <c r="N39"/>
  <c r="E39"/>
  <c r="D43"/>
  <c r="O39"/>
  <c r="P42"/>
  <c r="H44"/>
  <c r="N30"/>
  <c r="N43"/>
  <c r="J43"/>
  <c r="L30"/>
  <c r="D27"/>
  <c r="Q26"/>
  <c r="F30"/>
  <c r="F43"/>
  <c r="G21"/>
  <c r="P28"/>
  <c r="Q28"/>
  <c r="M30"/>
  <c r="I30"/>
  <c r="P27"/>
  <c r="I44"/>
  <c r="L43"/>
  <c r="P37"/>
  <c r="Q37"/>
  <c r="K39"/>
  <c r="N44"/>
  <c r="N45"/>
  <c r="J21"/>
  <c r="M43"/>
  <c r="I43"/>
  <c r="E43"/>
  <c r="P36"/>
  <c r="L39"/>
  <c r="M39"/>
  <c r="D39"/>
  <c r="D30"/>
  <c r="Q41"/>
  <c r="Q11"/>
  <c r="Q32"/>
  <c r="P38"/>
  <c r="Q38"/>
  <c r="Q25"/>
  <c r="P33"/>
  <c r="Q35"/>
  <c r="O43"/>
  <c r="K43"/>
  <c r="G43"/>
  <c r="D44"/>
  <c r="D45"/>
  <c r="H30"/>
  <c r="O21"/>
  <c r="K21"/>
  <c r="M21"/>
  <c r="J44"/>
  <c r="J45"/>
  <c r="P18"/>
  <c r="P12"/>
  <c r="P19"/>
  <c r="Q19"/>
  <c r="L21"/>
  <c r="E44"/>
  <c r="E45"/>
  <c r="D21"/>
  <c r="K44"/>
  <c r="K45"/>
  <c r="G44"/>
  <c r="G45"/>
  <c r="P9"/>
  <c r="H43"/>
  <c r="Q13"/>
  <c r="Q17"/>
  <c r="Q7"/>
  <c r="P39"/>
  <c r="G24" i="161"/>
  <c r="H45" i="159"/>
  <c r="I45"/>
  <c r="P43"/>
  <c r="Q43"/>
  <c r="P29"/>
  <c r="O44"/>
  <c r="O45"/>
  <c r="Q23"/>
  <c r="P20"/>
  <c r="P21"/>
  <c r="F44"/>
  <c r="F45"/>
  <c r="P44"/>
  <c r="P15"/>
  <c r="Q20"/>
  <c r="Q29"/>
  <c r="P30"/>
  <c r="Q44"/>
  <c r="P45"/>
  <c r="AH24" i="161"/>
  <c r="P24"/>
  <c r="AK24"/>
  <c r="AF25"/>
  <c r="AI24"/>
  <c r="F24"/>
  <c r="Z25"/>
</calcChain>
</file>

<file path=xl/comments1.xml><?xml version="1.0" encoding="utf-8"?>
<comments xmlns="http://schemas.openxmlformats.org/spreadsheetml/2006/main">
  <authors>
    <author>UPE -- ESEF</author>
  </authors>
  <commentList>
    <comment ref="O13" authorId="0">
      <text>
        <r>
          <rPr>
            <b/>
            <sz val="9"/>
            <color indexed="81"/>
            <rFont val="Tahoma"/>
            <family val="2"/>
          </rPr>
          <t>UPE -- ESEF:</t>
        </r>
        <r>
          <rPr>
            <sz val="9"/>
            <color indexed="81"/>
            <rFont val="Tahoma"/>
            <family val="2"/>
          </rPr>
          <t xml:space="preserve">
EMPRESA LEMON-13.026,06
EMPRESA RM - 7.112,43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UPE -- ESEF:</t>
        </r>
        <r>
          <rPr>
            <sz val="9"/>
            <color indexed="81"/>
            <rFont val="Tahoma"/>
            <family val="2"/>
          </rPr>
          <t xml:space="preserve">
EMPRESA LEMON - 13.286,57
EMPRESA RM - 7.254,61</t>
        </r>
      </text>
    </comment>
  </commentList>
</comments>
</file>

<file path=xl/sharedStrings.xml><?xml version="1.0" encoding="utf-8"?>
<sst xmlns="http://schemas.openxmlformats.org/spreadsheetml/2006/main" count="221" uniqueCount="137">
  <si>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</si>
  <si>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</si>
  <si>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</si>
  <si>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</si>
  <si>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</si>
  <si>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</si>
  <si>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</si>
  <si>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</si>
  <si>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</si>
  <si>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</si>
  <si>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</si>
  <si>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</si>
  <si>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</si>
  <si>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</si>
  <si>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</si>
  <si>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</si>
  <si>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</si>
  <si>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</si>
  <si>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</si>
  <si>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</si>
  <si>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</si>
  <si>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</si>
  <si>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</si>
  <si>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</si>
  <si>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</si>
  <si>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</si>
  <si>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Pedreiro</t>
  </si>
  <si>
    <t>Manutenção Predial</t>
  </si>
  <si>
    <t>Segurança</t>
  </si>
  <si>
    <t>Circuito Interno</t>
  </si>
  <si>
    <t>Vigilância Ostensiva</t>
  </si>
  <si>
    <t>2018</t>
  </si>
  <si>
    <t>Cresc</t>
  </si>
  <si>
    <t>ANO</t>
  </si>
  <si>
    <t>A FFPG deverá preencher um formulário pra cada campus, inclusive a projeção de Serra Talhada</t>
  </si>
  <si>
    <t>LEVANTAMENTO DOS CONTRATOS TERCEIRIZAÇÃO 2019</t>
  </si>
  <si>
    <t>2019</t>
  </si>
  <si>
    <t>Média 2018 e    % Aum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</si>
  <si>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</si>
  <si>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</si>
  <si>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</si>
  <si>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</si>
  <si>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</si>
  <si>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</si>
  <si>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</si>
  <si>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</si>
  <si>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</si>
  <si>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</si>
  <si>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</si>
  <si>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</si>
  <si>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</si>
  <si>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</si>
  <si>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</si>
  <si>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</si>
  <si>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</si>
  <si>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</si>
  <si>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</si>
  <si>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t>CONTROLE CONTRATOS DE TERCEIRIZAÇÃO DE PESSOAL E SERVIÇOS 2019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</si>
  <si>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</si>
  <si>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VALOR LIQUIDADO 2018</t>
  </si>
  <si>
    <t>VALOR DEA 2018 (se houver)</t>
  </si>
  <si>
    <t>VALOR PARA 2019</t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</si>
  <si>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</si>
  <si>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</si>
  <si>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</si>
  <si>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</si>
  <si>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</si>
  <si>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</si>
  <si>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</si>
  <si>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</si>
  <si>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</si>
  <si>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</si>
  <si>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</si>
  <si>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</si>
  <si>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</si>
  <si>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</si>
  <si>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</si>
  <si>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</si>
  <si>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</si>
  <si>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</si>
  <si>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</si>
  <si>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</si>
  <si>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</si>
  <si>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</si>
  <si>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</si>
  <si>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</si>
  <si>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Seguranção colocar o quantitativo de pessoal, se for circuito interno colocar observação</t>
  </si>
  <si>
    <t>VALOR</t>
  </si>
  <si>
    <t>VALOR:</t>
  </si>
  <si>
    <t>2018 - Colocar o valor liquidado pelo mês de competência (Se era referente a janeiro mas só foi liquidado em março, colocar em janeiro)</t>
  </si>
  <si>
    <t>No campo Observações colocar a situação de cada contrato, se a SAD já autorizou os dissídios (nos enviar cópia da autorização), se existe nova licitação a ser concluída e se possível o novo valor solicitado, enfim, informações que nos ajude a enviar ao Estado a solicitação de aumento de Programação.</t>
  </si>
  <si>
    <t>2019 - Colocar o valor previsto a ser liquidado, no campus observação colocar, caso já tenham recebido os possíveis reajustes</t>
  </si>
  <si>
    <r>
      <rPr>
        <b/>
        <sz val="10"/>
        <color indexed="12"/>
        <rFont val="Arial"/>
        <family val="2"/>
      </rPr>
      <t xml:space="preserve">1 O VALOR DO MONTANTE B-  2018 AINDA NÃO FOI APROVADO PELA SAD.                                                                  </t>
    </r>
    <r>
      <rPr>
        <b/>
        <sz val="10"/>
        <color indexed="10"/>
        <rFont val="Arial"/>
        <family val="2"/>
      </rPr>
      <t xml:space="preserve">2- DISSIDIO COLETIVO 2019- MONTANTE A - AINDA NÃO FOI LIBERADO - O VALOR É EXTIMATIVO                                      </t>
    </r>
  </si>
  <si>
    <r>
      <t>O CONTRATO DE LIMPEZA E CONSERVAÇÃO FOI ENCERRADO DIA 30/11/2018-  FOI FEITO OUTRA LICITAÇÃO PARA INICAR  EM DEZ/2018-</t>
    </r>
    <r>
      <rPr>
        <b/>
        <sz val="12"/>
        <color indexed="10"/>
        <rFont val="Arial"/>
        <family val="2"/>
      </rPr>
      <t xml:space="preserve"> (R$ 20.801,82 MÊS )</t>
    </r>
    <r>
      <rPr>
        <b/>
        <sz val="10"/>
        <rFont val="Arial"/>
        <family val="2"/>
      </rPr>
      <t xml:space="preserve"> ESCLARECEMOS QUE A NOVA EMPRESA NÃO INICIOU O CONTRATO EM DEZEMBRO/2018 E SIM EM JANEIRO 2019-   O VALOR DE DEZEBMBRO/2018 FOI COM DISPESNSA SEM MATERIAL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2- DISSIDIO COLETIVO 2019- MONTANTE A - AINDA NÃO FOI LIBERADO - O VALOR É EXTIMATIVO </t>
    </r>
    <r>
      <rPr>
        <b/>
        <sz val="10"/>
        <rFont val="Arial"/>
        <family val="2"/>
      </rPr>
      <t xml:space="preserve">        </t>
    </r>
  </si>
  <si>
    <t xml:space="preserve">UNIDADE:  ESCOLA SUPEIROR DE EDUCAÇÃO FISICA DE PE </t>
  </si>
  <si>
    <t>OR TERCEIRIZAÇÃO-</t>
  </si>
  <si>
    <t>CONTROLE, OPERAÇÃO E FISC.DE PORTARIAS</t>
  </si>
  <si>
    <t>Pregao</t>
  </si>
  <si>
    <t>440703</t>
  </si>
  <si>
    <t>08.727.425/0001-09</t>
  </si>
  <si>
    <t>006/2015</t>
  </si>
  <si>
    <t>4399</t>
  </si>
  <si>
    <t>B628</t>
  </si>
  <si>
    <t>005/2015</t>
  </si>
  <si>
    <t>SERVIÇOS DE MÃO DE OBRA ESPECIALIZADA DE AUX. DE ESCRITORIO E RECEPÇÃO</t>
  </si>
  <si>
    <t>10.627.870/0001-49</t>
  </si>
  <si>
    <t xml:space="preserve">LEMON TERCEIRIZAÇÃO </t>
  </si>
  <si>
    <r>
      <rPr>
        <b/>
        <sz val="10"/>
        <color indexed="12"/>
        <rFont val="Arial"/>
        <family val="2"/>
      </rPr>
      <t xml:space="preserve">1 O VALOR DO MONTANTE B-  2018 AINDA NÃO FOI APROVADO PELA SAD.                                            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                                                                       </t>
    </r>
    <r>
      <rPr>
        <b/>
        <sz val="10"/>
        <color indexed="10"/>
        <rFont val="Arial"/>
        <family val="2"/>
      </rPr>
      <t xml:space="preserve">3- DISSIDIO COLETIVO 2019- MONTANTE A - AINDA NÃO FOI LIBERADO - O VALOR É EXTIMATIVO                                      </t>
    </r>
  </si>
  <si>
    <r>
      <rPr>
        <b/>
        <sz val="10"/>
        <color indexed="12"/>
        <rFont val="Arial"/>
        <family val="2"/>
      </rPr>
      <t xml:space="preserve">1 O VALOR DO MONTANTE B-  2018 AINDA NÃO FOI APROVADO PELA SAD.                                             </t>
    </r>
    <r>
      <rPr>
        <b/>
        <sz val="10"/>
        <rFont val="Arial"/>
        <family val="2"/>
      </rPr>
      <t xml:space="preserve">2-   NO MÊS DE MARÇO/2018- FOI LIQUIDADO A MENOR R$ 856,78 ( FALTA DE FUNCIONÁRIO NO MES DE MARÇO/18)       </t>
    </r>
    <r>
      <rPr>
        <b/>
        <sz val="10"/>
        <color indexed="12"/>
        <rFont val="Arial"/>
        <family val="2"/>
      </rPr>
      <t xml:space="preserve">    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3- DISSIDIO COLETIVO 2019- MONTANTE A - AINDA NÃO FOI LIBERADO - O VALOR É EXTIMATIVO                                      </t>
    </r>
  </si>
  <si>
    <t>SERVIÇOS DE MAO DE OBRA ESPECIALIZADA DE  AUX. ADM</t>
  </si>
  <si>
    <t>002/2015</t>
  </si>
  <si>
    <t>RM TERCEIRIZAÇÃO</t>
  </si>
  <si>
    <t>05.465.222/0001-01</t>
  </si>
  <si>
    <t>3006/2019</t>
  </si>
  <si>
    <t>ATITUDE TERCEIRIZÇÃO</t>
  </si>
  <si>
    <t>B625</t>
  </si>
  <si>
    <t>SERV. LIMPEZA E CONSERV. PREDIAL</t>
  </si>
  <si>
    <r>
      <t xml:space="preserve">1-O VALOR LIQUIDADO 2018 REF. A SERV. DE LIMPEZA E CONSERVAÇÃO FOI DE R$ 243.747,73 com  Empresa Marca e M.A Mão de Obra- Contratos Encerrado em dez/2018.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</rPr>
      <t>2-A Empresa Atitude iniciou o Contrato em 2019.</t>
    </r>
  </si>
  <si>
    <t>CORREIOS</t>
  </si>
  <si>
    <t>0075</t>
  </si>
  <si>
    <t>0000</t>
  </si>
  <si>
    <t>SERVIÇOS DE POSTAGENS</t>
  </si>
  <si>
    <t>34.028.316.0021-57</t>
  </si>
  <si>
    <t>MARCIO DO NASCIMENTO SILVA</t>
  </si>
  <si>
    <t>FORNECIMENTO DE AGUA MINERAL -20 LITROS</t>
  </si>
  <si>
    <t>10.875.828.0001-47</t>
  </si>
  <si>
    <t>SOLIVETTE</t>
  </si>
  <si>
    <t>40.904.492.0001-64</t>
  </si>
  <si>
    <t>LOCAÇÃO DE IMPRESSORAS MULTIFUNCIONAIS</t>
  </si>
  <si>
    <t>2G TURISMO &amp; EVENTOS LTDA                                             CNPJ  11.126.361/0001-03</t>
  </si>
  <si>
    <t>11.126.361.0001-03</t>
  </si>
  <si>
    <t>B627</t>
  </si>
  <si>
    <t>PASSAGENS AEREA NACIONAL</t>
  </si>
  <si>
    <t>VALOR MENSAL ESTIMADO</t>
  </si>
  <si>
    <t>ELIAS OLIVEIRA DE ALBUQUERQUE</t>
  </si>
  <si>
    <t xml:space="preserve">SERVIÇO DE MANUTENÇÃO DE EQUIPAMENTOS DE INFORMÁTICA. - TIPO IMPRESSORAS E COMPUTADORES </t>
  </si>
  <si>
    <t>846.785.934-20</t>
  </si>
</sst>
</file>

<file path=xl/styles.xml><?xml version="1.0" encoding="utf-8"?>
<styleSheet xmlns="http://schemas.openxmlformats.org/spreadsheetml/2006/main">
  <numFmts count="3">
    <numFmt numFmtId="193" formatCode="#,##0.00_ ;[Red]\-#,##0.00\ "/>
    <numFmt numFmtId="203" formatCode="dd/mm/yy;@"/>
    <numFmt numFmtId="204" formatCode="#,##0.0_ ;[Red]\-#,##0.0\ "/>
  </numFmts>
  <fonts count="4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sz val="14"/>
      <color rgb="FF0000CC"/>
      <name val="Arial"/>
      <family val="2"/>
    </font>
    <font>
      <sz val="14"/>
      <color rgb="FF0000FF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0000CC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216">
    <xf numFmtId="0" fontId="0" fillId="0" borderId="0" xfId="0"/>
    <xf numFmtId="49" fontId="3" fillId="0" borderId="0" xfId="0" applyNumberFormat="1" applyFont="1"/>
    <xf numFmtId="49" fontId="2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193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93" fontId="5" fillId="0" borderId="0" xfId="0" applyNumberFormat="1" applyFont="1" applyAlignment="1">
      <alignment horizontal="right" vertical="center"/>
    </xf>
    <xf numFmtId="193" fontId="6" fillId="0" borderId="0" xfId="0" applyNumberFormat="1" applyFont="1" applyAlignment="1">
      <alignment vertical="center"/>
    </xf>
    <xf numFmtId="193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93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193" fontId="4" fillId="0" borderId="0" xfId="0" applyNumberFormat="1" applyFont="1" applyAlignment="1">
      <alignment horizontal="right" vertical="center"/>
    </xf>
    <xf numFmtId="19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193" fontId="10" fillId="0" borderId="2" xfId="0" applyNumberFormat="1" applyFont="1" applyBorder="1" applyAlignment="1">
      <alignment horizontal="right" vertical="center" wrapText="1"/>
    </xf>
    <xf numFmtId="193" fontId="10" fillId="0" borderId="3" xfId="0" applyNumberFormat="1" applyFont="1" applyBorder="1" applyAlignment="1">
      <alignment horizontal="right" vertical="center" wrapText="1"/>
    </xf>
    <xf numFmtId="193" fontId="4" fillId="0" borderId="1" xfId="0" applyNumberFormat="1" applyFont="1" applyBorder="1" applyAlignment="1">
      <alignment horizontal="right" vertical="center" wrapText="1"/>
    </xf>
    <xf numFmtId="193" fontId="4" fillId="3" borderId="4" xfId="0" applyNumberFormat="1" applyFont="1" applyFill="1" applyBorder="1" applyAlignment="1">
      <alignment horizontal="right" vertical="center" wrapText="1"/>
    </xf>
    <xf numFmtId="193" fontId="4" fillId="3" borderId="5" xfId="0" applyNumberFormat="1" applyFont="1" applyFill="1" applyBorder="1" applyAlignment="1">
      <alignment horizontal="right" vertical="center" wrapText="1"/>
    </xf>
    <xf numFmtId="193" fontId="4" fillId="3" borderId="1" xfId="0" applyNumberFormat="1" applyFont="1" applyFill="1" applyBorder="1" applyAlignment="1">
      <alignment horizontal="right" vertical="center" wrapText="1"/>
    </xf>
    <xf numFmtId="193" fontId="4" fillId="4" borderId="2" xfId="0" applyNumberFormat="1" applyFont="1" applyFill="1" applyBorder="1" applyAlignment="1">
      <alignment horizontal="right" vertical="center" wrapText="1"/>
    </xf>
    <xf numFmtId="193" fontId="4" fillId="4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93" fontId="0" fillId="0" borderId="0" xfId="0" applyNumberFormat="1"/>
    <xf numFmtId="193" fontId="7" fillId="2" borderId="0" xfId="0" applyNumberFormat="1" applyFont="1" applyFill="1" applyBorder="1" applyAlignment="1">
      <alignment horizontal="center" vertical="center"/>
    </xf>
    <xf numFmtId="193" fontId="4" fillId="0" borderId="3" xfId="0" applyNumberFormat="1" applyFont="1" applyBorder="1" applyAlignment="1">
      <alignment vertical="center" wrapText="1"/>
    </xf>
    <xf numFmtId="193" fontId="4" fillId="0" borderId="3" xfId="0" applyNumberFormat="1" applyFont="1" applyBorder="1" applyAlignment="1">
      <alignment horizontal="center" vertical="center" wrapText="1"/>
    </xf>
    <xf numFmtId="193" fontId="4" fillId="0" borderId="1" xfId="0" applyNumberFormat="1" applyFont="1" applyBorder="1" applyAlignment="1">
      <alignment vertical="center" wrapText="1"/>
    </xf>
    <xf numFmtId="193" fontId="4" fillId="3" borderId="3" xfId="0" applyNumberFormat="1" applyFont="1" applyFill="1" applyBorder="1" applyAlignment="1">
      <alignment vertical="center" wrapText="1"/>
    </xf>
    <xf numFmtId="193" fontId="4" fillId="3" borderId="3" xfId="0" applyNumberFormat="1" applyFont="1" applyFill="1" applyBorder="1" applyAlignment="1">
      <alignment horizontal="center" vertical="center" wrapText="1"/>
    </xf>
    <xf numFmtId="193" fontId="4" fillId="3" borderId="1" xfId="0" applyNumberFormat="1" applyFont="1" applyFill="1" applyBorder="1" applyAlignment="1">
      <alignment vertical="center" wrapText="1"/>
    </xf>
    <xf numFmtId="193" fontId="4" fillId="4" borderId="3" xfId="0" applyNumberFormat="1" applyFont="1" applyFill="1" applyBorder="1" applyAlignment="1">
      <alignment vertical="center" wrapText="1"/>
    </xf>
    <xf numFmtId="193" fontId="4" fillId="4" borderId="3" xfId="0" applyNumberFormat="1" applyFont="1" applyFill="1" applyBorder="1" applyAlignment="1">
      <alignment horizontal="center" vertical="center" wrapText="1"/>
    </xf>
    <xf numFmtId="193" fontId="4" fillId="4" borderId="1" xfId="0" applyNumberFormat="1" applyFont="1" applyFill="1" applyBorder="1" applyAlignment="1">
      <alignment vertical="center" wrapText="1"/>
    </xf>
    <xf numFmtId="193" fontId="4" fillId="0" borderId="0" xfId="0" applyNumberFormat="1" applyFont="1" applyAlignment="1">
      <alignment horizontal="left" wrapText="1"/>
    </xf>
    <xf numFmtId="193" fontId="4" fillId="0" borderId="0" xfId="0" applyNumberFormat="1" applyFont="1"/>
    <xf numFmtId="4" fontId="26" fillId="0" borderId="0" xfId="0" applyNumberFormat="1" applyFont="1" applyAlignment="1">
      <alignment vertical="center"/>
    </xf>
    <xf numFmtId="49" fontId="26" fillId="0" borderId="1" xfId="0" applyNumberFormat="1" applyFont="1" applyBorder="1" applyAlignment="1">
      <alignment horizontal="center" vertical="center" wrapText="1"/>
    </xf>
    <xf numFmtId="203" fontId="26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9" fontId="27" fillId="2" borderId="6" xfId="0" applyNumberFormat="1" applyFont="1" applyFill="1" applyBorder="1" applyAlignment="1">
      <alignment horizontal="center" vertical="center" wrapText="1"/>
    </xf>
    <xf numFmtId="49" fontId="28" fillId="2" borderId="6" xfId="0" applyNumberFormat="1" applyFont="1" applyFill="1" applyBorder="1" applyAlignment="1">
      <alignment horizontal="center" vertical="center"/>
    </xf>
    <xf numFmtId="203" fontId="13" fillId="2" borderId="6" xfId="0" applyNumberFormat="1" applyFont="1" applyFill="1" applyBorder="1" applyAlignment="1">
      <alignment horizontal="center" vertical="center"/>
    </xf>
    <xf numFmtId="49" fontId="27" fillId="3" borderId="6" xfId="0" applyNumberFormat="1" applyFont="1" applyFill="1" applyBorder="1" applyAlignment="1">
      <alignment horizontal="center" vertical="center"/>
    </xf>
    <xf numFmtId="203" fontId="28" fillId="2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right" vertical="center"/>
    </xf>
    <xf numFmtId="4" fontId="28" fillId="2" borderId="6" xfId="0" applyNumberFormat="1" applyFont="1" applyFill="1" applyBorder="1" applyAlignment="1">
      <alignment horizontal="right" vertical="center"/>
    </xf>
    <xf numFmtId="203" fontId="13" fillId="2" borderId="6" xfId="0" applyNumberFormat="1" applyFont="1" applyFill="1" applyBorder="1" applyAlignment="1">
      <alignment horizontal="center" vertical="center" wrapText="1"/>
    </xf>
    <xf numFmtId="49" fontId="27" fillId="2" borderId="6" xfId="0" applyNumberFormat="1" applyFont="1" applyFill="1" applyBorder="1" applyAlignment="1">
      <alignment horizontal="left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/>
    </xf>
    <xf numFmtId="203" fontId="13" fillId="2" borderId="2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vertical="center" wrapText="1"/>
    </xf>
    <xf numFmtId="49" fontId="27" fillId="3" borderId="2" xfId="0" applyNumberFormat="1" applyFont="1" applyFill="1" applyBorder="1" applyAlignment="1">
      <alignment horizontal="center" vertical="center"/>
    </xf>
    <xf numFmtId="203" fontId="28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right" vertical="center"/>
    </xf>
    <xf numFmtId="4" fontId="28" fillId="2" borderId="2" xfId="0" applyNumberFormat="1" applyFont="1" applyFill="1" applyBorder="1" applyAlignment="1">
      <alignment horizontal="right" vertical="center"/>
    </xf>
    <xf numFmtId="203" fontId="13" fillId="2" borderId="2" xfId="0" applyNumberFormat="1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203" fontId="28" fillId="2" borderId="5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vertical="center" wrapText="1"/>
    </xf>
    <xf numFmtId="49" fontId="28" fillId="2" borderId="5" xfId="0" applyNumberFormat="1" applyFont="1" applyFill="1" applyBorder="1" applyAlignment="1">
      <alignment horizontal="center" vertical="center"/>
    </xf>
    <xf numFmtId="49" fontId="27" fillId="3" borderId="5" xfId="0" applyNumberFormat="1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vertical="center"/>
    </xf>
    <xf numFmtId="4" fontId="28" fillId="2" borderId="5" xfId="0" applyNumberFormat="1" applyFont="1" applyFill="1" applyBorder="1" applyAlignment="1">
      <alignment horizontal="right" vertical="center"/>
    </xf>
    <xf numFmtId="49" fontId="28" fillId="2" borderId="5" xfId="0" applyNumberFormat="1" applyFont="1" applyFill="1" applyBorder="1" applyAlignment="1">
      <alignment horizontal="left" vertical="center" wrapText="1"/>
    </xf>
    <xf numFmtId="203" fontId="28" fillId="2" borderId="5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 wrapText="1"/>
    </xf>
    <xf numFmtId="203" fontId="29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right" vertical="center"/>
    </xf>
    <xf numFmtId="203" fontId="29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30" fillId="0" borderId="0" xfId="0" applyFont="1"/>
    <xf numFmtId="0" fontId="27" fillId="2" borderId="1" xfId="0" applyFont="1" applyFill="1" applyBorder="1" applyAlignment="1">
      <alignment horizontal="center" vertical="center"/>
    </xf>
    <xf numFmtId="0" fontId="31" fillId="0" borderId="0" xfId="0" applyFont="1"/>
    <xf numFmtId="0" fontId="27" fillId="2" borderId="6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2" fillId="2" borderId="2" xfId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204" fontId="27" fillId="2" borderId="1" xfId="0" applyNumberFormat="1" applyFont="1" applyFill="1" applyBorder="1" applyAlignment="1">
      <alignment horizontal="center" vertical="center"/>
    </xf>
    <xf numFmtId="204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3" fontId="0" fillId="0" borderId="0" xfId="0" applyNumberFormat="1" applyAlignment="1">
      <alignment vertical="center"/>
    </xf>
    <xf numFmtId="193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10" fillId="0" borderId="3" xfId="0" applyNumberFormat="1" applyFont="1" applyBorder="1" applyAlignment="1">
      <alignment vertical="center" wrapText="1"/>
    </xf>
    <xf numFmtId="4" fontId="10" fillId="2" borderId="3" xfId="0" applyNumberFormat="1" applyFont="1" applyFill="1" applyBorder="1" applyAlignment="1">
      <alignment vertical="center" wrapText="1"/>
    </xf>
    <xf numFmtId="4" fontId="35" fillId="0" borderId="3" xfId="0" applyNumberFormat="1" applyFont="1" applyBorder="1" applyAlignment="1">
      <alignment vertical="center" wrapText="1"/>
    </xf>
    <xf numFmtId="193" fontId="35" fillId="0" borderId="3" xfId="0" applyNumberFormat="1" applyFont="1" applyBorder="1" applyAlignment="1">
      <alignment horizontal="right" vertical="center" wrapText="1"/>
    </xf>
    <xf numFmtId="193" fontId="36" fillId="0" borderId="2" xfId="0" applyNumberFormat="1" applyFont="1" applyBorder="1" applyAlignment="1">
      <alignment horizontal="right" vertical="center" wrapText="1"/>
    </xf>
    <xf numFmtId="193" fontId="36" fillId="0" borderId="3" xfId="0" applyNumberFormat="1" applyFont="1" applyBorder="1" applyAlignment="1">
      <alignment horizontal="right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8" fillId="4" borderId="2" xfId="0" applyNumberFormat="1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43" fillId="2" borderId="5" xfId="0" applyFont="1" applyFill="1" applyBorder="1" applyAlignment="1">
      <alignment horizontal="left" vertical="center" wrapText="1"/>
    </xf>
    <xf numFmtId="0" fontId="2" fillId="0" borderId="0" xfId="0" applyFont="1"/>
    <xf numFmtId="49" fontId="43" fillId="0" borderId="0" xfId="0" applyNumberFormat="1" applyFont="1" applyAlignment="1">
      <alignment vertical="center" wrapText="1"/>
    </xf>
    <xf numFmtId="49" fontId="38" fillId="0" borderId="0" xfId="0" applyNumberFormat="1" applyFont="1" applyAlignment="1">
      <alignment horizontal="left" vertical="center"/>
    </xf>
    <xf numFmtId="49" fontId="39" fillId="0" borderId="12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5" fillId="4" borderId="15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49" fontId="2" fillId="4" borderId="14" xfId="0" applyNumberFormat="1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93" fontId="6" fillId="0" borderId="1" xfId="0" applyNumberFormat="1" applyFont="1" applyBorder="1" applyAlignment="1">
      <alignment horizontal="center" vertical="center" wrapText="1"/>
    </xf>
    <xf numFmtId="193" fontId="6" fillId="4" borderId="1" xfId="0" applyNumberFormat="1" applyFont="1" applyFill="1" applyBorder="1" applyAlignment="1">
      <alignment horizontal="center" vertical="center" wrapText="1"/>
    </xf>
    <xf numFmtId="193" fontId="6" fillId="0" borderId="13" xfId="0" applyNumberFormat="1" applyFont="1" applyBorder="1" applyAlignment="1">
      <alignment horizontal="center" vertical="center" wrapText="1"/>
    </xf>
    <xf numFmtId="193" fontId="6" fillId="0" borderId="9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04" fontId="27" fillId="2" borderId="18" xfId="0" applyNumberFormat="1" applyFont="1" applyFill="1" applyBorder="1" applyAlignment="1">
      <alignment horizontal="center" vertical="center"/>
    </xf>
    <xf numFmtId="204" fontId="27" fillId="2" borderId="19" xfId="0" applyNumberFormat="1" applyFont="1" applyFill="1" applyBorder="1" applyAlignment="1">
      <alignment horizontal="center" vertical="center"/>
    </xf>
    <xf numFmtId="204" fontId="27" fillId="2" borderId="20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41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topLeftCell="A4" zoomScale="80" zoomScaleNormal="80" workbookViewId="0">
      <pane xSplit="1" ySplit="3" topLeftCell="B7" activePane="bottomRight" state="frozen"/>
      <selection activeCell="A4" sqref="A4"/>
      <selection pane="topRight" activeCell="C4" sqref="C4"/>
      <selection pane="bottomLeft" activeCell="A6" sqref="A6"/>
      <selection pane="bottomRight" activeCell="L33" sqref="L33"/>
    </sheetView>
  </sheetViews>
  <sheetFormatPr defaultRowHeight="15"/>
  <cols>
    <col min="1" max="1" width="10.85546875" style="85" customWidth="1"/>
    <col min="2" max="2" width="12.42578125" style="85" customWidth="1"/>
    <col min="3" max="3" width="12.5703125" style="86" customWidth="1"/>
    <col min="4" max="4" width="10.5703125" style="85" customWidth="1"/>
    <col min="5" max="5" width="10.140625" style="87" customWidth="1"/>
    <col min="6" max="6" width="23.140625" style="88" customWidth="1"/>
    <col min="7" max="7" width="22.5703125" style="85" customWidth="1"/>
    <col min="8" max="8" width="9" style="89" customWidth="1"/>
    <col min="9" max="9" width="8.5703125" style="89" customWidth="1"/>
    <col min="10" max="10" width="29" style="152" customWidth="1"/>
    <col min="11" max="11" width="10.28515625" style="88" customWidth="1"/>
    <col min="12" max="12" width="13" style="90" bestFit="1" customWidth="1"/>
    <col min="13" max="13" width="12.28515625" style="91" customWidth="1"/>
    <col min="14" max="14" width="13.28515625" style="91" customWidth="1"/>
    <col min="15" max="15" width="14.140625" style="91" customWidth="1"/>
    <col min="16" max="17" width="13" style="92" customWidth="1"/>
    <col min="18" max="18" width="12.5703125" style="93" customWidth="1"/>
    <col min="19" max="19" width="31.140625" style="51" customWidth="1"/>
  </cols>
  <sheetData>
    <row r="1" spans="1:19" ht="18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9" ht="18">
      <c r="A2" s="153" t="s">
        <v>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9" ht="18">
      <c r="A3" s="153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9" s="1" customFormat="1" ht="24" thickBot="1">
      <c r="A4" s="154" t="s">
        <v>57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s="1" customFormat="1" ht="31.5" customHeight="1" thickBot="1">
      <c r="A5" s="155" t="s">
        <v>38</v>
      </c>
      <c r="B5" s="155" t="s">
        <v>39</v>
      </c>
      <c r="C5" s="155"/>
      <c r="D5" s="155" t="s">
        <v>40</v>
      </c>
      <c r="E5" s="155"/>
      <c r="F5" s="155" t="s">
        <v>41</v>
      </c>
      <c r="G5" s="155" t="s">
        <v>42</v>
      </c>
      <c r="H5" s="161" t="s">
        <v>43</v>
      </c>
      <c r="I5" s="161" t="s">
        <v>44</v>
      </c>
      <c r="J5" s="162" t="s">
        <v>45</v>
      </c>
      <c r="K5" s="155" t="s">
        <v>46</v>
      </c>
      <c r="L5" s="155"/>
      <c r="M5" s="54" t="s">
        <v>58</v>
      </c>
      <c r="N5" s="158" t="s">
        <v>59</v>
      </c>
      <c r="O5" s="157" t="s">
        <v>60</v>
      </c>
      <c r="P5" s="158" t="s">
        <v>61</v>
      </c>
      <c r="Q5" s="158"/>
      <c r="R5" s="156" t="s">
        <v>47</v>
      </c>
      <c r="S5" s="157" t="s">
        <v>48</v>
      </c>
    </row>
    <row r="6" spans="1:19" s="3" customFormat="1" ht="30.75" thickBot="1">
      <c r="A6" s="155"/>
      <c r="B6" s="52" t="s">
        <v>49</v>
      </c>
      <c r="C6" s="52" t="s">
        <v>50</v>
      </c>
      <c r="D6" s="52" t="s">
        <v>51</v>
      </c>
      <c r="E6" s="53" t="s">
        <v>52</v>
      </c>
      <c r="F6" s="155"/>
      <c r="G6" s="155"/>
      <c r="H6" s="161"/>
      <c r="I6" s="161"/>
      <c r="J6" s="162"/>
      <c r="K6" s="52" t="s">
        <v>53</v>
      </c>
      <c r="L6" s="52" t="s">
        <v>54</v>
      </c>
      <c r="M6" s="54" t="s">
        <v>55</v>
      </c>
      <c r="N6" s="158"/>
      <c r="O6" s="157"/>
      <c r="P6" s="54" t="s">
        <v>55</v>
      </c>
      <c r="Q6" s="54" t="s">
        <v>56</v>
      </c>
      <c r="R6" s="156"/>
      <c r="S6" s="157"/>
    </row>
    <row r="7" spans="1:19" s="9" customFormat="1" ht="61.5" customHeight="1">
      <c r="A7" s="55" t="s">
        <v>98</v>
      </c>
      <c r="B7" s="134" t="s">
        <v>97</v>
      </c>
      <c r="C7" s="56" t="s">
        <v>100</v>
      </c>
      <c r="D7" s="56"/>
      <c r="E7" s="57">
        <v>42355</v>
      </c>
      <c r="F7" s="136" t="s">
        <v>95</v>
      </c>
      <c r="G7" s="56" t="s">
        <v>99</v>
      </c>
      <c r="H7" s="58" t="s">
        <v>101</v>
      </c>
      <c r="I7" s="58" t="s">
        <v>102</v>
      </c>
      <c r="J7" s="133" t="s">
        <v>96</v>
      </c>
      <c r="K7" s="59">
        <v>42361</v>
      </c>
      <c r="L7" s="59">
        <v>43821</v>
      </c>
      <c r="M7" s="60">
        <v>4271.12</v>
      </c>
      <c r="N7" s="60">
        <f>5067.63*12</f>
        <v>60811.56</v>
      </c>
      <c r="O7" s="61"/>
      <c r="P7" s="60">
        <v>5067.63</v>
      </c>
      <c r="Q7" s="60">
        <f>P7*12</f>
        <v>60811.56</v>
      </c>
      <c r="R7" s="73">
        <v>43466</v>
      </c>
      <c r="S7" s="63"/>
    </row>
    <row r="8" spans="1:19" s="9" customFormat="1" ht="18.75" customHeight="1" thickBot="1">
      <c r="A8" s="64"/>
      <c r="B8" s="65"/>
      <c r="C8" s="66"/>
      <c r="D8" s="66"/>
      <c r="E8" s="67"/>
      <c r="F8" s="68"/>
      <c r="G8" s="66"/>
      <c r="H8" s="69"/>
      <c r="I8" s="69"/>
      <c r="J8" s="148"/>
      <c r="K8" s="70"/>
      <c r="L8" s="70"/>
      <c r="M8" s="71"/>
      <c r="N8" s="71"/>
      <c r="O8" s="72"/>
      <c r="P8" s="71"/>
      <c r="Q8" s="71"/>
      <c r="R8" s="73"/>
      <c r="S8" s="74"/>
    </row>
    <row r="9" spans="1:19" s="9" customFormat="1" ht="48" customHeight="1">
      <c r="A9" s="64" t="s">
        <v>98</v>
      </c>
      <c r="B9" s="134" t="s">
        <v>97</v>
      </c>
      <c r="C9" s="66" t="s">
        <v>103</v>
      </c>
      <c r="D9" s="66"/>
      <c r="E9" s="67">
        <v>42319</v>
      </c>
      <c r="F9" s="135" t="s">
        <v>106</v>
      </c>
      <c r="G9" s="66" t="s">
        <v>105</v>
      </c>
      <c r="H9" s="69" t="s">
        <v>101</v>
      </c>
      <c r="I9" s="69" t="s">
        <v>102</v>
      </c>
      <c r="J9" s="137" t="s">
        <v>104</v>
      </c>
      <c r="K9" s="70">
        <v>42319</v>
      </c>
      <c r="L9" s="70">
        <v>43779</v>
      </c>
      <c r="M9" s="71">
        <v>1924.73</v>
      </c>
      <c r="N9" s="71">
        <f>2297.72*12</f>
        <v>27572.639999999999</v>
      </c>
      <c r="O9" s="72"/>
      <c r="P9" s="71">
        <v>2297.7199999999998</v>
      </c>
      <c r="Q9" s="60">
        <f>P9*12</f>
        <v>27572.639999999999</v>
      </c>
      <c r="R9" s="73">
        <v>43466</v>
      </c>
      <c r="S9" s="63"/>
    </row>
    <row r="10" spans="1:19" s="9" customFormat="1" ht="18.75" customHeight="1" thickBot="1">
      <c r="A10" s="64"/>
      <c r="B10" s="65"/>
      <c r="C10" s="66"/>
      <c r="D10" s="66"/>
      <c r="E10" s="67"/>
      <c r="F10" s="68"/>
      <c r="G10" s="66"/>
      <c r="H10" s="69"/>
      <c r="I10" s="69"/>
      <c r="J10" s="148"/>
      <c r="K10" s="70"/>
      <c r="L10" s="70"/>
      <c r="M10" s="71"/>
      <c r="N10" s="71"/>
      <c r="O10" s="72"/>
      <c r="P10" s="71"/>
      <c r="Q10" s="71"/>
      <c r="R10" s="73"/>
      <c r="S10" s="74"/>
    </row>
    <row r="11" spans="1:19" s="9" customFormat="1" ht="105.75" customHeight="1">
      <c r="A11" s="64" t="s">
        <v>98</v>
      </c>
      <c r="B11" s="134" t="s">
        <v>97</v>
      </c>
      <c r="C11" s="66" t="s">
        <v>103</v>
      </c>
      <c r="D11" s="66"/>
      <c r="E11" s="67">
        <v>42319</v>
      </c>
      <c r="F11" s="135" t="s">
        <v>106</v>
      </c>
      <c r="G11" s="66" t="s">
        <v>105</v>
      </c>
      <c r="H11" s="69" t="s">
        <v>101</v>
      </c>
      <c r="I11" s="69" t="s">
        <v>102</v>
      </c>
      <c r="J11" s="137" t="s">
        <v>104</v>
      </c>
      <c r="K11" s="70">
        <v>42319</v>
      </c>
      <c r="L11" s="70">
        <v>43779</v>
      </c>
      <c r="M11" s="71">
        <v>10919.76</v>
      </c>
      <c r="N11" s="71">
        <f>13026.06*12</f>
        <v>156312.72</v>
      </c>
      <c r="O11" s="71"/>
      <c r="P11" s="71">
        <v>13026.06</v>
      </c>
      <c r="Q11" s="71">
        <f>P11*12</f>
        <v>156312.72</v>
      </c>
      <c r="R11" s="73">
        <v>43466</v>
      </c>
      <c r="S11" s="63"/>
    </row>
    <row r="12" spans="1:19" s="9" customFormat="1" ht="18.75" customHeight="1" thickBot="1">
      <c r="A12" s="64"/>
      <c r="B12" s="65"/>
      <c r="C12" s="66"/>
      <c r="D12" s="66"/>
      <c r="E12" s="67"/>
      <c r="F12" s="68"/>
      <c r="G12" s="66"/>
      <c r="H12" s="69"/>
      <c r="I12" s="69"/>
      <c r="J12" s="148"/>
      <c r="K12" s="70"/>
      <c r="L12" s="70"/>
      <c r="M12" s="71"/>
      <c r="N12" s="71"/>
      <c r="O12" s="72"/>
      <c r="P12" s="71"/>
      <c r="Q12" s="71"/>
      <c r="R12" s="73"/>
      <c r="S12" s="74"/>
    </row>
    <row r="13" spans="1:19" s="9" customFormat="1" ht="117" customHeight="1">
      <c r="A13" s="64" t="s">
        <v>98</v>
      </c>
      <c r="B13" s="134" t="s">
        <v>97</v>
      </c>
      <c r="C13" s="66" t="s">
        <v>110</v>
      </c>
      <c r="D13" s="66"/>
      <c r="E13" s="67"/>
      <c r="F13" s="138" t="s">
        <v>111</v>
      </c>
      <c r="G13" s="66" t="s">
        <v>112</v>
      </c>
      <c r="H13" s="69" t="s">
        <v>101</v>
      </c>
      <c r="I13" s="69" t="s">
        <v>102</v>
      </c>
      <c r="J13" s="139" t="s">
        <v>109</v>
      </c>
      <c r="K13" s="70">
        <v>42186</v>
      </c>
      <c r="L13" s="70" t="s">
        <v>113</v>
      </c>
      <c r="M13" s="71">
        <v>5957.13</v>
      </c>
      <c r="N13" s="71">
        <f>7112.43*12-856.78</f>
        <v>84492.38</v>
      </c>
      <c r="O13" s="72"/>
      <c r="P13" s="71">
        <v>7112.43</v>
      </c>
      <c r="Q13" s="71">
        <f>P13*12</f>
        <v>85349.16</v>
      </c>
      <c r="R13" s="73">
        <v>43466</v>
      </c>
      <c r="S13" s="63"/>
    </row>
    <row r="14" spans="1:19" s="9" customFormat="1" ht="18.75" customHeight="1" thickBot="1">
      <c r="A14" s="64"/>
      <c r="B14" s="65"/>
      <c r="C14" s="66"/>
      <c r="D14" s="66"/>
      <c r="E14" s="67"/>
      <c r="F14" s="68"/>
      <c r="G14" s="66"/>
      <c r="H14" s="69"/>
      <c r="I14" s="69"/>
      <c r="J14" s="148"/>
      <c r="K14" s="70"/>
      <c r="L14" s="70"/>
      <c r="M14" s="71"/>
      <c r="N14" s="71"/>
      <c r="O14" s="72"/>
      <c r="P14" s="71"/>
      <c r="Q14" s="71"/>
      <c r="R14" s="73"/>
      <c r="S14" s="74"/>
    </row>
    <row r="15" spans="1:19" s="9" customFormat="1" ht="237.75" customHeight="1">
      <c r="A15" s="64" t="s">
        <v>98</v>
      </c>
      <c r="B15" s="134" t="s">
        <v>97</v>
      </c>
      <c r="C15" s="66" t="s">
        <v>31</v>
      </c>
      <c r="D15" s="66"/>
      <c r="E15" s="67"/>
      <c r="F15" s="138" t="s">
        <v>114</v>
      </c>
      <c r="G15" s="143"/>
      <c r="H15" s="69" t="s">
        <v>101</v>
      </c>
      <c r="I15" s="69" t="s">
        <v>115</v>
      </c>
      <c r="J15" s="141" t="s">
        <v>116</v>
      </c>
      <c r="K15" s="70">
        <v>43466</v>
      </c>
      <c r="L15" s="70">
        <v>43830</v>
      </c>
      <c r="M15" s="71">
        <v>20801.82</v>
      </c>
      <c r="N15" s="71">
        <v>243747.73</v>
      </c>
      <c r="O15" s="72"/>
      <c r="P15" s="71">
        <v>20801.82</v>
      </c>
      <c r="Q15" s="71">
        <f>P15*12</f>
        <v>249621.84</v>
      </c>
      <c r="R15" s="73">
        <v>43466</v>
      </c>
      <c r="S15" s="142" t="s">
        <v>117</v>
      </c>
    </row>
    <row r="16" spans="1:19" s="9" customFormat="1" ht="18.75" customHeight="1" thickBot="1">
      <c r="A16" s="64" t="s">
        <v>98</v>
      </c>
      <c r="B16" s="65"/>
      <c r="C16" s="66"/>
      <c r="D16" s="66"/>
      <c r="E16" s="67"/>
      <c r="F16" s="145" t="s">
        <v>118</v>
      </c>
      <c r="G16" s="66" t="s">
        <v>122</v>
      </c>
      <c r="H16" s="69" t="s">
        <v>119</v>
      </c>
      <c r="I16" s="69" t="s">
        <v>120</v>
      </c>
      <c r="J16" s="149" t="s">
        <v>121</v>
      </c>
      <c r="K16" s="59">
        <v>42093</v>
      </c>
      <c r="L16" s="59">
        <v>43554</v>
      </c>
      <c r="M16" s="60"/>
      <c r="N16" s="60">
        <v>838.47</v>
      </c>
      <c r="O16" s="61"/>
      <c r="P16" s="60"/>
      <c r="Q16" s="60">
        <v>4000</v>
      </c>
      <c r="R16" s="62"/>
      <c r="S16" s="140" t="s">
        <v>133</v>
      </c>
    </row>
    <row r="17" spans="1:19" s="10" customFormat="1" ht="30" customHeight="1" thickBot="1">
      <c r="A17" s="64" t="s">
        <v>98</v>
      </c>
      <c r="B17" s="65"/>
      <c r="C17" s="66"/>
      <c r="D17" s="66"/>
      <c r="E17" s="67"/>
      <c r="F17" s="144" t="s">
        <v>123</v>
      </c>
      <c r="G17" s="66" t="s">
        <v>125</v>
      </c>
      <c r="H17" s="69" t="s">
        <v>119</v>
      </c>
      <c r="I17" s="69" t="s">
        <v>120</v>
      </c>
      <c r="J17" s="144" t="s">
        <v>124</v>
      </c>
      <c r="K17" s="70">
        <v>43174</v>
      </c>
      <c r="L17" s="70">
        <v>43708</v>
      </c>
      <c r="M17" s="71"/>
      <c r="N17" s="71">
        <v>1048.94</v>
      </c>
      <c r="O17" s="72"/>
      <c r="P17" s="71"/>
      <c r="Q17" s="71">
        <v>2000</v>
      </c>
      <c r="R17" s="73"/>
      <c r="S17" s="140" t="s">
        <v>133</v>
      </c>
    </row>
    <row r="18" spans="1:19" s="10" customFormat="1" ht="27" customHeight="1">
      <c r="A18" s="64" t="s">
        <v>98</v>
      </c>
      <c r="B18" s="65"/>
      <c r="C18" s="66"/>
      <c r="D18" s="66"/>
      <c r="E18" s="67"/>
      <c r="F18" s="144" t="s">
        <v>126</v>
      </c>
      <c r="G18" s="66" t="s">
        <v>127</v>
      </c>
      <c r="H18" s="69" t="s">
        <v>119</v>
      </c>
      <c r="I18" s="69" t="s">
        <v>120</v>
      </c>
      <c r="J18" s="144" t="s">
        <v>128</v>
      </c>
      <c r="K18" s="70">
        <v>43556</v>
      </c>
      <c r="L18" s="70">
        <v>43496</v>
      </c>
      <c r="M18" s="71"/>
      <c r="N18" s="71">
        <v>7920</v>
      </c>
      <c r="O18" s="72"/>
      <c r="P18" s="71">
        <v>1200</v>
      </c>
      <c r="Q18" s="71">
        <v>10800</v>
      </c>
      <c r="R18" s="73"/>
      <c r="S18" s="74"/>
    </row>
    <row r="19" spans="1:19" s="10" customFormat="1" ht="51" customHeight="1" thickBot="1">
      <c r="A19" s="64" t="s">
        <v>98</v>
      </c>
      <c r="B19" s="65"/>
      <c r="C19" s="66"/>
      <c r="D19" s="66"/>
      <c r="E19" s="67"/>
      <c r="F19" s="146" t="s">
        <v>129</v>
      </c>
      <c r="G19" s="66" t="s">
        <v>130</v>
      </c>
      <c r="H19" s="69" t="s">
        <v>101</v>
      </c>
      <c r="I19" s="69" t="s">
        <v>131</v>
      </c>
      <c r="J19" s="147" t="s">
        <v>132</v>
      </c>
      <c r="K19" s="70">
        <v>43347</v>
      </c>
      <c r="L19" s="70">
        <v>43711</v>
      </c>
      <c r="M19" s="71"/>
      <c r="N19" s="71">
        <v>15708.44</v>
      </c>
      <c r="O19" s="72"/>
      <c r="P19" s="71"/>
      <c r="Q19" s="71">
        <v>6378.9</v>
      </c>
      <c r="R19" s="73"/>
      <c r="S19" s="140" t="s">
        <v>133</v>
      </c>
    </row>
    <row r="20" spans="1:19" s="10" customFormat="1" ht="63.75">
      <c r="A20" s="64" t="s">
        <v>98</v>
      </c>
      <c r="B20" s="65"/>
      <c r="C20" s="66"/>
      <c r="D20" s="66"/>
      <c r="E20" s="67"/>
      <c r="F20" s="146" t="s">
        <v>134</v>
      </c>
      <c r="G20" s="66" t="s">
        <v>136</v>
      </c>
      <c r="H20" s="69"/>
      <c r="I20" s="69"/>
      <c r="J20" s="148" t="s">
        <v>135</v>
      </c>
      <c r="K20" s="70">
        <v>43571</v>
      </c>
      <c r="L20" s="70">
        <v>43830</v>
      </c>
      <c r="M20" s="71"/>
      <c r="N20" s="71">
        <v>0</v>
      </c>
      <c r="O20" s="72"/>
      <c r="P20" s="71">
        <v>1000</v>
      </c>
      <c r="Q20" s="71">
        <v>8000</v>
      </c>
      <c r="R20" s="73"/>
      <c r="S20" s="74"/>
    </row>
    <row r="21" spans="1:19" s="10" customFormat="1" ht="18.75" customHeight="1">
      <c r="A21" s="64"/>
      <c r="B21" s="65"/>
      <c r="C21" s="66"/>
      <c r="D21" s="66"/>
      <c r="E21" s="67"/>
      <c r="F21" s="68"/>
      <c r="G21" s="66"/>
      <c r="H21" s="69"/>
      <c r="I21" s="69"/>
      <c r="J21" s="148"/>
      <c r="K21" s="73"/>
      <c r="L21" s="73"/>
      <c r="M21" s="71"/>
      <c r="N21" s="71"/>
      <c r="O21" s="72"/>
      <c r="P21" s="71"/>
      <c r="Q21" s="71"/>
      <c r="R21" s="73"/>
      <c r="S21" s="74"/>
    </row>
    <row r="22" spans="1:19" ht="16.5" thickBot="1">
      <c r="A22" s="75"/>
      <c r="B22" s="76"/>
      <c r="C22" s="76"/>
      <c r="D22" s="76"/>
      <c r="E22" s="77"/>
      <c r="F22" s="78"/>
      <c r="G22" s="79"/>
      <c r="H22" s="80"/>
      <c r="I22" s="80"/>
      <c r="J22" s="150"/>
      <c r="K22" s="77"/>
      <c r="L22" s="77"/>
      <c r="M22" s="81"/>
      <c r="N22" s="81"/>
      <c r="O22" s="82"/>
      <c r="P22" s="81"/>
      <c r="Q22" s="81"/>
      <c r="R22" s="84"/>
      <c r="S22" s="83"/>
    </row>
    <row r="23" spans="1:19" ht="33.75" customHeight="1">
      <c r="A23" s="159" t="s">
        <v>90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4.25" customHeight="1">
      <c r="A24" s="24"/>
      <c r="B24" s="25"/>
      <c r="C24" s="26"/>
      <c r="D24" s="27"/>
      <c r="E24" s="24"/>
      <c r="F24" s="24"/>
      <c r="G24" s="24"/>
      <c r="H24" s="24"/>
      <c r="I24" s="24"/>
      <c r="J24" s="151"/>
      <c r="K24" s="24"/>
      <c r="L24" s="24"/>
      <c r="M24" s="24"/>
      <c r="N24" s="24"/>
      <c r="O24" s="28"/>
      <c r="P24" s="24"/>
      <c r="Q24" s="24"/>
      <c r="R24" s="50"/>
      <c r="S24" s="21"/>
    </row>
    <row r="25" spans="1:19" ht="18">
      <c r="A25" s="160" t="s">
        <v>34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49"/>
      <c r="S25" s="21"/>
    </row>
  </sheetData>
  <mergeCells count="20">
    <mergeCell ref="O5:O6"/>
    <mergeCell ref="P5:Q5"/>
    <mergeCell ref="A23:S23"/>
    <mergeCell ref="A25:Q25"/>
    <mergeCell ref="H5:H6"/>
    <mergeCell ref="I5:I6"/>
    <mergeCell ref="J5:J6"/>
    <mergeCell ref="K5:L5"/>
    <mergeCell ref="N5:N6"/>
    <mergeCell ref="G5:G6"/>
    <mergeCell ref="A1:R1"/>
    <mergeCell ref="A2:R2"/>
    <mergeCell ref="A3:R3"/>
    <mergeCell ref="A4:S4"/>
    <mergeCell ref="A5:A6"/>
    <mergeCell ref="R5:R6"/>
    <mergeCell ref="S5:S6"/>
    <mergeCell ref="B5:C5"/>
    <mergeCell ref="D5:E5"/>
    <mergeCell ref="F5:F6"/>
  </mergeCells>
  <pageMargins left="0.59055118110236227" right="0.62992125984251968" top="0.39370078740157483" bottom="0.39370078740157483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topLeftCell="A4" zoomScaleNormal="100" zoomScaleSheetLayoutView="100" workbookViewId="0">
      <pane xSplit="1" ySplit="3" topLeftCell="K7" activePane="bottomRight" state="frozen"/>
      <selection activeCell="A4" sqref="A4"/>
      <selection pane="topRight" activeCell="C4" sqref="C4"/>
      <selection pane="bottomLeft" activeCell="A6" sqref="A6"/>
      <selection pane="bottomRight" activeCell="L36" sqref="L36"/>
    </sheetView>
  </sheetViews>
  <sheetFormatPr defaultRowHeight="20.25"/>
  <cols>
    <col min="1" max="1" width="21.85546875" style="2" customWidth="1"/>
    <col min="2" max="2" width="20.5703125" style="6" customWidth="1"/>
    <col min="3" max="3" width="13.5703125" style="7" bestFit="1" customWidth="1"/>
    <col min="4" max="4" width="15.42578125" style="123" bestFit="1" customWidth="1"/>
    <col min="5" max="10" width="14.5703125" style="123" bestFit="1" customWidth="1"/>
    <col min="11" max="11" width="14.140625" style="123" customWidth="1"/>
    <col min="12" max="12" width="14.5703125" style="123" bestFit="1" customWidth="1"/>
    <col min="13" max="13" width="14.42578125" style="123" customWidth="1"/>
    <col min="14" max="14" width="14.7109375" style="123" customWidth="1"/>
    <col min="15" max="15" width="16.5703125" style="123" customWidth="1"/>
    <col min="16" max="16" width="16.140625" style="123" bestFit="1" customWidth="1"/>
    <col min="17" max="17" width="15" style="124" customWidth="1"/>
    <col min="18" max="18" width="47.28515625" style="21" customWidth="1"/>
  </cols>
  <sheetData>
    <row r="1" spans="1:18">
      <c r="A1" s="5" t="s">
        <v>1</v>
      </c>
    </row>
    <row r="2" spans="1:18">
      <c r="A2" s="5" t="s">
        <v>3</v>
      </c>
    </row>
    <row r="3" spans="1:18">
      <c r="A3" s="5" t="s">
        <v>2</v>
      </c>
    </row>
    <row r="4" spans="1:18" s="1" customFormat="1" ht="31.5" thickBot="1">
      <c r="A4" s="194" t="s">
        <v>35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39"/>
      <c r="R4" s="22"/>
    </row>
    <row r="5" spans="1:18" s="1" customFormat="1" ht="27" thickBot="1">
      <c r="A5" s="195" t="s">
        <v>94</v>
      </c>
      <c r="B5" s="195"/>
      <c r="C5" s="195"/>
      <c r="D5" s="203" t="s">
        <v>87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0" t="s">
        <v>7</v>
      </c>
      <c r="Q5" s="201" t="s">
        <v>37</v>
      </c>
      <c r="R5" s="199" t="s">
        <v>6</v>
      </c>
    </row>
    <row r="6" spans="1:18" s="3" customFormat="1" ht="39.75" thickBot="1">
      <c r="A6" s="37" t="s">
        <v>4</v>
      </c>
      <c r="B6" s="4" t="s">
        <v>16</v>
      </c>
      <c r="C6" s="8" t="s">
        <v>33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200"/>
      <c r="Q6" s="202"/>
      <c r="R6" s="199"/>
    </row>
    <row r="7" spans="1:18" s="9" customFormat="1" ht="18.75" customHeight="1" thickBot="1">
      <c r="A7" s="175" t="s">
        <v>5</v>
      </c>
      <c r="B7" s="192" t="s">
        <v>21</v>
      </c>
      <c r="C7" s="11" t="s">
        <v>31</v>
      </c>
      <c r="D7" s="127">
        <v>5067.63</v>
      </c>
      <c r="E7" s="127">
        <v>5067.63</v>
      </c>
      <c r="F7" s="127">
        <v>5067.63</v>
      </c>
      <c r="G7" s="127">
        <v>5067.63</v>
      </c>
      <c r="H7" s="127">
        <v>5067.63</v>
      </c>
      <c r="I7" s="127">
        <v>5067.63</v>
      </c>
      <c r="J7" s="127">
        <v>5067.63</v>
      </c>
      <c r="K7" s="127">
        <v>5067.63</v>
      </c>
      <c r="L7" s="127">
        <v>5067.63</v>
      </c>
      <c r="M7" s="127">
        <v>5067.63</v>
      </c>
      <c r="N7" s="127">
        <v>5067.63</v>
      </c>
      <c r="O7" s="127">
        <v>5067.63</v>
      </c>
      <c r="P7" s="35">
        <f>SUM(D7:O7)</f>
        <v>60811.55999999999</v>
      </c>
      <c r="Q7" s="40">
        <f>P7/12</f>
        <v>5067.6299999999992</v>
      </c>
      <c r="R7" s="197" t="s">
        <v>92</v>
      </c>
    </row>
    <row r="8" spans="1:18" s="9" customFormat="1" ht="18.75" thickBot="1">
      <c r="A8" s="175"/>
      <c r="B8" s="193"/>
      <c r="C8" s="12" t="s">
        <v>36</v>
      </c>
      <c r="D8" s="129">
        <v>5168.9799999999996</v>
      </c>
      <c r="E8" s="129">
        <v>5168.9799999999996</v>
      </c>
      <c r="F8" s="129">
        <v>5168.9799999999996</v>
      </c>
      <c r="G8" s="129">
        <v>5168.9799999999996</v>
      </c>
      <c r="H8" s="129">
        <v>5168.9799999999996</v>
      </c>
      <c r="I8" s="129">
        <v>5168.9799999999996</v>
      </c>
      <c r="J8" s="129">
        <v>5168.9799999999996</v>
      </c>
      <c r="K8" s="129">
        <v>5168.9799999999996</v>
      </c>
      <c r="L8" s="129">
        <v>5168.9799999999996</v>
      </c>
      <c r="M8" s="129">
        <v>5168.9799999999996</v>
      </c>
      <c r="N8" s="129">
        <v>5168.9799999999996</v>
      </c>
      <c r="O8" s="129">
        <v>5168.9799999999996</v>
      </c>
      <c r="P8" s="35">
        <f>SUM(D8:O8)</f>
        <v>62027.75999999998</v>
      </c>
      <c r="Q8" s="41">
        <f>P8*100/P7-100</f>
        <v>1.9999486939654076</v>
      </c>
      <c r="R8" s="167"/>
    </row>
    <row r="9" spans="1:18" s="9" customFormat="1" ht="18.75" thickBot="1">
      <c r="A9" s="175"/>
      <c r="B9" s="193"/>
      <c r="C9" s="13" t="s">
        <v>32</v>
      </c>
      <c r="D9" s="31">
        <f>D8-D7</f>
        <v>101.34999999999945</v>
      </c>
      <c r="E9" s="31">
        <f t="shared" ref="E9:P9" si="0">E8-E7</f>
        <v>101.34999999999945</v>
      </c>
      <c r="F9" s="31">
        <f t="shared" si="0"/>
        <v>101.34999999999945</v>
      </c>
      <c r="G9" s="31">
        <f t="shared" si="0"/>
        <v>101.34999999999945</v>
      </c>
      <c r="H9" s="31">
        <f t="shared" si="0"/>
        <v>101.34999999999945</v>
      </c>
      <c r="I9" s="31">
        <f t="shared" si="0"/>
        <v>101.34999999999945</v>
      </c>
      <c r="J9" s="31">
        <f t="shared" si="0"/>
        <v>101.34999999999945</v>
      </c>
      <c r="K9" s="31">
        <f t="shared" si="0"/>
        <v>101.34999999999945</v>
      </c>
      <c r="L9" s="31">
        <f t="shared" si="0"/>
        <v>101.34999999999945</v>
      </c>
      <c r="M9" s="31">
        <f t="shared" si="0"/>
        <v>101.34999999999945</v>
      </c>
      <c r="N9" s="31">
        <f t="shared" si="0"/>
        <v>101.34999999999945</v>
      </c>
      <c r="O9" s="31">
        <f t="shared" si="0"/>
        <v>101.34999999999945</v>
      </c>
      <c r="P9" s="36">
        <f t="shared" si="0"/>
        <v>1216.1999999999898</v>
      </c>
      <c r="Q9" s="42"/>
      <c r="R9" s="168"/>
    </row>
    <row r="10" spans="1:18" s="9" customFormat="1" ht="18.75" thickBot="1">
      <c r="A10" s="175"/>
      <c r="B10" s="193" t="s">
        <v>22</v>
      </c>
      <c r="C10" s="11" t="s">
        <v>31</v>
      </c>
      <c r="D10" s="128">
        <v>2297.7199999999998</v>
      </c>
      <c r="E10" s="128">
        <v>2297.7199999999998</v>
      </c>
      <c r="F10" s="128">
        <v>2297.7199999999998</v>
      </c>
      <c r="G10" s="128">
        <v>2297.7199999999998</v>
      </c>
      <c r="H10" s="128">
        <v>2297.7199999999998</v>
      </c>
      <c r="I10" s="128">
        <v>2297.7199999999998</v>
      </c>
      <c r="J10" s="128">
        <v>2297.7199999999998</v>
      </c>
      <c r="K10" s="128">
        <v>2297.7199999999998</v>
      </c>
      <c r="L10" s="128">
        <v>2297.7199999999998</v>
      </c>
      <c r="M10" s="128">
        <v>2297.7199999999998</v>
      </c>
      <c r="N10" s="128">
        <v>2297.7199999999998</v>
      </c>
      <c r="O10" s="128">
        <v>2297.7199999999998</v>
      </c>
      <c r="P10" s="35">
        <f>SUM(D10:O10)</f>
        <v>27572.640000000003</v>
      </c>
      <c r="Q10" s="40">
        <f>P10/12</f>
        <v>2297.7200000000003</v>
      </c>
      <c r="R10" s="197" t="s">
        <v>107</v>
      </c>
    </row>
    <row r="11" spans="1:18" s="9" customFormat="1" ht="18.75" thickBot="1">
      <c r="A11" s="175"/>
      <c r="B11" s="193"/>
      <c r="C11" s="12" t="s">
        <v>36</v>
      </c>
      <c r="D11" s="130">
        <v>2343.67</v>
      </c>
      <c r="E11" s="130">
        <v>2343.67</v>
      </c>
      <c r="F11" s="130">
        <v>2343.67</v>
      </c>
      <c r="G11" s="130">
        <v>2343.67</v>
      </c>
      <c r="H11" s="130">
        <v>2343.67</v>
      </c>
      <c r="I11" s="130">
        <v>2343.67</v>
      </c>
      <c r="J11" s="130">
        <v>2343.67</v>
      </c>
      <c r="K11" s="130">
        <v>2343.67</v>
      </c>
      <c r="L11" s="130">
        <v>2343.67</v>
      </c>
      <c r="M11" s="130">
        <v>2343.67</v>
      </c>
      <c r="N11" s="130">
        <v>2343.67</v>
      </c>
      <c r="O11" s="130">
        <v>2343.67</v>
      </c>
      <c r="P11" s="35">
        <f>SUM(D11:O11)</f>
        <v>28124.039999999994</v>
      </c>
      <c r="Q11" s="41">
        <f>P11*100/P10-100</f>
        <v>1.9998085058231396</v>
      </c>
      <c r="R11" s="167"/>
    </row>
    <row r="12" spans="1:18" s="9" customFormat="1" ht="74.25" customHeight="1" thickBot="1">
      <c r="A12" s="175"/>
      <c r="B12" s="193"/>
      <c r="C12" s="13" t="s">
        <v>32</v>
      </c>
      <c r="D12" s="31">
        <f t="shared" ref="D12:P12" si="1">D11-D10</f>
        <v>45.950000000000273</v>
      </c>
      <c r="E12" s="31">
        <f t="shared" si="1"/>
        <v>45.950000000000273</v>
      </c>
      <c r="F12" s="31">
        <f t="shared" si="1"/>
        <v>45.950000000000273</v>
      </c>
      <c r="G12" s="31">
        <f t="shared" si="1"/>
        <v>45.950000000000273</v>
      </c>
      <c r="H12" s="31">
        <f t="shared" si="1"/>
        <v>45.950000000000273</v>
      </c>
      <c r="I12" s="31">
        <f t="shared" si="1"/>
        <v>45.950000000000273</v>
      </c>
      <c r="J12" s="31">
        <f t="shared" si="1"/>
        <v>45.950000000000273</v>
      </c>
      <c r="K12" s="31">
        <f t="shared" si="1"/>
        <v>45.950000000000273</v>
      </c>
      <c r="L12" s="31">
        <f t="shared" si="1"/>
        <v>45.950000000000273</v>
      </c>
      <c r="M12" s="31">
        <f t="shared" si="1"/>
        <v>45.950000000000273</v>
      </c>
      <c r="N12" s="31">
        <f t="shared" si="1"/>
        <v>45.950000000000273</v>
      </c>
      <c r="O12" s="31">
        <f t="shared" si="1"/>
        <v>45.950000000000273</v>
      </c>
      <c r="P12" s="36">
        <f t="shared" si="1"/>
        <v>551.39999999999054</v>
      </c>
      <c r="Q12" s="42"/>
      <c r="R12" s="168"/>
    </row>
    <row r="13" spans="1:18" s="9" customFormat="1" ht="18.75" thickBot="1">
      <c r="A13" s="175"/>
      <c r="B13" s="193" t="s">
        <v>23</v>
      </c>
      <c r="C13" s="11" t="s">
        <v>31</v>
      </c>
      <c r="D13" s="29">
        <v>20138.490000000002</v>
      </c>
      <c r="E13" s="29">
        <v>20138.490000000002</v>
      </c>
      <c r="F13" s="29">
        <v>19281.71</v>
      </c>
      <c r="G13" s="29">
        <v>20138.490000000002</v>
      </c>
      <c r="H13" s="29">
        <v>20138.490000000002</v>
      </c>
      <c r="I13" s="29">
        <v>20138.490000000002</v>
      </c>
      <c r="J13" s="29">
        <v>20138.490000000002</v>
      </c>
      <c r="K13" s="29">
        <v>20138.490000000002</v>
      </c>
      <c r="L13" s="29">
        <v>20138.490000000002</v>
      </c>
      <c r="M13" s="29">
        <v>20138.490000000002</v>
      </c>
      <c r="N13" s="29">
        <v>20138.490000000002</v>
      </c>
      <c r="O13" s="29">
        <v>20138.490000000002</v>
      </c>
      <c r="P13" s="35">
        <f>SUM(D13:O13)</f>
        <v>240805.09999999998</v>
      </c>
      <c r="Q13" s="40">
        <f>P13/12</f>
        <v>20067.091666666664</v>
      </c>
      <c r="R13" s="197" t="s">
        <v>108</v>
      </c>
    </row>
    <row r="14" spans="1:18" s="9" customFormat="1" ht="18.75" thickBot="1">
      <c r="A14" s="175"/>
      <c r="B14" s="193"/>
      <c r="C14" s="12" t="s">
        <v>36</v>
      </c>
      <c r="D14" s="131">
        <v>20541.18</v>
      </c>
      <c r="E14" s="131">
        <v>20541.18</v>
      </c>
      <c r="F14" s="131">
        <v>20541.18</v>
      </c>
      <c r="G14" s="131">
        <v>20541.18</v>
      </c>
      <c r="H14" s="131">
        <v>20541.18</v>
      </c>
      <c r="I14" s="131">
        <v>20541.18</v>
      </c>
      <c r="J14" s="131">
        <v>20541.18</v>
      </c>
      <c r="K14" s="131">
        <v>20541.18</v>
      </c>
      <c r="L14" s="131">
        <v>20541.18</v>
      </c>
      <c r="M14" s="131">
        <v>20541.18</v>
      </c>
      <c r="N14" s="131">
        <v>20541.18</v>
      </c>
      <c r="O14" s="131">
        <v>20541.18</v>
      </c>
      <c r="P14" s="35">
        <f>SUM(D14:O14)</f>
        <v>246494.15999999995</v>
      </c>
      <c r="Q14" s="41">
        <f>P14*100/P13-100</f>
        <v>2.3625164084979815</v>
      </c>
      <c r="R14" s="167"/>
    </row>
    <row r="15" spans="1:18" s="9" customFormat="1" ht="69.75" customHeight="1" thickBot="1">
      <c r="A15" s="175"/>
      <c r="B15" s="193"/>
      <c r="C15" s="13" t="s">
        <v>32</v>
      </c>
      <c r="D15" s="31">
        <f t="shared" ref="D15:P15" si="2">D14-D13</f>
        <v>402.68999999999869</v>
      </c>
      <c r="E15" s="31">
        <f t="shared" si="2"/>
        <v>402.68999999999869</v>
      </c>
      <c r="F15" s="31">
        <f t="shared" si="2"/>
        <v>1259.4700000000012</v>
      </c>
      <c r="G15" s="31">
        <f t="shared" si="2"/>
        <v>402.68999999999869</v>
      </c>
      <c r="H15" s="31">
        <f t="shared" si="2"/>
        <v>402.68999999999869</v>
      </c>
      <c r="I15" s="31">
        <f t="shared" si="2"/>
        <v>402.68999999999869</v>
      </c>
      <c r="J15" s="31">
        <f t="shared" si="2"/>
        <v>402.68999999999869</v>
      </c>
      <c r="K15" s="31">
        <f t="shared" si="2"/>
        <v>402.68999999999869</v>
      </c>
      <c r="L15" s="31">
        <f t="shared" si="2"/>
        <v>402.68999999999869</v>
      </c>
      <c r="M15" s="31">
        <f t="shared" si="2"/>
        <v>402.68999999999869</v>
      </c>
      <c r="N15" s="31">
        <f t="shared" si="2"/>
        <v>402.68999999999869</v>
      </c>
      <c r="O15" s="31">
        <f t="shared" si="2"/>
        <v>402.68999999999869</v>
      </c>
      <c r="P15" s="36">
        <f t="shared" si="2"/>
        <v>5689.0599999999686</v>
      </c>
      <c r="Q15" s="42"/>
      <c r="R15" s="168"/>
    </row>
    <row r="16" spans="1:18" s="9" customFormat="1" ht="18.75" customHeight="1" thickBot="1">
      <c r="A16" s="175"/>
      <c r="B16" s="188" t="s">
        <v>24</v>
      </c>
      <c r="C16" s="11" t="s">
        <v>31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>
        <f>SUM(D16:O16)</f>
        <v>0</v>
      </c>
      <c r="Q16" s="40">
        <f>P16/12</f>
        <v>0</v>
      </c>
      <c r="R16" s="166"/>
    </row>
    <row r="17" spans="1:18" s="10" customFormat="1" ht="18.75" thickBot="1">
      <c r="A17" s="175"/>
      <c r="B17" s="177"/>
      <c r="C17" s="12" t="s">
        <v>36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>
        <f>SUM(D17:O17)</f>
        <v>0</v>
      </c>
      <c r="Q17" s="41" t="e">
        <f>P17*100/P16-100</f>
        <v>#DIV/0!</v>
      </c>
      <c r="R17" s="167"/>
    </row>
    <row r="18" spans="1:18" s="10" customFormat="1" ht="18.75" thickBot="1">
      <c r="A18" s="175"/>
      <c r="B18" s="177"/>
      <c r="C18" s="13" t="s">
        <v>32</v>
      </c>
      <c r="D18" s="31">
        <f t="shared" ref="D18:O18" si="3">D17-D16</f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6">
        <f>SUM(P16:P17)</f>
        <v>0</v>
      </c>
      <c r="Q18" s="42"/>
      <c r="R18" s="167"/>
    </row>
    <row r="19" spans="1:18" s="10" customFormat="1" ht="18.75" thickBot="1">
      <c r="A19" s="175"/>
      <c r="B19" s="185" t="s">
        <v>7</v>
      </c>
      <c r="C19" s="15" t="s">
        <v>31</v>
      </c>
      <c r="D19" s="32">
        <f t="shared" ref="D19:O19" si="4">D7+D10+D13+D16</f>
        <v>27503.840000000004</v>
      </c>
      <c r="E19" s="32">
        <f t="shared" si="4"/>
        <v>27503.840000000004</v>
      </c>
      <c r="F19" s="32">
        <f t="shared" si="4"/>
        <v>26647.059999999998</v>
      </c>
      <c r="G19" s="32">
        <f t="shared" si="4"/>
        <v>27503.840000000004</v>
      </c>
      <c r="H19" s="32">
        <f t="shared" si="4"/>
        <v>27503.840000000004</v>
      </c>
      <c r="I19" s="32">
        <f t="shared" si="4"/>
        <v>27503.840000000004</v>
      </c>
      <c r="J19" s="32">
        <f t="shared" si="4"/>
        <v>27503.840000000004</v>
      </c>
      <c r="K19" s="32">
        <f t="shared" si="4"/>
        <v>27503.840000000004</v>
      </c>
      <c r="L19" s="32">
        <f t="shared" si="4"/>
        <v>27503.840000000004</v>
      </c>
      <c r="M19" s="32">
        <f t="shared" si="4"/>
        <v>27503.840000000004</v>
      </c>
      <c r="N19" s="32">
        <f t="shared" si="4"/>
        <v>27503.840000000004</v>
      </c>
      <c r="O19" s="32">
        <f t="shared" si="4"/>
        <v>27503.840000000004</v>
      </c>
      <c r="P19" s="35">
        <f>SUM(D19:O19)</f>
        <v>329189.30000000005</v>
      </c>
      <c r="Q19" s="43">
        <f>P19/12</f>
        <v>27432.441666666669</v>
      </c>
      <c r="R19" s="163"/>
    </row>
    <row r="20" spans="1:18" s="10" customFormat="1" ht="18.75" thickBot="1">
      <c r="A20" s="175"/>
      <c r="B20" s="186"/>
      <c r="C20" s="16" t="s">
        <v>36</v>
      </c>
      <c r="D20" s="33">
        <f t="shared" ref="D20:O20" si="5">D8+D11+D14+D17</f>
        <v>28053.83</v>
      </c>
      <c r="E20" s="33">
        <f t="shared" si="5"/>
        <v>28053.83</v>
      </c>
      <c r="F20" s="33">
        <f t="shared" si="5"/>
        <v>28053.83</v>
      </c>
      <c r="G20" s="33">
        <f t="shared" si="5"/>
        <v>28053.83</v>
      </c>
      <c r="H20" s="33">
        <f t="shared" si="5"/>
        <v>28053.83</v>
      </c>
      <c r="I20" s="33">
        <f t="shared" si="5"/>
        <v>28053.83</v>
      </c>
      <c r="J20" s="33">
        <f t="shared" si="5"/>
        <v>28053.83</v>
      </c>
      <c r="K20" s="33">
        <f t="shared" si="5"/>
        <v>28053.83</v>
      </c>
      <c r="L20" s="33">
        <f t="shared" si="5"/>
        <v>28053.83</v>
      </c>
      <c r="M20" s="33">
        <f t="shared" si="5"/>
        <v>28053.83</v>
      </c>
      <c r="N20" s="33">
        <f t="shared" si="5"/>
        <v>28053.83</v>
      </c>
      <c r="O20" s="33">
        <f t="shared" si="5"/>
        <v>28053.83</v>
      </c>
      <c r="P20" s="35">
        <f>SUM(D20:O20)</f>
        <v>336645.96000000014</v>
      </c>
      <c r="Q20" s="44">
        <f>P20*100/P19-100</f>
        <v>2.2651586792159151</v>
      </c>
      <c r="R20" s="164"/>
    </row>
    <row r="21" spans="1:18" s="10" customFormat="1" ht="24.75" customHeight="1" thickBot="1">
      <c r="A21" s="175"/>
      <c r="B21" s="187"/>
      <c r="C21" s="14" t="s">
        <v>32</v>
      </c>
      <c r="D21" s="34">
        <f>D20-D19</f>
        <v>549.98999999999796</v>
      </c>
      <c r="E21" s="34">
        <f t="shared" ref="E21:O21" si="6">E20-E19</f>
        <v>549.98999999999796</v>
      </c>
      <c r="F21" s="34">
        <f t="shared" si="6"/>
        <v>1406.7700000000041</v>
      </c>
      <c r="G21" s="34">
        <f t="shared" si="6"/>
        <v>549.98999999999796</v>
      </c>
      <c r="H21" s="34">
        <f t="shared" si="6"/>
        <v>549.98999999999796</v>
      </c>
      <c r="I21" s="34">
        <f t="shared" si="6"/>
        <v>549.98999999999796</v>
      </c>
      <c r="J21" s="34">
        <f t="shared" si="6"/>
        <v>549.98999999999796</v>
      </c>
      <c r="K21" s="34">
        <f t="shared" si="6"/>
        <v>549.98999999999796</v>
      </c>
      <c r="L21" s="34">
        <f t="shared" si="6"/>
        <v>549.98999999999796</v>
      </c>
      <c r="M21" s="34">
        <f t="shared" si="6"/>
        <v>549.98999999999796</v>
      </c>
      <c r="N21" s="34">
        <f t="shared" si="6"/>
        <v>549.98999999999796</v>
      </c>
      <c r="O21" s="34">
        <f t="shared" si="6"/>
        <v>549.98999999999796</v>
      </c>
      <c r="P21" s="36">
        <f>P20-P19</f>
        <v>7456.6600000000908</v>
      </c>
      <c r="Q21" s="45"/>
      <c r="R21" s="165"/>
    </row>
    <row r="22" spans="1:18" s="10" customFormat="1" ht="18.75" thickBot="1">
      <c r="A22" s="175" t="s">
        <v>27</v>
      </c>
      <c r="B22" s="192" t="s">
        <v>25</v>
      </c>
      <c r="C22" s="11" t="s">
        <v>31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>
        <f>SUM(D22:O22)</f>
        <v>0</v>
      </c>
      <c r="Q22" s="40">
        <f>P22/12</f>
        <v>0</v>
      </c>
      <c r="R22" s="166"/>
    </row>
    <row r="23" spans="1:18" s="10" customFormat="1" ht="18.75" thickBot="1">
      <c r="A23" s="175"/>
      <c r="B23" s="193"/>
      <c r="C23" s="12" t="s">
        <v>36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5">
        <f>SUM(D23:O23)</f>
        <v>0</v>
      </c>
      <c r="Q23" s="41" t="e">
        <f>P23*100/P22-100</f>
        <v>#DIV/0!</v>
      </c>
      <c r="R23" s="167"/>
    </row>
    <row r="24" spans="1:18" s="9" customFormat="1" ht="18.75" thickBot="1">
      <c r="A24" s="175"/>
      <c r="B24" s="193"/>
      <c r="C24" s="13" t="s">
        <v>32</v>
      </c>
      <c r="D24" s="31">
        <f t="shared" ref="D24:P24" si="7">D23-D22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7"/>
        <v>0</v>
      </c>
      <c r="P24" s="36">
        <f t="shared" si="7"/>
        <v>0</v>
      </c>
      <c r="Q24" s="42"/>
      <c r="R24" s="168"/>
    </row>
    <row r="25" spans="1:18" s="9" customFormat="1" ht="18.75" thickBot="1">
      <c r="A25" s="175"/>
      <c r="B25" s="193" t="s">
        <v>26</v>
      </c>
      <c r="C25" s="11" t="s">
        <v>31</v>
      </c>
      <c r="D25" s="29">
        <f>D22+D16</f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>
        <f>SUM(D25:O25)</f>
        <v>0</v>
      </c>
      <c r="Q25" s="40">
        <f>P25/12</f>
        <v>0</v>
      </c>
      <c r="R25" s="166"/>
    </row>
    <row r="26" spans="1:18" s="9" customFormat="1" ht="18.75" thickBot="1">
      <c r="A26" s="175"/>
      <c r="B26" s="193"/>
      <c r="C26" s="12" t="s">
        <v>36</v>
      </c>
      <c r="D26" s="30">
        <f>D23+D17</f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>
        <f>SUM(D26:O26)</f>
        <v>0</v>
      </c>
      <c r="Q26" s="41" t="e">
        <f>P26*100/P25-100</f>
        <v>#DIV/0!</v>
      </c>
      <c r="R26" s="167"/>
    </row>
    <row r="27" spans="1:18" s="9" customFormat="1" ht="18.75" thickBot="1">
      <c r="A27" s="175"/>
      <c r="B27" s="196"/>
      <c r="C27" s="13" t="s">
        <v>32</v>
      </c>
      <c r="D27" s="31">
        <f t="shared" ref="D27:O27" si="8">D26-D25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8"/>
        <v>0</v>
      </c>
      <c r="P27" s="36">
        <f>SUM(P25:P26)</f>
        <v>0</v>
      </c>
      <c r="Q27" s="42"/>
      <c r="R27" s="168"/>
    </row>
    <row r="28" spans="1:18" s="9" customFormat="1" ht="18.75" thickBot="1">
      <c r="A28" s="175"/>
      <c r="B28" s="185" t="s">
        <v>7</v>
      </c>
      <c r="C28" s="15" t="s">
        <v>31</v>
      </c>
      <c r="D28" s="32">
        <f>SUM(D22+D25)</f>
        <v>0</v>
      </c>
      <c r="E28" s="32">
        <f t="shared" ref="E28:O28" si="9">SUM(E22+E25)</f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 t="shared" si="9"/>
        <v>0</v>
      </c>
      <c r="P28" s="35">
        <f>SUM(D28:O28)</f>
        <v>0</v>
      </c>
      <c r="Q28" s="43">
        <f>P28/12</f>
        <v>0</v>
      </c>
      <c r="R28" s="163"/>
    </row>
    <row r="29" spans="1:18" s="9" customFormat="1" ht="18.75" thickBot="1">
      <c r="A29" s="175"/>
      <c r="B29" s="186"/>
      <c r="C29" s="16" t="s">
        <v>36</v>
      </c>
      <c r="D29" s="33">
        <f>D23+D26</f>
        <v>0</v>
      </c>
      <c r="E29" s="33">
        <f t="shared" ref="E29:O29" si="10">E23+E26</f>
        <v>0</v>
      </c>
      <c r="F29" s="33">
        <f t="shared" si="10"/>
        <v>0</v>
      </c>
      <c r="G29" s="33">
        <f t="shared" si="10"/>
        <v>0</v>
      </c>
      <c r="H29" s="33">
        <f t="shared" si="10"/>
        <v>0</v>
      </c>
      <c r="I29" s="33">
        <f t="shared" si="10"/>
        <v>0</v>
      </c>
      <c r="J29" s="33">
        <f t="shared" si="10"/>
        <v>0</v>
      </c>
      <c r="K29" s="33">
        <f t="shared" si="10"/>
        <v>0</v>
      </c>
      <c r="L29" s="33">
        <f t="shared" si="10"/>
        <v>0</v>
      </c>
      <c r="M29" s="33">
        <f t="shared" si="10"/>
        <v>0</v>
      </c>
      <c r="N29" s="33">
        <f t="shared" si="10"/>
        <v>0</v>
      </c>
      <c r="O29" s="33">
        <f t="shared" si="10"/>
        <v>0</v>
      </c>
      <c r="P29" s="35">
        <f>SUM(D29:O29)</f>
        <v>0</v>
      </c>
      <c r="Q29" s="44" t="e">
        <f>P29*100/P28-100</f>
        <v>#DIV/0!</v>
      </c>
      <c r="R29" s="164"/>
    </row>
    <row r="30" spans="1:18" s="9" customFormat="1" ht="18.75" thickBot="1">
      <c r="A30" s="175"/>
      <c r="B30" s="187"/>
      <c r="C30" s="14" t="s">
        <v>32</v>
      </c>
      <c r="D30" s="34">
        <f t="shared" ref="D30:P30" si="11">D29-D28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t="shared" si="11"/>
        <v>0</v>
      </c>
      <c r="O30" s="34">
        <f t="shared" si="11"/>
        <v>0</v>
      </c>
      <c r="P30" s="36">
        <f t="shared" si="11"/>
        <v>0</v>
      </c>
      <c r="Q30" s="45"/>
      <c r="R30" s="165"/>
    </row>
    <row r="31" spans="1:18" s="9" customFormat="1" ht="19.5" customHeight="1">
      <c r="A31" s="179" t="s">
        <v>30</v>
      </c>
      <c r="B31" s="176" t="s">
        <v>28</v>
      </c>
      <c r="C31" s="11" t="s">
        <v>31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5">
        <f>SUM(D31:O31)</f>
        <v>0</v>
      </c>
      <c r="Q31" s="40">
        <f>P31/12</f>
        <v>0</v>
      </c>
      <c r="R31" s="166"/>
    </row>
    <row r="32" spans="1:18" s="9" customFormat="1" ht="20.25" customHeight="1" thickBot="1">
      <c r="A32" s="180"/>
      <c r="B32" s="177"/>
      <c r="C32" s="12" t="s">
        <v>36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5">
        <f>SUM(D32:O32)</f>
        <v>0</v>
      </c>
      <c r="Q32" s="41" t="e">
        <f>P32*100/P31-100</f>
        <v>#DIV/0!</v>
      </c>
      <c r="R32" s="167"/>
    </row>
    <row r="33" spans="1:18" s="9" customFormat="1" ht="20.25" customHeight="1" thickBot="1">
      <c r="A33" s="180"/>
      <c r="B33" s="178"/>
      <c r="C33" s="13" t="s">
        <v>32</v>
      </c>
      <c r="D33" s="31">
        <f t="shared" ref="D33:P33" si="12">D32-D31</f>
        <v>0</v>
      </c>
      <c r="E33" s="31">
        <f t="shared" si="12"/>
        <v>0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2"/>
        <v>0</v>
      </c>
      <c r="P33" s="36">
        <f t="shared" si="12"/>
        <v>0</v>
      </c>
      <c r="Q33" s="42"/>
      <c r="R33" s="168"/>
    </row>
    <row r="34" spans="1:18" s="9" customFormat="1" ht="20.25" customHeight="1">
      <c r="A34" s="180"/>
      <c r="B34" s="188" t="s">
        <v>29</v>
      </c>
      <c r="C34" s="11" t="s">
        <v>31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>
        <f>SUM(D34:O34)</f>
        <v>0</v>
      </c>
      <c r="Q34" s="40">
        <f>P34/12</f>
        <v>0</v>
      </c>
      <c r="R34" s="166"/>
    </row>
    <row r="35" spans="1:18" s="9" customFormat="1" ht="20.25" customHeight="1" thickBot="1">
      <c r="A35" s="180"/>
      <c r="B35" s="177"/>
      <c r="C35" s="12" t="s">
        <v>36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>
        <f>SUM(D35:O35)</f>
        <v>0</v>
      </c>
      <c r="Q35" s="41" t="e">
        <f>P35*100/P34-100</f>
        <v>#DIV/0!</v>
      </c>
      <c r="R35" s="167"/>
    </row>
    <row r="36" spans="1:18" s="9" customFormat="1" ht="20.25" customHeight="1" thickBot="1">
      <c r="A36" s="180"/>
      <c r="B36" s="189"/>
      <c r="C36" s="13" t="s">
        <v>32</v>
      </c>
      <c r="D36" s="31">
        <f t="shared" ref="D36:P36" si="13">D35-D34</f>
        <v>0</v>
      </c>
      <c r="E36" s="31">
        <f t="shared" si="13"/>
        <v>0</v>
      </c>
      <c r="F36" s="31">
        <f t="shared" si="13"/>
        <v>0</v>
      </c>
      <c r="G36" s="31">
        <f t="shared" si="13"/>
        <v>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31">
        <f t="shared" si="13"/>
        <v>0</v>
      </c>
      <c r="O36" s="31">
        <f t="shared" si="13"/>
        <v>0</v>
      </c>
      <c r="P36" s="36">
        <f t="shared" si="13"/>
        <v>0</v>
      </c>
      <c r="Q36" s="42"/>
      <c r="R36" s="168"/>
    </row>
    <row r="37" spans="1:18" s="9" customFormat="1" ht="18">
      <c r="A37" s="180"/>
      <c r="B37" s="185" t="s">
        <v>7</v>
      </c>
      <c r="C37" s="15" t="s">
        <v>31</v>
      </c>
      <c r="D37" s="32">
        <f>SUM(D31+D34)</f>
        <v>0</v>
      </c>
      <c r="E37" s="32">
        <f t="shared" ref="E37:O37" si="14">SUM(E31+E34)</f>
        <v>0</v>
      </c>
      <c r="F37" s="32">
        <f t="shared" si="14"/>
        <v>0</v>
      </c>
      <c r="G37" s="32">
        <f t="shared" si="14"/>
        <v>0</v>
      </c>
      <c r="H37" s="32">
        <f t="shared" si="14"/>
        <v>0</v>
      </c>
      <c r="I37" s="32">
        <f t="shared" si="14"/>
        <v>0</v>
      </c>
      <c r="J37" s="32">
        <f t="shared" si="14"/>
        <v>0</v>
      </c>
      <c r="K37" s="32">
        <f t="shared" si="14"/>
        <v>0</v>
      </c>
      <c r="L37" s="32">
        <f t="shared" si="14"/>
        <v>0</v>
      </c>
      <c r="M37" s="32">
        <f t="shared" si="14"/>
        <v>0</v>
      </c>
      <c r="N37" s="32">
        <f t="shared" si="14"/>
        <v>0</v>
      </c>
      <c r="O37" s="32">
        <f t="shared" si="14"/>
        <v>0</v>
      </c>
      <c r="P37" s="35">
        <f>SUM(D37:O37)</f>
        <v>0</v>
      </c>
      <c r="Q37" s="43">
        <f>P37/12</f>
        <v>0</v>
      </c>
      <c r="R37" s="163"/>
    </row>
    <row r="38" spans="1:18" s="9" customFormat="1" ht="18.75" thickBot="1">
      <c r="A38" s="180"/>
      <c r="B38" s="186"/>
      <c r="C38" s="16" t="s">
        <v>36</v>
      </c>
      <c r="D38" s="33">
        <f>D32+D35</f>
        <v>0</v>
      </c>
      <c r="E38" s="33">
        <f t="shared" ref="E38:O38" si="15">E32+E35</f>
        <v>0</v>
      </c>
      <c r="F38" s="33">
        <f t="shared" si="15"/>
        <v>0</v>
      </c>
      <c r="G38" s="33">
        <f t="shared" si="15"/>
        <v>0</v>
      </c>
      <c r="H38" s="33">
        <f t="shared" si="15"/>
        <v>0</v>
      </c>
      <c r="I38" s="33">
        <f t="shared" si="15"/>
        <v>0</v>
      </c>
      <c r="J38" s="33">
        <f t="shared" si="15"/>
        <v>0</v>
      </c>
      <c r="K38" s="33">
        <f t="shared" si="15"/>
        <v>0</v>
      </c>
      <c r="L38" s="33">
        <f t="shared" si="15"/>
        <v>0</v>
      </c>
      <c r="M38" s="33">
        <f t="shared" si="15"/>
        <v>0</v>
      </c>
      <c r="N38" s="33">
        <f t="shared" si="15"/>
        <v>0</v>
      </c>
      <c r="O38" s="33">
        <f t="shared" si="15"/>
        <v>0</v>
      </c>
      <c r="P38" s="35">
        <f>SUM(D38:O38)</f>
        <v>0</v>
      </c>
      <c r="Q38" s="44" t="e">
        <f>P38*100/P37-100</f>
        <v>#DIV/0!</v>
      </c>
      <c r="R38" s="164"/>
    </row>
    <row r="39" spans="1:18" s="9" customFormat="1" ht="18.75" thickBot="1">
      <c r="A39" s="181"/>
      <c r="B39" s="187"/>
      <c r="C39" s="14" t="s">
        <v>32</v>
      </c>
      <c r="D39" s="34">
        <f t="shared" ref="D39:P39" si="16">D38-D37</f>
        <v>0</v>
      </c>
      <c r="E39" s="34">
        <f t="shared" si="16"/>
        <v>0</v>
      </c>
      <c r="F39" s="34">
        <f t="shared" si="16"/>
        <v>0</v>
      </c>
      <c r="G39" s="34">
        <f t="shared" si="16"/>
        <v>0</v>
      </c>
      <c r="H39" s="34">
        <f t="shared" si="16"/>
        <v>0</v>
      </c>
      <c r="I39" s="34">
        <f t="shared" si="16"/>
        <v>0</v>
      </c>
      <c r="J39" s="34">
        <f t="shared" si="16"/>
        <v>0</v>
      </c>
      <c r="K39" s="34">
        <f t="shared" si="16"/>
        <v>0</v>
      </c>
      <c r="L39" s="34">
        <f t="shared" si="16"/>
        <v>0</v>
      </c>
      <c r="M39" s="34">
        <f t="shared" si="16"/>
        <v>0</v>
      </c>
      <c r="N39" s="34">
        <f t="shared" si="16"/>
        <v>0</v>
      </c>
      <c r="O39" s="34">
        <f t="shared" si="16"/>
        <v>0</v>
      </c>
      <c r="P39" s="36">
        <f t="shared" si="16"/>
        <v>0</v>
      </c>
      <c r="Q39" s="45"/>
      <c r="R39" s="165"/>
    </row>
    <row r="40" spans="1:18" s="9" customFormat="1" ht="42.75" customHeight="1" thickBot="1">
      <c r="A40" s="175" t="s">
        <v>0</v>
      </c>
      <c r="B40" s="190" t="s">
        <v>0</v>
      </c>
      <c r="C40" s="11" t="s">
        <v>31</v>
      </c>
      <c r="D40" s="29">
        <v>20584.72</v>
      </c>
      <c r="E40" s="29">
        <v>20584.72</v>
      </c>
      <c r="F40" s="29">
        <v>20584.72</v>
      </c>
      <c r="G40" s="29">
        <v>20584.72</v>
      </c>
      <c r="H40" s="29">
        <v>20584.72</v>
      </c>
      <c r="I40" s="29">
        <v>20584.72</v>
      </c>
      <c r="J40" s="29">
        <v>20584.72</v>
      </c>
      <c r="K40" s="29">
        <v>20584.72</v>
      </c>
      <c r="L40" s="29">
        <v>20584.72</v>
      </c>
      <c r="M40" s="29">
        <v>20584.72</v>
      </c>
      <c r="N40" s="29">
        <v>20584.72</v>
      </c>
      <c r="O40" s="29">
        <v>17315.810000000001</v>
      </c>
      <c r="P40" s="35">
        <f>SUM(D40:O40)</f>
        <v>243747.73</v>
      </c>
      <c r="Q40" s="40">
        <f>P40/12</f>
        <v>20312.310833333333</v>
      </c>
      <c r="R40" s="166" t="s">
        <v>93</v>
      </c>
    </row>
    <row r="41" spans="1:18" s="9" customFormat="1" ht="105.75" customHeight="1" thickBot="1">
      <c r="A41" s="175"/>
      <c r="B41" s="191"/>
      <c r="C41" s="12" t="s">
        <v>36</v>
      </c>
      <c r="D41" s="132">
        <v>21217.85</v>
      </c>
      <c r="E41" s="132">
        <v>21217.85</v>
      </c>
      <c r="F41" s="132">
        <v>21217.85</v>
      </c>
      <c r="G41" s="132">
        <v>21217.85</v>
      </c>
      <c r="H41" s="132">
        <v>21217.85</v>
      </c>
      <c r="I41" s="132">
        <v>21217.85</v>
      </c>
      <c r="J41" s="132">
        <v>21217.85</v>
      </c>
      <c r="K41" s="132">
        <v>21217.85</v>
      </c>
      <c r="L41" s="132">
        <v>21217.85</v>
      </c>
      <c r="M41" s="132">
        <v>21217.85</v>
      </c>
      <c r="N41" s="132">
        <v>21217.85</v>
      </c>
      <c r="O41" s="132">
        <v>21217.85</v>
      </c>
      <c r="P41" s="35">
        <f>SUM(D41:O41)</f>
        <v>254614.20000000004</v>
      </c>
      <c r="Q41" s="41">
        <f>P41*100/P40-100</f>
        <v>4.4580804916624288</v>
      </c>
      <c r="R41" s="168"/>
    </row>
    <row r="42" spans="1:18" s="10" customFormat="1" ht="20.25" customHeight="1" thickBot="1">
      <c r="A42" s="179"/>
      <c r="B42" s="191"/>
      <c r="C42" s="14" t="s">
        <v>32</v>
      </c>
      <c r="D42" s="34">
        <f t="shared" ref="D42:P42" si="17">D41-D40</f>
        <v>633.12999999999738</v>
      </c>
      <c r="E42" s="34">
        <f t="shared" si="17"/>
        <v>633.12999999999738</v>
      </c>
      <c r="F42" s="34">
        <f t="shared" si="17"/>
        <v>633.12999999999738</v>
      </c>
      <c r="G42" s="34">
        <f t="shared" si="17"/>
        <v>633.12999999999738</v>
      </c>
      <c r="H42" s="34">
        <f t="shared" si="17"/>
        <v>633.12999999999738</v>
      </c>
      <c r="I42" s="34">
        <f t="shared" si="17"/>
        <v>633.12999999999738</v>
      </c>
      <c r="J42" s="34">
        <f t="shared" si="17"/>
        <v>633.12999999999738</v>
      </c>
      <c r="K42" s="34">
        <f t="shared" si="17"/>
        <v>633.12999999999738</v>
      </c>
      <c r="L42" s="34">
        <f t="shared" si="17"/>
        <v>633.12999999999738</v>
      </c>
      <c r="M42" s="34">
        <f t="shared" si="17"/>
        <v>633.12999999999738</v>
      </c>
      <c r="N42" s="34">
        <f t="shared" si="17"/>
        <v>633.12999999999738</v>
      </c>
      <c r="O42" s="34">
        <f t="shared" si="17"/>
        <v>3902.0399999999972</v>
      </c>
      <c r="P42" s="36">
        <f t="shared" si="17"/>
        <v>10866.47000000003</v>
      </c>
      <c r="Q42" s="45"/>
      <c r="R42" s="23"/>
    </row>
    <row r="43" spans="1:18" s="10" customFormat="1" ht="20.25" customHeight="1">
      <c r="A43" s="169" t="s">
        <v>7</v>
      </c>
      <c r="B43" s="170"/>
      <c r="C43" s="17" t="s">
        <v>31</v>
      </c>
      <c r="D43" s="35">
        <f>D19+D28+D37+D40</f>
        <v>48088.560000000005</v>
      </c>
      <c r="E43" s="35">
        <f t="shared" ref="E43:O43" si="18">E19+E28+E37+E40</f>
        <v>48088.560000000005</v>
      </c>
      <c r="F43" s="35">
        <f t="shared" si="18"/>
        <v>47231.78</v>
      </c>
      <c r="G43" s="35">
        <f t="shared" si="18"/>
        <v>48088.560000000005</v>
      </c>
      <c r="H43" s="35">
        <f t="shared" si="18"/>
        <v>48088.560000000005</v>
      </c>
      <c r="I43" s="35">
        <f t="shared" si="18"/>
        <v>48088.560000000005</v>
      </c>
      <c r="J43" s="35">
        <f t="shared" si="18"/>
        <v>48088.560000000005</v>
      </c>
      <c r="K43" s="35">
        <f t="shared" si="18"/>
        <v>48088.560000000005</v>
      </c>
      <c r="L43" s="35">
        <f t="shared" si="18"/>
        <v>48088.560000000005</v>
      </c>
      <c r="M43" s="35">
        <f t="shared" si="18"/>
        <v>48088.560000000005</v>
      </c>
      <c r="N43" s="35">
        <f t="shared" si="18"/>
        <v>48088.560000000005</v>
      </c>
      <c r="O43" s="35">
        <f t="shared" si="18"/>
        <v>44819.650000000009</v>
      </c>
      <c r="P43" s="35">
        <f>SUM(D43:O43)</f>
        <v>572937.03</v>
      </c>
      <c r="Q43" s="46">
        <f>P43/12</f>
        <v>47744.752500000002</v>
      </c>
      <c r="R43" s="182"/>
    </row>
    <row r="44" spans="1:18" s="10" customFormat="1" ht="20.25" customHeight="1" thickBot="1">
      <c r="A44" s="171"/>
      <c r="B44" s="172"/>
      <c r="C44" s="18" t="s">
        <v>36</v>
      </c>
      <c r="D44" s="35">
        <f>D20+D29+D38+D41</f>
        <v>49271.68</v>
      </c>
      <c r="E44" s="35">
        <f t="shared" ref="E44:O44" si="19">E20+E29+E38+E41</f>
        <v>49271.68</v>
      </c>
      <c r="F44" s="35">
        <f t="shared" si="19"/>
        <v>49271.68</v>
      </c>
      <c r="G44" s="35">
        <f t="shared" si="19"/>
        <v>49271.68</v>
      </c>
      <c r="H44" s="35">
        <f t="shared" si="19"/>
        <v>49271.68</v>
      </c>
      <c r="I44" s="35">
        <f t="shared" si="19"/>
        <v>49271.68</v>
      </c>
      <c r="J44" s="35">
        <f t="shared" si="19"/>
        <v>49271.68</v>
      </c>
      <c r="K44" s="35">
        <f t="shared" si="19"/>
        <v>49271.68</v>
      </c>
      <c r="L44" s="35">
        <f t="shared" si="19"/>
        <v>49271.68</v>
      </c>
      <c r="M44" s="35">
        <f t="shared" si="19"/>
        <v>49271.68</v>
      </c>
      <c r="N44" s="35">
        <f t="shared" si="19"/>
        <v>49271.68</v>
      </c>
      <c r="O44" s="35">
        <f t="shared" si="19"/>
        <v>49271.68</v>
      </c>
      <c r="P44" s="35">
        <f>SUM(D44:O44)</f>
        <v>591260.16000000003</v>
      </c>
      <c r="Q44" s="47">
        <f>P44*100/P43-100</f>
        <v>3.1981053834135906</v>
      </c>
      <c r="R44" s="183"/>
    </row>
    <row r="45" spans="1:18" s="9" customFormat="1" ht="18.75" customHeight="1" thickBot="1">
      <c r="A45" s="173"/>
      <c r="B45" s="174"/>
      <c r="C45" s="19" t="s">
        <v>32</v>
      </c>
      <c r="D45" s="36">
        <f>D44-D43</f>
        <v>1183.1199999999953</v>
      </c>
      <c r="E45" s="36">
        <f t="shared" ref="E45:P45" si="20">E44-E43</f>
        <v>1183.1199999999953</v>
      </c>
      <c r="F45" s="36">
        <f t="shared" si="20"/>
        <v>2039.9000000000015</v>
      </c>
      <c r="G45" s="36">
        <f t="shared" si="20"/>
        <v>1183.1199999999953</v>
      </c>
      <c r="H45" s="36">
        <f t="shared" si="20"/>
        <v>1183.1199999999953</v>
      </c>
      <c r="I45" s="36">
        <f t="shared" si="20"/>
        <v>1183.1199999999953</v>
      </c>
      <c r="J45" s="36">
        <f t="shared" si="20"/>
        <v>1183.1199999999953</v>
      </c>
      <c r="K45" s="36">
        <f t="shared" si="20"/>
        <v>1183.1199999999953</v>
      </c>
      <c r="L45" s="36">
        <f t="shared" si="20"/>
        <v>1183.1199999999953</v>
      </c>
      <c r="M45" s="36">
        <f t="shared" si="20"/>
        <v>1183.1199999999953</v>
      </c>
      <c r="N45" s="36">
        <f t="shared" si="20"/>
        <v>1183.1199999999953</v>
      </c>
      <c r="O45" s="36">
        <f t="shared" si="20"/>
        <v>4452.0299999999916</v>
      </c>
      <c r="P45" s="36">
        <f t="shared" si="20"/>
        <v>18323.130000000005</v>
      </c>
      <c r="Q45" s="48"/>
      <c r="R45" s="184"/>
    </row>
    <row r="46" spans="1:18" ht="18">
      <c r="A46" s="198" t="s">
        <v>34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25"/>
    </row>
    <row r="47" spans="1:18" ht="18">
      <c r="A47" s="126" t="s">
        <v>88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5"/>
    </row>
    <row r="48" spans="1:18" ht="18">
      <c r="A48" s="198" t="s">
        <v>89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</row>
    <row r="49" spans="1:18" ht="18">
      <c r="A49" s="198" t="s">
        <v>91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</sheetData>
  <autoFilter ref="A6:P6"/>
  <mergeCells count="39">
    <mergeCell ref="Q5:Q6"/>
    <mergeCell ref="A46:P46"/>
    <mergeCell ref="D5:O5"/>
    <mergeCell ref="R25:R27"/>
    <mergeCell ref="R31:R33"/>
    <mergeCell ref="R40:R41"/>
    <mergeCell ref="R7:R9"/>
    <mergeCell ref="R34:R36"/>
    <mergeCell ref="R19:R21"/>
    <mergeCell ref="R28:R30"/>
    <mergeCell ref="R16:R18"/>
    <mergeCell ref="R10:R12"/>
    <mergeCell ref="R13:R15"/>
    <mergeCell ref="A48:R48"/>
    <mergeCell ref="A49:R49"/>
    <mergeCell ref="R5:R6"/>
    <mergeCell ref="A7:A21"/>
    <mergeCell ref="P5:P6"/>
    <mergeCell ref="B16:B18"/>
    <mergeCell ref="B19:B21"/>
    <mergeCell ref="B40:B42"/>
    <mergeCell ref="B22:B24"/>
    <mergeCell ref="A4:P4"/>
    <mergeCell ref="B7:B9"/>
    <mergeCell ref="B10:B12"/>
    <mergeCell ref="B13:B15"/>
    <mergeCell ref="A5:C5"/>
    <mergeCell ref="B28:B30"/>
    <mergeCell ref="B25:B27"/>
    <mergeCell ref="R37:R39"/>
    <mergeCell ref="R22:R24"/>
    <mergeCell ref="A43:B45"/>
    <mergeCell ref="A22:A30"/>
    <mergeCell ref="B31:B33"/>
    <mergeCell ref="A31:A39"/>
    <mergeCell ref="R43:R45"/>
    <mergeCell ref="B37:B39"/>
    <mergeCell ref="B34:B36"/>
    <mergeCell ref="A40:A42"/>
  </mergeCells>
  <pageMargins left="0.59055118110236227" right="0.62992125984251968" top="0.39370078740157483" bottom="0.39370078740157483" header="0" footer="0"/>
  <pageSetup paperSize="9" scale="4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topLeftCell="A4" zoomScale="80" zoomScaleNormal="80" workbookViewId="0">
      <pane xSplit="1" ySplit="3" topLeftCell="Q7" activePane="bottomRight" state="frozen"/>
      <selection activeCell="A4" sqref="A4"/>
      <selection pane="topRight" activeCell="B4" sqref="B4"/>
      <selection pane="bottomLeft" activeCell="A7" sqref="A7"/>
      <selection pane="bottomRight" activeCell="X13" sqref="X13"/>
    </sheetView>
  </sheetViews>
  <sheetFormatPr defaultRowHeight="20.25"/>
  <cols>
    <col min="1" max="1" width="25.28515625" style="2" customWidth="1"/>
    <col min="2" max="2" width="9.7109375" style="6" customWidth="1"/>
    <col min="3" max="3" width="9.7109375" style="7" customWidth="1"/>
    <col min="4" max="4" width="9.7109375" style="20" customWidth="1"/>
    <col min="5" max="17" width="9.7109375" customWidth="1"/>
    <col min="18" max="18" width="9.7109375" style="38" customWidth="1"/>
    <col min="19" max="19" width="9.7109375" style="21" customWidth="1"/>
    <col min="20" max="37" width="9.7109375" customWidth="1"/>
  </cols>
  <sheetData>
    <row r="1" spans="1:37">
      <c r="A1" s="5" t="s">
        <v>1</v>
      </c>
    </row>
    <row r="2" spans="1:37">
      <c r="A2" s="5" t="s">
        <v>3</v>
      </c>
    </row>
    <row r="3" spans="1:37">
      <c r="A3" s="5" t="s">
        <v>2</v>
      </c>
    </row>
    <row r="4" spans="1:37" ht="21" thickBot="1">
      <c r="A4" s="209" t="s">
        <v>62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</row>
    <row r="5" spans="1:37" s="94" customFormat="1" ht="24.75" customHeight="1" thickBot="1">
      <c r="A5" s="210" t="s">
        <v>63</v>
      </c>
      <c r="B5" s="212" t="s">
        <v>64</v>
      </c>
      <c r="C5" s="212"/>
      <c r="D5" s="212"/>
      <c r="E5" s="212"/>
      <c r="F5" s="212"/>
      <c r="G5" s="212"/>
      <c r="H5" s="213" t="s">
        <v>65</v>
      </c>
      <c r="I5" s="214"/>
      <c r="J5" s="214"/>
      <c r="K5" s="214"/>
      <c r="L5" s="214"/>
      <c r="M5" s="215"/>
      <c r="N5" s="213" t="s">
        <v>66</v>
      </c>
      <c r="O5" s="214"/>
      <c r="P5" s="214"/>
      <c r="Q5" s="214"/>
      <c r="R5" s="214"/>
      <c r="S5" s="215"/>
      <c r="T5" s="213" t="s">
        <v>67</v>
      </c>
      <c r="U5" s="214"/>
      <c r="V5" s="214"/>
      <c r="W5" s="214"/>
      <c r="X5" s="214"/>
      <c r="Y5" s="215"/>
      <c r="Z5" s="213" t="s">
        <v>68</v>
      </c>
      <c r="AA5" s="214"/>
      <c r="AB5" s="214"/>
      <c r="AC5" s="214"/>
      <c r="AD5" s="214"/>
      <c r="AE5" s="215"/>
      <c r="AF5" s="213" t="s">
        <v>7</v>
      </c>
      <c r="AG5" s="214"/>
      <c r="AH5" s="214"/>
      <c r="AI5" s="214"/>
      <c r="AJ5" s="214"/>
      <c r="AK5" s="215"/>
    </row>
    <row r="6" spans="1:37" s="96" customFormat="1" ht="27" customHeight="1" thickBot="1">
      <c r="A6" s="211"/>
      <c r="B6" s="119">
        <v>2014</v>
      </c>
      <c r="C6" s="119">
        <v>2015</v>
      </c>
      <c r="D6" s="119">
        <v>2016</v>
      </c>
      <c r="E6" s="119">
        <v>2017</v>
      </c>
      <c r="F6" s="119">
        <v>2018</v>
      </c>
      <c r="G6" s="119">
        <v>2019</v>
      </c>
      <c r="H6" s="119">
        <v>2014</v>
      </c>
      <c r="I6" s="119">
        <v>2015</v>
      </c>
      <c r="J6" s="119">
        <v>2016</v>
      </c>
      <c r="K6" s="119">
        <v>2017</v>
      </c>
      <c r="L6" s="119">
        <v>2018</v>
      </c>
      <c r="M6" s="119">
        <v>2019</v>
      </c>
      <c r="N6" s="119">
        <v>2014</v>
      </c>
      <c r="O6" s="119">
        <v>2015</v>
      </c>
      <c r="P6" s="119">
        <v>2016</v>
      </c>
      <c r="Q6" s="119">
        <v>2017</v>
      </c>
      <c r="R6" s="119">
        <v>2018</v>
      </c>
      <c r="S6" s="119">
        <v>2019</v>
      </c>
      <c r="T6" s="119">
        <v>2014</v>
      </c>
      <c r="U6" s="119">
        <v>2015</v>
      </c>
      <c r="V6" s="119">
        <v>2016</v>
      </c>
      <c r="W6" s="119">
        <v>2017</v>
      </c>
      <c r="X6" s="119">
        <v>2018</v>
      </c>
      <c r="Y6" s="119">
        <v>2019</v>
      </c>
      <c r="Z6" s="119">
        <v>2014</v>
      </c>
      <c r="AA6" s="119">
        <v>2015</v>
      </c>
      <c r="AB6" s="119">
        <v>2016</v>
      </c>
      <c r="AC6" s="119">
        <v>2017</v>
      </c>
      <c r="AD6" s="119">
        <v>2018</v>
      </c>
      <c r="AE6" s="119">
        <v>2019</v>
      </c>
      <c r="AF6" s="119">
        <v>2014</v>
      </c>
      <c r="AG6" s="119">
        <v>2015</v>
      </c>
      <c r="AH6" s="119">
        <v>2016</v>
      </c>
      <c r="AI6" s="119">
        <v>2017</v>
      </c>
      <c r="AJ6" s="119">
        <v>2018</v>
      </c>
      <c r="AK6" s="119">
        <v>2019</v>
      </c>
    </row>
    <row r="7" spans="1:37" s="96" customFormat="1" ht="19.5">
      <c r="A7" s="120" t="s">
        <v>69</v>
      </c>
      <c r="B7" s="97"/>
      <c r="C7" s="97"/>
      <c r="D7" s="97"/>
      <c r="E7" s="97"/>
      <c r="F7" s="97"/>
      <c r="G7" s="97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9">
        <f t="shared" ref="AF7:AK8" si="0">B7+H7+N7+T7+Z7</f>
        <v>0</v>
      </c>
      <c r="AG7" s="99">
        <f t="shared" si="0"/>
        <v>0</v>
      </c>
      <c r="AH7" s="99">
        <f t="shared" si="0"/>
        <v>0</v>
      </c>
      <c r="AI7" s="99">
        <f t="shared" si="0"/>
        <v>0</v>
      </c>
      <c r="AJ7" s="99">
        <f t="shared" si="0"/>
        <v>0</v>
      </c>
      <c r="AK7" s="99">
        <f t="shared" si="0"/>
        <v>0</v>
      </c>
    </row>
    <row r="8" spans="1:37" s="96" customFormat="1" ht="19.5">
      <c r="A8" s="120" t="s">
        <v>70</v>
      </c>
      <c r="B8" s="100">
        <v>9</v>
      </c>
      <c r="C8" s="100">
        <v>12</v>
      </c>
      <c r="D8" s="100">
        <v>12</v>
      </c>
      <c r="E8" s="100">
        <v>12</v>
      </c>
      <c r="F8" s="100">
        <v>12</v>
      </c>
      <c r="G8" s="100">
        <v>12</v>
      </c>
      <c r="H8" s="101">
        <v>12</v>
      </c>
      <c r="I8" s="99">
        <v>9</v>
      </c>
      <c r="J8" s="99">
        <v>9</v>
      </c>
      <c r="K8" s="99">
        <v>9</v>
      </c>
      <c r="L8" s="99">
        <v>9</v>
      </c>
      <c r="M8" s="102">
        <v>9</v>
      </c>
      <c r="N8" s="99"/>
      <c r="O8" s="99"/>
      <c r="P8" s="102"/>
      <c r="Q8" s="99"/>
      <c r="R8" s="99"/>
      <c r="S8" s="102"/>
      <c r="T8" s="99"/>
      <c r="U8" s="99"/>
      <c r="V8" s="99"/>
      <c r="W8" s="99"/>
      <c r="X8" s="99"/>
      <c r="Y8" s="102"/>
      <c r="Z8" s="99"/>
      <c r="AA8" s="99"/>
      <c r="AB8" s="99"/>
      <c r="AC8" s="99"/>
      <c r="AD8" s="99"/>
      <c r="AE8" s="102"/>
      <c r="AF8" s="99">
        <f>B8+H8+N8+T8+Z8</f>
        <v>21</v>
      </c>
      <c r="AG8" s="99">
        <f>C8+I8+O8+U8+AA8</f>
        <v>21</v>
      </c>
      <c r="AH8" s="99">
        <f>D8+J8+P8+V8+AB8</f>
        <v>21</v>
      </c>
      <c r="AI8" s="99">
        <f>E8+K8+Q8+W8+AC8</f>
        <v>21</v>
      </c>
      <c r="AJ8" s="99">
        <f t="shared" si="0"/>
        <v>21</v>
      </c>
      <c r="AK8" s="99">
        <f t="shared" si="0"/>
        <v>21</v>
      </c>
    </row>
    <row r="9" spans="1:37" s="96" customFormat="1" ht="19.5">
      <c r="A9" s="120" t="s">
        <v>71</v>
      </c>
      <c r="B9" s="100"/>
      <c r="C9" s="100"/>
      <c r="D9" s="100"/>
      <c r="E9" s="100"/>
      <c r="F9" s="100"/>
      <c r="G9" s="100"/>
      <c r="H9" s="101"/>
      <c r="I9" s="99"/>
      <c r="J9" s="99"/>
      <c r="K9" s="99"/>
      <c r="L9" s="99"/>
      <c r="M9" s="102"/>
      <c r="N9" s="99"/>
      <c r="O9" s="99"/>
      <c r="P9" s="99"/>
      <c r="Q9" s="99"/>
      <c r="R9" s="99"/>
      <c r="S9" s="102"/>
      <c r="T9" s="99"/>
      <c r="U9" s="99"/>
      <c r="V9" s="99"/>
      <c r="W9" s="99"/>
      <c r="X9" s="99"/>
      <c r="Y9" s="102"/>
      <c r="Z9" s="99"/>
      <c r="AA9" s="99"/>
      <c r="AB9" s="99"/>
      <c r="AC9" s="99"/>
      <c r="AD9" s="99"/>
      <c r="AE9" s="102"/>
      <c r="AF9" s="99">
        <f t="shared" ref="AF9:AI22" si="1">B9+H9+N9+T9+Z9</f>
        <v>0</v>
      </c>
      <c r="AG9" s="99">
        <f t="shared" si="1"/>
        <v>0</v>
      </c>
      <c r="AH9" s="99">
        <f t="shared" si="1"/>
        <v>0</v>
      </c>
      <c r="AI9" s="99">
        <f t="shared" si="1"/>
        <v>0</v>
      </c>
      <c r="AJ9" s="99">
        <f t="shared" ref="AJ9:AJ22" si="2">F9+L9+R9+X9+AD9</f>
        <v>0</v>
      </c>
      <c r="AK9" s="99">
        <f t="shared" ref="AK9:AK22" si="3">G9+M9+S9+Y9+AE9</f>
        <v>0</v>
      </c>
    </row>
    <row r="10" spans="1:37" s="96" customFormat="1" ht="19.5">
      <c r="A10" s="120" t="s">
        <v>72</v>
      </c>
      <c r="B10" s="103"/>
      <c r="C10" s="103"/>
      <c r="D10" s="100"/>
      <c r="E10" s="100"/>
      <c r="F10" s="100"/>
      <c r="G10" s="100"/>
      <c r="H10" s="103"/>
      <c r="I10" s="104"/>
      <c r="J10" s="104"/>
      <c r="K10" s="104"/>
      <c r="L10" s="104"/>
      <c r="M10" s="102"/>
      <c r="N10" s="104"/>
      <c r="O10" s="104"/>
      <c r="P10" s="104"/>
      <c r="Q10" s="104"/>
      <c r="R10" s="104"/>
      <c r="S10" s="102"/>
      <c r="T10" s="104"/>
      <c r="U10" s="104"/>
      <c r="V10" s="104"/>
      <c r="W10" s="104"/>
      <c r="X10" s="104"/>
      <c r="Y10" s="102"/>
      <c r="Z10" s="104"/>
      <c r="AA10" s="104"/>
      <c r="AB10" s="104"/>
      <c r="AC10" s="104"/>
      <c r="AD10" s="104"/>
      <c r="AE10" s="102"/>
      <c r="AF10" s="99">
        <f t="shared" si="1"/>
        <v>0</v>
      </c>
      <c r="AG10" s="99">
        <f t="shared" si="1"/>
        <v>0</v>
      </c>
      <c r="AH10" s="99">
        <f t="shared" si="1"/>
        <v>0</v>
      </c>
      <c r="AI10" s="99">
        <f t="shared" si="1"/>
        <v>0</v>
      </c>
      <c r="AJ10" s="99">
        <f t="shared" si="2"/>
        <v>0</v>
      </c>
      <c r="AK10" s="99">
        <f t="shared" si="3"/>
        <v>0</v>
      </c>
    </row>
    <row r="11" spans="1:37" s="96" customFormat="1" ht="19.5">
      <c r="A11" s="120" t="s">
        <v>73</v>
      </c>
      <c r="B11" s="100"/>
      <c r="C11" s="100"/>
      <c r="D11" s="100"/>
      <c r="E11" s="100"/>
      <c r="F11" s="100"/>
      <c r="G11" s="100"/>
      <c r="H11" s="101"/>
      <c r="I11" s="99"/>
      <c r="J11" s="99"/>
      <c r="K11" s="99"/>
      <c r="L11" s="99"/>
      <c r="M11" s="102"/>
      <c r="N11" s="99"/>
      <c r="O11" s="99"/>
      <c r="P11" s="99"/>
      <c r="Q11" s="99"/>
      <c r="R11" s="99"/>
      <c r="S11" s="102"/>
      <c r="T11" s="99"/>
      <c r="U11" s="99"/>
      <c r="V11" s="99"/>
      <c r="W11" s="99"/>
      <c r="X11" s="99"/>
      <c r="Y11" s="102"/>
      <c r="Z11" s="99"/>
      <c r="AA11" s="99"/>
      <c r="AB11" s="99"/>
      <c r="AC11" s="99"/>
      <c r="AD11" s="99"/>
      <c r="AE11" s="102"/>
      <c r="AF11" s="99">
        <f t="shared" si="1"/>
        <v>0</v>
      </c>
      <c r="AG11" s="99">
        <f t="shared" si="1"/>
        <v>0</v>
      </c>
      <c r="AH11" s="99">
        <f t="shared" si="1"/>
        <v>0</v>
      </c>
      <c r="AI11" s="99">
        <f t="shared" si="1"/>
        <v>0</v>
      </c>
      <c r="AJ11" s="99">
        <f t="shared" si="2"/>
        <v>0</v>
      </c>
      <c r="AK11" s="99">
        <f t="shared" si="3"/>
        <v>0</v>
      </c>
    </row>
    <row r="12" spans="1:37" s="96" customFormat="1" ht="19.5">
      <c r="A12" s="120" t="s">
        <v>74</v>
      </c>
      <c r="B12" s="101"/>
      <c r="C12" s="101"/>
      <c r="D12" s="101"/>
      <c r="E12" s="101"/>
      <c r="F12" s="101"/>
      <c r="G12" s="101"/>
      <c r="H12" s="100"/>
      <c r="I12" s="102"/>
      <c r="J12" s="102"/>
      <c r="K12" s="102"/>
      <c r="L12" s="102"/>
      <c r="M12" s="99"/>
      <c r="N12" s="105"/>
      <c r="O12" s="102"/>
      <c r="P12" s="102"/>
      <c r="Q12" s="102"/>
      <c r="R12" s="102"/>
      <c r="S12" s="99"/>
      <c r="T12" s="105"/>
      <c r="U12" s="102"/>
      <c r="V12" s="102"/>
      <c r="W12" s="102"/>
      <c r="X12" s="102"/>
      <c r="Y12" s="99"/>
      <c r="Z12" s="105"/>
      <c r="AA12" s="102"/>
      <c r="AB12" s="102"/>
      <c r="AC12" s="102"/>
      <c r="AD12" s="102"/>
      <c r="AE12" s="99"/>
      <c r="AF12" s="99">
        <f t="shared" si="1"/>
        <v>0</v>
      </c>
      <c r="AG12" s="99">
        <f t="shared" si="1"/>
        <v>0</v>
      </c>
      <c r="AH12" s="99">
        <f t="shared" si="1"/>
        <v>0</v>
      </c>
      <c r="AI12" s="99">
        <f t="shared" si="1"/>
        <v>0</v>
      </c>
      <c r="AJ12" s="99">
        <f t="shared" si="2"/>
        <v>0</v>
      </c>
      <c r="AK12" s="99">
        <f t="shared" si="3"/>
        <v>0</v>
      </c>
    </row>
    <row r="13" spans="1:37" s="96" customFormat="1" ht="19.5">
      <c r="A13" s="120" t="s">
        <v>75</v>
      </c>
      <c r="B13" s="101"/>
      <c r="C13" s="101"/>
      <c r="D13" s="101"/>
      <c r="E13" s="101"/>
      <c r="F13" s="101"/>
      <c r="G13" s="101"/>
      <c r="H13" s="101"/>
      <c r="I13" s="99"/>
      <c r="J13" s="99"/>
      <c r="K13" s="99"/>
      <c r="L13" s="99"/>
      <c r="M13" s="99"/>
      <c r="N13" s="105"/>
      <c r="O13" s="99"/>
      <c r="P13" s="99"/>
      <c r="Q13" s="99"/>
      <c r="R13" s="99"/>
      <c r="S13" s="99"/>
      <c r="T13" s="105"/>
      <c r="U13" s="99"/>
      <c r="V13" s="99"/>
      <c r="W13" s="99"/>
      <c r="X13" s="99"/>
      <c r="Y13" s="99"/>
      <c r="Z13" s="105"/>
      <c r="AA13" s="99"/>
      <c r="AB13" s="99"/>
      <c r="AC13" s="99"/>
      <c r="AD13" s="99"/>
      <c r="AE13" s="99"/>
      <c r="AF13" s="99">
        <f t="shared" si="1"/>
        <v>0</v>
      </c>
      <c r="AG13" s="99">
        <f t="shared" si="1"/>
        <v>0</v>
      </c>
      <c r="AH13" s="99">
        <f t="shared" si="1"/>
        <v>0</v>
      </c>
      <c r="AI13" s="99">
        <f t="shared" si="1"/>
        <v>0</v>
      </c>
      <c r="AJ13" s="99">
        <f t="shared" si="2"/>
        <v>0</v>
      </c>
      <c r="AK13" s="99">
        <f t="shared" si="3"/>
        <v>0</v>
      </c>
    </row>
    <row r="14" spans="1:37" s="96" customFormat="1" ht="19.5">
      <c r="A14" s="120" t="s">
        <v>76</v>
      </c>
      <c r="B14" s="100"/>
      <c r="C14" s="100"/>
      <c r="D14" s="100"/>
      <c r="E14" s="100"/>
      <c r="F14" s="100"/>
      <c r="G14" s="100"/>
      <c r="H14" s="101"/>
      <c r="I14" s="99"/>
      <c r="J14" s="99"/>
      <c r="K14" s="99"/>
      <c r="L14" s="99"/>
      <c r="M14" s="102"/>
      <c r="N14" s="102"/>
      <c r="O14" s="106"/>
      <c r="P14" s="106"/>
      <c r="Q14" s="106"/>
      <c r="R14" s="106"/>
      <c r="S14" s="102"/>
      <c r="T14" s="102"/>
      <c r="U14" s="106"/>
      <c r="V14" s="106"/>
      <c r="W14" s="106"/>
      <c r="X14" s="106"/>
      <c r="Y14" s="102"/>
      <c r="Z14" s="102"/>
      <c r="AA14" s="106"/>
      <c r="AB14" s="106"/>
      <c r="AC14" s="106"/>
      <c r="AD14" s="106"/>
      <c r="AE14" s="102"/>
      <c r="AF14" s="99">
        <f t="shared" si="1"/>
        <v>0</v>
      </c>
      <c r="AG14" s="99">
        <f t="shared" si="1"/>
        <v>0</v>
      </c>
      <c r="AH14" s="99">
        <f t="shared" si="1"/>
        <v>0</v>
      </c>
      <c r="AI14" s="99">
        <f t="shared" si="1"/>
        <v>0</v>
      </c>
      <c r="AJ14" s="99">
        <f t="shared" si="2"/>
        <v>0</v>
      </c>
      <c r="AK14" s="99">
        <f t="shared" si="3"/>
        <v>0</v>
      </c>
    </row>
    <row r="15" spans="1:37" s="96" customFormat="1" ht="19.5">
      <c r="A15" s="120" t="s">
        <v>77</v>
      </c>
      <c r="B15" s="103"/>
      <c r="C15" s="103"/>
      <c r="D15" s="103"/>
      <c r="E15" s="103"/>
      <c r="F15" s="103"/>
      <c r="G15" s="103"/>
      <c r="H15" s="101"/>
      <c r="I15" s="99"/>
      <c r="J15" s="99"/>
      <c r="K15" s="99"/>
      <c r="L15" s="99"/>
      <c r="M15" s="104"/>
      <c r="N15" s="99"/>
      <c r="O15" s="99"/>
      <c r="P15" s="99"/>
      <c r="Q15" s="99"/>
      <c r="R15" s="99"/>
      <c r="S15" s="104"/>
      <c r="T15" s="99"/>
      <c r="U15" s="99"/>
      <c r="V15" s="99"/>
      <c r="W15" s="99"/>
      <c r="X15" s="99"/>
      <c r="Y15" s="104"/>
      <c r="Z15" s="99"/>
      <c r="AA15" s="99"/>
      <c r="AB15" s="99"/>
      <c r="AC15" s="99"/>
      <c r="AD15" s="99"/>
      <c r="AE15" s="99"/>
      <c r="AF15" s="99">
        <f t="shared" si="1"/>
        <v>0</v>
      </c>
      <c r="AG15" s="99">
        <f t="shared" si="1"/>
        <v>0</v>
      </c>
      <c r="AH15" s="99">
        <f t="shared" si="1"/>
        <v>0</v>
      </c>
      <c r="AI15" s="99">
        <f t="shared" si="1"/>
        <v>0</v>
      </c>
      <c r="AJ15" s="99">
        <f t="shared" si="2"/>
        <v>0</v>
      </c>
      <c r="AK15" s="99">
        <f t="shared" si="3"/>
        <v>0</v>
      </c>
    </row>
    <row r="16" spans="1:37" s="96" customFormat="1" ht="19.5">
      <c r="A16" s="120" t="s">
        <v>78</v>
      </c>
      <c r="B16" s="103"/>
      <c r="C16" s="103"/>
      <c r="D16" s="103"/>
      <c r="E16" s="103"/>
      <c r="F16" s="103"/>
      <c r="G16" s="103"/>
      <c r="H16" s="101"/>
      <c r="I16" s="99"/>
      <c r="J16" s="99"/>
      <c r="K16" s="99"/>
      <c r="L16" s="99"/>
      <c r="M16" s="104"/>
      <c r="N16" s="99"/>
      <c r="O16" s="99"/>
      <c r="P16" s="99"/>
      <c r="Q16" s="99"/>
      <c r="R16" s="99"/>
      <c r="S16" s="104"/>
      <c r="T16" s="99"/>
      <c r="U16" s="99"/>
      <c r="V16" s="99"/>
      <c r="W16" s="99"/>
      <c r="X16" s="99"/>
      <c r="Y16" s="104"/>
      <c r="Z16" s="99"/>
      <c r="AA16" s="99"/>
      <c r="AB16" s="99"/>
      <c r="AC16" s="99"/>
      <c r="AD16" s="99"/>
      <c r="AE16" s="99"/>
      <c r="AF16" s="99">
        <f t="shared" si="1"/>
        <v>0</v>
      </c>
      <c r="AG16" s="99">
        <f t="shared" si="1"/>
        <v>0</v>
      </c>
      <c r="AH16" s="99">
        <f t="shared" si="1"/>
        <v>0</v>
      </c>
      <c r="AI16" s="99">
        <f t="shared" si="1"/>
        <v>0</v>
      </c>
      <c r="AJ16" s="99">
        <f t="shared" si="2"/>
        <v>0</v>
      </c>
      <c r="AK16" s="99">
        <f t="shared" si="3"/>
        <v>0</v>
      </c>
    </row>
    <row r="17" spans="1:37" s="96" customFormat="1" ht="19.5">
      <c r="A17" s="120" t="s">
        <v>79</v>
      </c>
      <c r="B17" s="103"/>
      <c r="C17" s="103"/>
      <c r="D17" s="103"/>
      <c r="E17" s="103"/>
      <c r="F17" s="103"/>
      <c r="G17" s="103"/>
      <c r="H17" s="101"/>
      <c r="I17" s="99"/>
      <c r="J17" s="99"/>
      <c r="K17" s="99"/>
      <c r="L17" s="99"/>
      <c r="M17" s="104"/>
      <c r="N17" s="99"/>
      <c r="O17" s="99"/>
      <c r="P17" s="99"/>
      <c r="Q17" s="99"/>
      <c r="R17" s="99"/>
      <c r="S17" s="104"/>
      <c r="T17" s="99"/>
      <c r="U17" s="99"/>
      <c r="V17" s="99"/>
      <c r="W17" s="99"/>
      <c r="X17" s="99"/>
      <c r="Y17" s="104"/>
      <c r="Z17" s="99"/>
      <c r="AA17" s="99"/>
      <c r="AB17" s="99"/>
      <c r="AC17" s="99"/>
      <c r="AD17" s="99"/>
      <c r="AE17" s="99"/>
      <c r="AF17" s="99">
        <f t="shared" si="1"/>
        <v>0</v>
      </c>
      <c r="AG17" s="99">
        <f t="shared" si="1"/>
        <v>0</v>
      </c>
      <c r="AH17" s="99">
        <f t="shared" si="1"/>
        <v>0</v>
      </c>
      <c r="AI17" s="99">
        <f t="shared" si="1"/>
        <v>0</v>
      </c>
      <c r="AJ17" s="99">
        <f t="shared" si="2"/>
        <v>0</v>
      </c>
      <c r="AK17" s="99">
        <f t="shared" si="3"/>
        <v>0</v>
      </c>
    </row>
    <row r="18" spans="1:37" s="96" customFormat="1" ht="19.5">
      <c r="A18" s="120" t="s">
        <v>80</v>
      </c>
      <c r="B18" s="103"/>
      <c r="C18" s="103"/>
      <c r="D18" s="103"/>
      <c r="E18" s="103"/>
      <c r="F18" s="103"/>
      <c r="G18" s="103"/>
      <c r="H18" s="101"/>
      <c r="I18" s="99"/>
      <c r="J18" s="99"/>
      <c r="K18" s="99"/>
      <c r="L18" s="99"/>
      <c r="M18" s="104"/>
      <c r="N18" s="99"/>
      <c r="O18" s="99"/>
      <c r="P18" s="99"/>
      <c r="Q18" s="99"/>
      <c r="R18" s="99"/>
      <c r="S18" s="104"/>
      <c r="T18" s="99"/>
      <c r="U18" s="99"/>
      <c r="V18" s="99"/>
      <c r="W18" s="99"/>
      <c r="X18" s="99"/>
      <c r="Y18" s="104"/>
      <c r="Z18" s="99"/>
      <c r="AA18" s="99"/>
      <c r="AB18" s="99"/>
      <c r="AC18" s="99"/>
      <c r="AD18" s="99"/>
      <c r="AE18" s="99"/>
      <c r="AF18" s="99">
        <f t="shared" si="1"/>
        <v>0</v>
      </c>
      <c r="AG18" s="99">
        <f t="shared" si="1"/>
        <v>0</v>
      </c>
      <c r="AH18" s="99">
        <f t="shared" si="1"/>
        <v>0</v>
      </c>
      <c r="AI18" s="99">
        <f t="shared" si="1"/>
        <v>0</v>
      </c>
      <c r="AJ18" s="99">
        <f t="shared" si="2"/>
        <v>0</v>
      </c>
      <c r="AK18" s="99">
        <f t="shared" si="3"/>
        <v>0</v>
      </c>
    </row>
    <row r="19" spans="1:37" s="96" customFormat="1" ht="19.5">
      <c r="A19" s="120" t="s">
        <v>81</v>
      </c>
      <c r="B19" s="103"/>
      <c r="C19" s="103"/>
      <c r="D19" s="103"/>
      <c r="E19" s="103"/>
      <c r="F19" s="103"/>
      <c r="G19" s="103"/>
      <c r="H19" s="101"/>
      <c r="I19" s="99"/>
      <c r="J19" s="99"/>
      <c r="K19" s="99"/>
      <c r="L19" s="99"/>
      <c r="M19" s="104"/>
      <c r="N19" s="99"/>
      <c r="O19" s="99"/>
      <c r="P19" s="99"/>
      <c r="Q19" s="99"/>
      <c r="R19" s="99"/>
      <c r="S19" s="104"/>
      <c r="T19" s="99"/>
      <c r="U19" s="99"/>
      <c r="V19" s="99"/>
      <c r="W19" s="99"/>
      <c r="X19" s="99"/>
      <c r="Y19" s="104"/>
      <c r="Z19" s="99"/>
      <c r="AA19" s="99"/>
      <c r="AB19" s="99"/>
      <c r="AC19" s="99"/>
      <c r="AD19" s="99"/>
      <c r="AE19" s="104"/>
      <c r="AF19" s="99">
        <f t="shared" si="1"/>
        <v>0</v>
      </c>
      <c r="AG19" s="99">
        <f t="shared" si="1"/>
        <v>0</v>
      </c>
      <c r="AH19" s="99">
        <f t="shared" si="1"/>
        <v>0</v>
      </c>
      <c r="AI19" s="99">
        <f t="shared" si="1"/>
        <v>0</v>
      </c>
      <c r="AJ19" s="99">
        <f t="shared" si="2"/>
        <v>0</v>
      </c>
      <c r="AK19" s="99">
        <f t="shared" si="3"/>
        <v>0</v>
      </c>
    </row>
    <row r="20" spans="1:37" s="96" customFormat="1" ht="19.5">
      <c r="A20" s="120" t="s">
        <v>82</v>
      </c>
      <c r="B20" s="103"/>
      <c r="C20" s="103"/>
      <c r="D20" s="103"/>
      <c r="E20" s="103"/>
      <c r="F20" s="103"/>
      <c r="G20" s="103"/>
      <c r="H20" s="101"/>
      <c r="I20" s="99"/>
      <c r="J20" s="99"/>
      <c r="K20" s="99"/>
      <c r="L20" s="99"/>
      <c r="M20" s="104"/>
      <c r="N20" s="99"/>
      <c r="O20" s="99"/>
      <c r="P20" s="99"/>
      <c r="Q20" s="99"/>
      <c r="R20" s="99"/>
      <c r="S20" s="104"/>
      <c r="T20" s="99"/>
      <c r="U20" s="99"/>
      <c r="V20" s="99"/>
      <c r="W20" s="99"/>
      <c r="X20" s="99"/>
      <c r="Y20" s="104"/>
      <c r="Z20" s="99"/>
      <c r="AA20" s="99"/>
      <c r="AB20" s="99"/>
      <c r="AC20" s="99"/>
      <c r="AD20" s="99"/>
      <c r="AE20" s="104"/>
      <c r="AF20" s="99">
        <f t="shared" si="1"/>
        <v>0</v>
      </c>
      <c r="AG20" s="99">
        <f t="shared" si="1"/>
        <v>0</v>
      </c>
      <c r="AH20" s="99">
        <f t="shared" si="1"/>
        <v>0</v>
      </c>
      <c r="AI20" s="99">
        <f t="shared" si="1"/>
        <v>0</v>
      </c>
      <c r="AJ20" s="99">
        <f t="shared" si="2"/>
        <v>0</v>
      </c>
      <c r="AK20" s="99">
        <f t="shared" si="3"/>
        <v>0</v>
      </c>
    </row>
    <row r="21" spans="1:37" s="96" customFormat="1" ht="19.5">
      <c r="A21" s="121" t="s">
        <v>83</v>
      </c>
      <c r="B21" s="107"/>
      <c r="C21" s="107"/>
      <c r="D21" s="107"/>
      <c r="E21" s="107"/>
      <c r="F21" s="107"/>
      <c r="G21" s="107"/>
      <c r="H21" s="108"/>
      <c r="I21" s="109"/>
      <c r="J21" s="109"/>
      <c r="K21" s="109"/>
      <c r="L21" s="109"/>
      <c r="M21" s="110"/>
      <c r="N21" s="109"/>
      <c r="O21" s="109"/>
      <c r="P21" s="109"/>
      <c r="Q21" s="109"/>
      <c r="R21" s="109"/>
      <c r="S21" s="110"/>
      <c r="T21" s="109"/>
      <c r="U21" s="109"/>
      <c r="V21" s="109"/>
      <c r="W21" s="109"/>
      <c r="X21" s="109"/>
      <c r="Y21" s="110"/>
      <c r="Z21" s="109"/>
      <c r="AA21" s="109"/>
      <c r="AB21" s="109"/>
      <c r="AC21" s="109"/>
      <c r="AD21" s="109"/>
      <c r="AE21" s="110"/>
      <c r="AF21" s="99">
        <f t="shared" si="1"/>
        <v>0</v>
      </c>
      <c r="AG21" s="99">
        <f t="shared" si="1"/>
        <v>0</v>
      </c>
      <c r="AH21" s="99">
        <f t="shared" si="1"/>
        <v>0</v>
      </c>
      <c r="AI21" s="99">
        <f t="shared" si="1"/>
        <v>0</v>
      </c>
      <c r="AJ21" s="99">
        <f t="shared" si="2"/>
        <v>0</v>
      </c>
      <c r="AK21" s="99">
        <f t="shared" si="3"/>
        <v>0</v>
      </c>
    </row>
    <row r="22" spans="1:37" s="96" customFormat="1" thickBot="1">
      <c r="A22" s="121" t="s">
        <v>84</v>
      </c>
      <c r="B22" s="107"/>
      <c r="C22" s="107"/>
      <c r="D22" s="111"/>
      <c r="E22" s="111"/>
      <c r="F22" s="111"/>
      <c r="G22" s="111"/>
      <c r="H22" s="107"/>
      <c r="I22" s="110"/>
      <c r="J22" s="110"/>
      <c r="K22" s="110"/>
      <c r="L22" s="110"/>
      <c r="M22" s="112"/>
      <c r="N22" s="110"/>
      <c r="O22" s="110"/>
      <c r="P22" s="110"/>
      <c r="Q22" s="110"/>
      <c r="R22" s="110"/>
      <c r="S22" s="112"/>
      <c r="T22" s="110"/>
      <c r="U22" s="110"/>
      <c r="V22" s="110"/>
      <c r="W22" s="110"/>
      <c r="X22" s="110"/>
      <c r="Y22" s="112"/>
      <c r="Z22" s="110"/>
      <c r="AA22" s="110"/>
      <c r="AB22" s="110"/>
      <c r="AC22" s="110"/>
      <c r="AD22" s="110"/>
      <c r="AE22" s="112"/>
      <c r="AF22" s="99">
        <f t="shared" si="1"/>
        <v>0</v>
      </c>
      <c r="AG22" s="99">
        <f t="shared" si="1"/>
        <v>0</v>
      </c>
      <c r="AH22" s="99">
        <f t="shared" si="1"/>
        <v>0</v>
      </c>
      <c r="AI22" s="99">
        <f t="shared" si="1"/>
        <v>0</v>
      </c>
      <c r="AJ22" s="99">
        <f t="shared" si="2"/>
        <v>0</v>
      </c>
      <c r="AK22" s="99">
        <f t="shared" si="3"/>
        <v>0</v>
      </c>
    </row>
    <row r="23" spans="1:37" s="96" customFormat="1" ht="24.75" customHeight="1" thickBot="1">
      <c r="A23" s="122" t="s">
        <v>7</v>
      </c>
      <c r="B23" s="113">
        <f>SUM(B7:B22)</f>
        <v>9</v>
      </c>
      <c r="C23" s="113">
        <f t="shared" ref="C23:AK23" si="4">SUM(C7:C22)</f>
        <v>12</v>
      </c>
      <c r="D23" s="113">
        <f t="shared" si="4"/>
        <v>12</v>
      </c>
      <c r="E23" s="113">
        <f t="shared" si="4"/>
        <v>12</v>
      </c>
      <c r="F23" s="113">
        <f t="shared" si="4"/>
        <v>12</v>
      </c>
      <c r="G23" s="113">
        <f t="shared" si="4"/>
        <v>12</v>
      </c>
      <c r="H23" s="113">
        <f t="shared" si="4"/>
        <v>12</v>
      </c>
      <c r="I23" s="114">
        <f t="shared" si="4"/>
        <v>9</v>
      </c>
      <c r="J23" s="114">
        <f t="shared" si="4"/>
        <v>9</v>
      </c>
      <c r="K23" s="114">
        <f t="shared" si="4"/>
        <v>9</v>
      </c>
      <c r="L23" s="114">
        <f t="shared" si="4"/>
        <v>9</v>
      </c>
      <c r="M23" s="114">
        <f t="shared" si="4"/>
        <v>9</v>
      </c>
      <c r="N23" s="114">
        <f t="shared" si="4"/>
        <v>0</v>
      </c>
      <c r="O23" s="114">
        <f t="shared" si="4"/>
        <v>0</v>
      </c>
      <c r="P23" s="114">
        <f t="shared" si="4"/>
        <v>0</v>
      </c>
      <c r="Q23" s="114">
        <f t="shared" si="4"/>
        <v>0</v>
      </c>
      <c r="R23" s="114">
        <f t="shared" si="4"/>
        <v>0</v>
      </c>
      <c r="S23" s="114">
        <f t="shared" si="4"/>
        <v>0</v>
      </c>
      <c r="T23" s="114">
        <f t="shared" si="4"/>
        <v>0</v>
      </c>
      <c r="U23" s="114">
        <f t="shared" si="4"/>
        <v>0</v>
      </c>
      <c r="V23" s="114">
        <f t="shared" si="4"/>
        <v>0</v>
      </c>
      <c r="W23" s="114">
        <f t="shared" si="4"/>
        <v>0</v>
      </c>
      <c r="X23" s="114">
        <f t="shared" si="4"/>
        <v>0</v>
      </c>
      <c r="Y23" s="114">
        <f t="shared" si="4"/>
        <v>0</v>
      </c>
      <c r="Z23" s="114">
        <f t="shared" si="4"/>
        <v>0</v>
      </c>
      <c r="AA23" s="114">
        <f t="shared" si="4"/>
        <v>0</v>
      </c>
      <c r="AB23" s="114">
        <f t="shared" si="4"/>
        <v>0</v>
      </c>
      <c r="AC23" s="114">
        <f t="shared" si="4"/>
        <v>0</v>
      </c>
      <c r="AD23" s="114">
        <f t="shared" si="4"/>
        <v>0</v>
      </c>
      <c r="AE23" s="114">
        <f t="shared" si="4"/>
        <v>0</v>
      </c>
      <c r="AF23" s="114">
        <f t="shared" si="4"/>
        <v>21</v>
      </c>
      <c r="AG23" s="114">
        <f t="shared" si="4"/>
        <v>21</v>
      </c>
      <c r="AH23" s="114">
        <f t="shared" si="4"/>
        <v>21</v>
      </c>
      <c r="AI23" s="114">
        <f t="shared" si="4"/>
        <v>21</v>
      </c>
      <c r="AJ23" s="114">
        <f t="shared" si="4"/>
        <v>21</v>
      </c>
      <c r="AK23" s="114">
        <f t="shared" si="4"/>
        <v>21</v>
      </c>
    </row>
    <row r="24" spans="1:37" s="96" customFormat="1" ht="24.75" customHeight="1" thickBot="1">
      <c r="A24" s="119" t="s">
        <v>85</v>
      </c>
      <c r="B24" s="95"/>
      <c r="C24" s="115">
        <f>C23*100/B23-100</f>
        <v>33.333333333333343</v>
      </c>
      <c r="D24" s="115">
        <f>D23*100/C23-100</f>
        <v>0</v>
      </c>
      <c r="E24" s="115">
        <f>E23*100/D23-100</f>
        <v>0</v>
      </c>
      <c r="F24" s="115">
        <f>F23*100/E23-100</f>
        <v>0</v>
      </c>
      <c r="G24" s="115">
        <f>G23*100/F23-100</f>
        <v>0</v>
      </c>
      <c r="H24" s="95"/>
      <c r="I24" s="116">
        <f>I23*100/H23-100</f>
        <v>-25</v>
      </c>
      <c r="J24" s="116">
        <f>J23*100/I23-100</f>
        <v>0</v>
      </c>
      <c r="K24" s="116">
        <f>K23*100/J23-100</f>
        <v>0</v>
      </c>
      <c r="L24" s="116">
        <f>L23*100/K23-100</f>
        <v>0</v>
      </c>
      <c r="M24" s="116">
        <f>M23*100/L23-100</f>
        <v>0</v>
      </c>
      <c r="N24" s="117"/>
      <c r="O24" s="116" t="e">
        <f>O23*100/N23-100</f>
        <v>#DIV/0!</v>
      </c>
      <c r="P24" s="116" t="e">
        <f>P23*100/O23-100</f>
        <v>#DIV/0!</v>
      </c>
      <c r="Q24" s="116" t="e">
        <f>Q23*100/P23-100</f>
        <v>#DIV/0!</v>
      </c>
      <c r="R24" s="116" t="e">
        <f>R23*100/Q23-100</f>
        <v>#DIV/0!</v>
      </c>
      <c r="S24" s="116" t="e">
        <f>S23*100/R23-100</f>
        <v>#DIV/0!</v>
      </c>
      <c r="T24" s="117"/>
      <c r="U24" s="116" t="e">
        <f>U23*100/T23-100</f>
        <v>#DIV/0!</v>
      </c>
      <c r="V24" s="116" t="e">
        <f>V23*100/U23-100</f>
        <v>#DIV/0!</v>
      </c>
      <c r="W24" s="116" t="e">
        <f>W23*100/V23-100</f>
        <v>#DIV/0!</v>
      </c>
      <c r="X24" s="116" t="e">
        <f>X23*100/W23-100</f>
        <v>#DIV/0!</v>
      </c>
      <c r="Y24" s="116" t="e">
        <f>Y23*100/X23-100</f>
        <v>#DIV/0!</v>
      </c>
      <c r="Z24" s="117"/>
      <c r="AA24" s="116" t="e">
        <f>AA23*100/Z23-100</f>
        <v>#DIV/0!</v>
      </c>
      <c r="AB24" s="116" t="e">
        <f>AB23*100/AA23-100</f>
        <v>#DIV/0!</v>
      </c>
      <c r="AC24" s="116" t="e">
        <f>AC23*100/AB23-100</f>
        <v>#DIV/0!</v>
      </c>
      <c r="AD24" s="116" t="e">
        <f>AD23*100/AC23-100</f>
        <v>#DIV/0!</v>
      </c>
      <c r="AE24" s="116" t="e">
        <f>AE23*100/AD23-100</f>
        <v>#DIV/0!</v>
      </c>
      <c r="AF24" s="117"/>
      <c r="AG24" s="116">
        <f>AG23*100/AF23-100</f>
        <v>0</v>
      </c>
      <c r="AH24" s="116">
        <f>AH23*100/AG23-100</f>
        <v>0</v>
      </c>
      <c r="AI24" s="116">
        <f>AI23*100/AH23-100</f>
        <v>0</v>
      </c>
      <c r="AJ24" s="116">
        <f>AJ23*100/AI23-100</f>
        <v>0</v>
      </c>
      <c r="AK24" s="116">
        <f>AK23*100/AJ23-100</f>
        <v>0</v>
      </c>
    </row>
    <row r="25" spans="1:37" s="96" customFormat="1" ht="24.75" customHeight="1" thickBot="1">
      <c r="A25" s="119" t="s">
        <v>85</v>
      </c>
      <c r="B25" s="204">
        <f>G23*100/B23-100</f>
        <v>33.333333333333343</v>
      </c>
      <c r="C25" s="205"/>
      <c r="D25" s="205"/>
      <c r="E25" s="205"/>
      <c r="F25" s="205"/>
      <c r="G25" s="206"/>
      <c r="H25" s="204">
        <f>M23*100/H23-100</f>
        <v>-25</v>
      </c>
      <c r="I25" s="205"/>
      <c r="J25" s="205"/>
      <c r="K25" s="205"/>
      <c r="L25" s="205"/>
      <c r="M25" s="206"/>
      <c r="N25" s="204" t="e">
        <f>S23*100/N23-100</f>
        <v>#DIV/0!</v>
      </c>
      <c r="O25" s="205"/>
      <c r="P25" s="205"/>
      <c r="Q25" s="205"/>
      <c r="R25" s="205"/>
      <c r="S25" s="206"/>
      <c r="T25" s="204" t="e">
        <f>Y23*100/T23-100</f>
        <v>#DIV/0!</v>
      </c>
      <c r="U25" s="205"/>
      <c r="V25" s="205"/>
      <c r="W25" s="205"/>
      <c r="X25" s="205"/>
      <c r="Y25" s="206"/>
      <c r="Z25" s="204" t="e">
        <f>AE23*100/Z23-100</f>
        <v>#DIV/0!</v>
      </c>
      <c r="AA25" s="205"/>
      <c r="AB25" s="205"/>
      <c r="AC25" s="205"/>
      <c r="AD25" s="205"/>
      <c r="AE25" s="206"/>
      <c r="AF25" s="204">
        <f>AK23*100/AF23-100</f>
        <v>0</v>
      </c>
      <c r="AG25" s="205"/>
      <c r="AH25" s="205"/>
      <c r="AI25" s="205"/>
      <c r="AJ25" s="205"/>
      <c r="AK25" s="206"/>
    </row>
    <row r="26" spans="1:37" ht="17.2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207" t="s">
        <v>86</v>
      </c>
      <c r="AA26" s="207"/>
      <c r="AB26" s="207"/>
      <c r="AC26" s="207"/>
      <c r="AD26" s="207"/>
      <c r="AE26" s="207"/>
      <c r="AF26" s="118"/>
      <c r="AG26" s="118"/>
      <c r="AH26" s="118"/>
      <c r="AI26" s="118"/>
      <c r="AJ26" s="118"/>
      <c r="AK26" s="118"/>
    </row>
    <row r="27" spans="1:37" ht="21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208"/>
      <c r="AA27" s="208"/>
      <c r="AB27" s="208"/>
      <c r="AC27" s="208"/>
      <c r="AD27" s="208"/>
      <c r="AE27" s="208"/>
      <c r="AF27" s="118"/>
      <c r="AG27" s="118"/>
      <c r="AH27" s="118"/>
      <c r="AI27" s="118"/>
      <c r="AJ27" s="118"/>
      <c r="AK27" s="118"/>
    </row>
    <row r="28" spans="1:37" ht="14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</row>
    <row r="29" spans="1:37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</row>
  </sheetData>
  <mergeCells count="15">
    <mergeCell ref="A4:AK4"/>
    <mergeCell ref="A5:A6"/>
    <mergeCell ref="B5:G5"/>
    <mergeCell ref="H5:M5"/>
    <mergeCell ref="N5:S5"/>
    <mergeCell ref="T5:Y5"/>
    <mergeCell ref="Z5:AE5"/>
    <mergeCell ref="AF5:AK5"/>
    <mergeCell ref="N25:S25"/>
    <mergeCell ref="T25:Y25"/>
    <mergeCell ref="Z25:AE25"/>
    <mergeCell ref="AF25:AK25"/>
    <mergeCell ref="Z26:AE27"/>
    <mergeCell ref="B25:G25"/>
    <mergeCell ref="H25:M25"/>
  </mergeCells>
  <pageMargins left="0.59055118110236227" right="0.62992125984251968" top="0.39370078740157483" bottom="0.39370078740157483" header="0" footer="0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Detalhamento</vt:lpstr>
      <vt:lpstr>Resumo</vt:lpstr>
      <vt:lpstr>Pessoal</vt:lpstr>
    </vt:vector>
  </TitlesOfParts>
  <Company>GRAFITÁ MULTIMÍDIA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Torres Filho</dc:creator>
  <cp:lastModifiedBy>07803613420</cp:lastModifiedBy>
  <cp:lastPrinted>2019-01-17T12:19:20Z</cp:lastPrinted>
  <dcterms:created xsi:type="dcterms:W3CDTF">1998-05-18T07:48:37Z</dcterms:created>
  <dcterms:modified xsi:type="dcterms:W3CDTF">2019-05-13T13:58:19Z</dcterms:modified>
</cp:coreProperties>
</file>