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755" tabRatio="750"/>
  </bookViews>
  <sheets>
    <sheet name="Reitoria" sheetId="5" r:id="rId1"/>
  </sheets>
  <definedNames>
    <definedName name="_xlnm._FilterDatabase" localSheetId="0" hidden="1">Reitoria!$A$6:$X$31</definedName>
    <definedName name="_xlnm.Print_Area" localSheetId="0">Reitoria!$A$1:$X$109</definedName>
    <definedName name="_xlnm.Print_Titles" localSheetId="0">Reitoria!$4:$6</definedName>
  </definedNames>
  <calcPr calcId="124519"/>
</workbook>
</file>

<file path=xl/calcChain.xml><?xml version="1.0" encoding="utf-8"?>
<calcChain xmlns="http://schemas.openxmlformats.org/spreadsheetml/2006/main">
  <c r="P30" i="5"/>
  <c r="T30" s="1"/>
  <c r="P29"/>
  <c r="T29" s="1"/>
  <c r="P28"/>
  <c r="T28" s="1"/>
  <c r="P27"/>
  <c r="Q26"/>
  <c r="T26" s="1"/>
  <c r="P24"/>
  <c r="Q24" s="1"/>
  <c r="T24" s="1"/>
  <c r="P23"/>
  <c r="R23" s="1"/>
  <c r="P22"/>
  <c r="T22" s="1"/>
  <c r="Q21"/>
  <c r="P21"/>
  <c r="Q20"/>
  <c r="P20"/>
  <c r="Q19"/>
  <c r="P19"/>
  <c r="P16"/>
  <c r="T16" s="1"/>
  <c r="P15"/>
  <c r="T15" s="1"/>
  <c r="Q14"/>
  <c r="P14"/>
  <c r="P13"/>
  <c r="T13" s="1"/>
  <c r="P12"/>
  <c r="T12" s="1"/>
  <c r="P11"/>
  <c r="T11" s="1"/>
  <c r="T8"/>
  <c r="S7"/>
  <c r="R7"/>
  <c r="P7"/>
  <c r="T20" l="1"/>
  <c r="T14"/>
  <c r="T21"/>
  <c r="T7"/>
  <c r="T19"/>
  <c r="S23"/>
  <c r="T23" l="1"/>
</calcChain>
</file>

<file path=xl/sharedStrings.xml><?xml version="1.0" encoding="utf-8"?>
<sst xmlns="http://schemas.openxmlformats.org/spreadsheetml/2006/main" count="193" uniqueCount="114">
  <si>
    <t>UNIVERSIDADE DE PERNAMBUCO</t>
  </si>
  <si>
    <t>PRÓ-REITORIA DE ADMINISTRAÇÃO</t>
  </si>
  <si>
    <t>COORDENADORIA GERAL DE ORÇAMENTO</t>
  </si>
  <si>
    <t>Nº</t>
  </si>
  <si>
    <t>LICITAÇÃO</t>
  </si>
  <si>
    <t>TIPO</t>
  </si>
  <si>
    <t>CREDOR</t>
  </si>
  <si>
    <t>CNPJ</t>
  </si>
  <si>
    <t>VALOR INICIAL</t>
  </si>
  <si>
    <t>DATA</t>
  </si>
  <si>
    <t>Nº /ANO</t>
  </si>
  <si>
    <t>UGE</t>
  </si>
  <si>
    <t>CONTROLE CONTRATOS DE TERCEIRIZAÇÃO DE PESSOAL/SERVIÇOS 2016</t>
  </si>
  <si>
    <t>AÇÃO</t>
  </si>
  <si>
    <t>SUB AÇÃO</t>
  </si>
  <si>
    <t>AUTORIZAÇÃO SAD</t>
  </si>
  <si>
    <t>VALOR DEA 2015 (se houver)</t>
  </si>
  <si>
    <t>MÊS DE REFERÊNCIA DEA</t>
  </si>
  <si>
    <t>OBSERVAÇÕES</t>
  </si>
  <si>
    <t>CONTRATO</t>
  </si>
  <si>
    <t>DATA INICIO</t>
  </si>
  <si>
    <t>DATA FINAL</t>
  </si>
  <si>
    <t>MENSAL</t>
  </si>
  <si>
    <t>TOTAL</t>
  </si>
  <si>
    <t>OBJETO RESUMIDO</t>
  </si>
  <si>
    <t>DATA PREVISTA DISSÍDIO</t>
  </si>
  <si>
    <t>VALOR DO ANO LIQUIDADO 2015</t>
  </si>
  <si>
    <t>10.627.870/0001-49</t>
  </si>
  <si>
    <t>4399</t>
  </si>
  <si>
    <t>1079</t>
  </si>
  <si>
    <t>DEZ/2014</t>
  </si>
  <si>
    <t>AVLIS MAO DE OBRA ESPECIALIZADA EIRELI-EPP</t>
  </si>
  <si>
    <t>DEZ/2012</t>
  </si>
  <si>
    <t>01/2016</t>
  </si>
  <si>
    <t>20.228.395/0001-91</t>
  </si>
  <si>
    <t>01/01/15</t>
  </si>
  <si>
    <t xml:space="preserve">PARVI LOCADORA </t>
  </si>
  <si>
    <t>08.228.146/0001-09</t>
  </si>
  <si>
    <t>4314</t>
  </si>
  <si>
    <t>0000</t>
  </si>
  <si>
    <t>4.941,75</t>
  </si>
  <si>
    <t>1.762,50</t>
  </si>
  <si>
    <t>PATRICIA AZEVEDO</t>
  </si>
  <si>
    <t>09.206.221/0001-95</t>
  </si>
  <si>
    <t>1081</t>
  </si>
  <si>
    <t>THYSSENKRUPP</t>
  </si>
  <si>
    <t>90.347.840/0008-04</t>
  </si>
  <si>
    <t>AEROTUR VIAGENS</t>
  </si>
  <si>
    <t>05.120.923/0001-09</t>
  </si>
  <si>
    <t>2014</t>
  </si>
  <si>
    <t>09.165.068/0001-03</t>
  </si>
  <si>
    <t>CEPE</t>
  </si>
  <si>
    <t>10.921.252/0001-07</t>
  </si>
  <si>
    <t>SIGA</t>
  </si>
  <si>
    <t>UFPE</t>
  </si>
  <si>
    <t>24.134.488/0001-08</t>
  </si>
  <si>
    <t>ASSOSSIAÇÃO PANARAENSE</t>
  </si>
  <si>
    <t>76.659.820/0001-51</t>
  </si>
  <si>
    <t>PERGAMUM</t>
  </si>
  <si>
    <t>CORREIOS</t>
  </si>
  <si>
    <t>34.028.316/0021-57</t>
  </si>
  <si>
    <t>PE CONECTADO</t>
  </si>
  <si>
    <t>33.000.118/0001-79/ 05.423.963/0001-11</t>
  </si>
  <si>
    <t>2205</t>
  </si>
  <si>
    <t>29.739.373/0007-06</t>
  </si>
  <si>
    <t>MAQ LAREM</t>
  </si>
  <si>
    <t>42.194.191/0001-10</t>
  </si>
  <si>
    <t>0075</t>
  </si>
  <si>
    <t>1092</t>
  </si>
  <si>
    <t>1094</t>
  </si>
  <si>
    <t>Separar combustivel de manutenção</t>
  </si>
  <si>
    <t>440702 Reitoria</t>
  </si>
  <si>
    <t>Dispensa</t>
  </si>
  <si>
    <t>Manutenção de Ar Condicionado</t>
  </si>
  <si>
    <t xml:space="preserve">Consócio Rede PE-Conectado </t>
  </si>
  <si>
    <t>Pregão Eletrônico</t>
  </si>
  <si>
    <t>Limpeza e Conservação</t>
  </si>
  <si>
    <t>Eletricista e Jardineiro</t>
  </si>
  <si>
    <t>Combustível</t>
  </si>
  <si>
    <t>Recepcionista</t>
  </si>
  <si>
    <t>Manutenção de Elevadores</t>
  </si>
  <si>
    <t>40.938.508/0001-50</t>
  </si>
  <si>
    <t>Nutricasch  Serviços Ltda</t>
  </si>
  <si>
    <t>Lemon Terceirização e Serviços LTDA</t>
  </si>
  <si>
    <t>ELEVADORES OTIS LTDA</t>
  </si>
  <si>
    <t>Manutenção de Veículos</t>
  </si>
  <si>
    <t>Passagem aérea</t>
  </si>
  <si>
    <t>Motorista e Motoqueiro</t>
  </si>
  <si>
    <t>Locação de Veículos</t>
  </si>
  <si>
    <t>Impressão Departamental</t>
  </si>
  <si>
    <t xml:space="preserve">Locação de No Breaks </t>
  </si>
  <si>
    <t>Publicação no DOE</t>
  </si>
  <si>
    <t>Serviços Postais</t>
  </si>
  <si>
    <t>Diferença Liberado 2015</t>
  </si>
  <si>
    <t>A DEFINIR</t>
  </si>
  <si>
    <t>Dedetização</t>
  </si>
  <si>
    <t>Controle de Pombos</t>
  </si>
  <si>
    <t>Publicação Jornal Grande Circulação</t>
  </si>
  <si>
    <t>Publicações Forense</t>
  </si>
  <si>
    <t>b623 1084</t>
  </si>
  <si>
    <t>B625 1086</t>
  </si>
  <si>
    <t>B623 1088</t>
  </si>
  <si>
    <t>B628 1090</t>
  </si>
  <si>
    <t>B6271 089</t>
  </si>
  <si>
    <t>Aluguel de Caruaru</t>
  </si>
  <si>
    <t>EFISCO Liquidado 2015</t>
  </si>
  <si>
    <t>EFISCO A Liquidar</t>
  </si>
  <si>
    <t>POSIÇÃO: 07/01/15</t>
  </si>
  <si>
    <t>VALOR PARA 2016</t>
  </si>
  <si>
    <t>EAD</t>
  </si>
  <si>
    <r>
      <t>J. ATAIDE ALVES EIRELLI EPP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(CLIME REFRIGERAÇÃO)</t>
    </r>
  </si>
  <si>
    <t>POLO COMERICAL</t>
  </si>
  <si>
    <t>05.970.676/0001-21</t>
  </si>
  <si>
    <t>303,720,24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</si>
</sst>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#,##0.00_ ;[Red]\-#,##0.00\ "/>
  </numFmts>
  <fonts count="15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8"/>
      <color theme="1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4" fontId="4" fillId="0" borderId="0" xfId="0" applyNumberFormat="1" applyFont="1" applyAlignment="1">
      <alignment vertical="center"/>
    </xf>
    <xf numFmtId="49" fontId="6" fillId="2" borderId="2" xfId="0" applyNumberFormat="1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right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4" fontId="6" fillId="2" borderId="4" xfId="0" applyNumberFormat="1" applyFont="1" applyFill="1" applyBorder="1" applyAlignment="1">
      <alignment horizontal="right" vertical="center"/>
    </xf>
    <xf numFmtId="164" fontId="6" fillId="2" borderId="4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0" fontId="5" fillId="2" borderId="0" xfId="0" applyFont="1" applyFill="1"/>
    <xf numFmtId="0" fontId="10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9" fontId="9" fillId="4" borderId="2" xfId="0" applyNumberFormat="1" applyFont="1" applyFill="1" applyBorder="1" applyAlignment="1">
      <alignment horizontal="center" vertical="center" wrapText="1"/>
    </xf>
    <xf numFmtId="49" fontId="9" fillId="6" borderId="2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4" fontId="9" fillId="2" borderId="2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left" vertical="center" wrapText="1"/>
    </xf>
    <xf numFmtId="4" fontId="9" fillId="5" borderId="2" xfId="0" applyNumberFormat="1" applyFont="1" applyFill="1" applyBorder="1" applyAlignment="1">
      <alignment horizontal="right" vertical="center"/>
    </xf>
    <xf numFmtId="164" fontId="9" fillId="2" borderId="2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0" fontId="6" fillId="2" borderId="0" xfId="0" applyFont="1" applyFill="1"/>
    <xf numFmtId="4" fontId="9" fillId="5" borderId="4" xfId="0" applyNumberFormat="1" applyFont="1" applyFill="1" applyBorder="1" applyAlignment="1">
      <alignment horizontal="right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/>
    </xf>
    <xf numFmtId="165" fontId="9" fillId="5" borderId="4" xfId="0" applyNumberFormat="1" applyFont="1" applyFill="1" applyBorder="1" applyAlignment="1">
      <alignment horizontal="right" vertical="center"/>
    </xf>
    <xf numFmtId="165" fontId="9" fillId="5" borderId="2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5" fillId="0" borderId="0" xfId="0" applyFont="1"/>
    <xf numFmtId="4" fontId="6" fillId="0" borderId="2" xfId="0" applyNumberFormat="1" applyFont="1" applyFill="1" applyBorder="1" applyAlignment="1">
      <alignment horizontal="right" vertical="center"/>
    </xf>
    <xf numFmtId="4" fontId="12" fillId="5" borderId="6" xfId="0" applyNumberFormat="1" applyFont="1" applyFill="1" applyBorder="1" applyAlignment="1">
      <alignment horizontal="center" vertical="center" wrapText="1"/>
    </xf>
    <xf numFmtId="4" fontId="12" fillId="5" borderId="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165" fontId="12" fillId="5" borderId="6" xfId="0" applyNumberFormat="1" applyFont="1" applyFill="1" applyBorder="1" applyAlignment="1">
      <alignment horizontal="center" vertical="center" wrapText="1"/>
    </xf>
    <xf numFmtId="165" fontId="12" fillId="5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tabSelected="1" topLeftCell="A4" zoomScale="77" zoomScaleNormal="77" workbookViewId="0">
      <pane xSplit="6" ySplit="3" topLeftCell="G7" activePane="bottomRight" state="frozen"/>
      <selection activeCell="N6" sqref="N1:N1048576"/>
      <selection pane="topRight" activeCell="N6" sqref="N1:N1048576"/>
      <selection pane="bottomLeft" activeCell="N6" sqref="N1:N1048576"/>
      <selection pane="bottomRight" activeCell="J30" sqref="J30"/>
    </sheetView>
  </sheetViews>
  <sheetFormatPr defaultRowHeight="15"/>
  <cols>
    <col min="1" max="1" width="10.85546875" style="29" customWidth="1"/>
    <col min="2" max="2" width="12.42578125" style="31" customWidth="1"/>
    <col min="3" max="3" width="9.42578125" style="31" customWidth="1"/>
    <col min="4" max="4" width="11.140625" style="31" customWidth="1"/>
    <col min="5" max="5" width="11.140625" style="32" customWidth="1"/>
    <col min="6" max="6" width="29.140625" style="30" customWidth="1"/>
    <col min="7" max="7" width="23.140625" style="33" customWidth="1"/>
    <col min="8" max="8" width="8.28515625" style="45" customWidth="1"/>
    <col min="9" max="9" width="7.85546875" style="45" customWidth="1"/>
    <col min="10" max="10" width="29.5703125" style="42" customWidth="1"/>
    <col min="11" max="11" width="10.28515625" style="53" customWidth="1"/>
    <col min="12" max="12" width="10.5703125" style="39" customWidth="1"/>
    <col min="13" max="13" width="13" style="34" customWidth="1"/>
    <col min="14" max="14" width="15.42578125" style="41" customWidth="1"/>
    <col min="15" max="17" width="15.28515625" style="41" customWidth="1"/>
    <col min="18" max="18" width="13" style="35" customWidth="1"/>
    <col min="19" max="19" width="15.140625" style="56" customWidth="1"/>
    <col min="20" max="20" width="15.140625" style="62" customWidth="1"/>
    <col min="21" max="21" width="11.140625" style="39" customWidth="1"/>
    <col min="22" max="22" width="12.85546875" style="41" customWidth="1"/>
    <col min="23" max="23" width="12.42578125" style="39" customWidth="1"/>
    <col min="24" max="24" width="20.7109375" style="1" customWidth="1"/>
  </cols>
  <sheetData>
    <row r="1" spans="1:24" ht="18">
      <c r="A1" s="76" t="s">
        <v>0</v>
      </c>
      <c r="B1" s="76"/>
      <c r="C1" s="76"/>
      <c r="D1" s="76"/>
      <c r="E1" s="77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</row>
    <row r="2" spans="1:24" ht="18">
      <c r="A2" s="76" t="s">
        <v>1</v>
      </c>
      <c r="B2" s="76"/>
      <c r="C2" s="76"/>
      <c r="D2" s="76"/>
      <c r="E2" s="77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3" spans="1:24" ht="18">
      <c r="A3" s="76" t="s">
        <v>2</v>
      </c>
      <c r="B3" s="76"/>
      <c r="C3" s="76"/>
      <c r="D3" s="76"/>
      <c r="E3" s="77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</row>
    <row r="4" spans="1:24" ht="24" thickBot="1">
      <c r="A4" s="78" t="s">
        <v>12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</row>
    <row r="5" spans="1:24" s="65" customFormat="1" ht="28.5" customHeight="1" thickBot="1">
      <c r="A5" s="79" t="s">
        <v>11</v>
      </c>
      <c r="B5" s="79" t="s">
        <v>4</v>
      </c>
      <c r="C5" s="79"/>
      <c r="D5" s="79" t="s">
        <v>15</v>
      </c>
      <c r="E5" s="79"/>
      <c r="F5" s="79" t="s">
        <v>6</v>
      </c>
      <c r="G5" s="79" t="s">
        <v>7</v>
      </c>
      <c r="H5" s="79" t="s">
        <v>13</v>
      </c>
      <c r="I5" s="79" t="s">
        <v>14</v>
      </c>
      <c r="J5" s="80" t="s">
        <v>24</v>
      </c>
      <c r="K5" s="81" t="s">
        <v>19</v>
      </c>
      <c r="L5" s="81"/>
      <c r="M5" s="82" t="s">
        <v>8</v>
      </c>
      <c r="N5" s="82"/>
      <c r="O5" s="82" t="s">
        <v>26</v>
      </c>
      <c r="P5" s="74" t="s">
        <v>105</v>
      </c>
      <c r="Q5" s="74" t="s">
        <v>106</v>
      </c>
      <c r="R5" s="84" t="s">
        <v>108</v>
      </c>
      <c r="S5" s="85"/>
      <c r="T5" s="86" t="s">
        <v>93</v>
      </c>
      <c r="U5" s="81" t="s">
        <v>25</v>
      </c>
      <c r="V5" s="82" t="s">
        <v>16</v>
      </c>
      <c r="W5" s="81" t="s">
        <v>17</v>
      </c>
      <c r="X5" s="82" t="s">
        <v>18</v>
      </c>
    </row>
    <row r="6" spans="1:24" s="65" customFormat="1" ht="36" customHeight="1" thickBot="1">
      <c r="A6" s="79"/>
      <c r="B6" s="66" t="s">
        <v>5</v>
      </c>
      <c r="C6" s="66" t="s">
        <v>10</v>
      </c>
      <c r="D6" s="66" t="s">
        <v>3</v>
      </c>
      <c r="E6" s="67" t="s">
        <v>9</v>
      </c>
      <c r="F6" s="79"/>
      <c r="G6" s="79"/>
      <c r="H6" s="79"/>
      <c r="I6" s="79"/>
      <c r="J6" s="80"/>
      <c r="K6" s="67" t="s">
        <v>20</v>
      </c>
      <c r="L6" s="67" t="s">
        <v>21</v>
      </c>
      <c r="M6" s="68" t="s">
        <v>22</v>
      </c>
      <c r="N6" s="68" t="s">
        <v>23</v>
      </c>
      <c r="O6" s="82"/>
      <c r="P6" s="75"/>
      <c r="Q6" s="75"/>
      <c r="R6" s="68" t="s">
        <v>22</v>
      </c>
      <c r="S6" s="61" t="s">
        <v>23</v>
      </c>
      <c r="T6" s="87"/>
      <c r="U6" s="81"/>
      <c r="V6" s="82"/>
      <c r="W6" s="81"/>
      <c r="X6" s="82"/>
    </row>
    <row r="7" spans="1:24" s="11" customFormat="1" ht="31.5">
      <c r="A7" s="38" t="s">
        <v>71</v>
      </c>
      <c r="B7" s="43"/>
      <c r="C7" s="43"/>
      <c r="D7" s="43"/>
      <c r="E7" s="15"/>
      <c r="F7" s="46" t="s">
        <v>56</v>
      </c>
      <c r="G7" s="47" t="s">
        <v>57</v>
      </c>
      <c r="H7" s="48" t="s">
        <v>67</v>
      </c>
      <c r="I7" s="48" t="s">
        <v>39</v>
      </c>
      <c r="J7" s="13" t="s">
        <v>58</v>
      </c>
      <c r="K7" s="19">
        <v>42005</v>
      </c>
      <c r="L7" s="19">
        <v>42369</v>
      </c>
      <c r="M7" s="14">
        <v>6903.6</v>
      </c>
      <c r="N7" s="49">
        <v>6903.6</v>
      </c>
      <c r="O7" s="49"/>
      <c r="P7" s="58">
        <f>6903.6</f>
        <v>6903.6</v>
      </c>
      <c r="Q7" s="58">
        <v>0</v>
      </c>
      <c r="R7" s="14">
        <f>7626.8</f>
        <v>7626.8</v>
      </c>
      <c r="S7" s="49">
        <f>7626.8</f>
        <v>7626.8</v>
      </c>
      <c r="T7" s="63">
        <f>S7-P7-Q7</f>
        <v>723.19999999999982</v>
      </c>
      <c r="U7" s="19">
        <v>42370</v>
      </c>
      <c r="V7" s="49"/>
      <c r="W7" s="38"/>
      <c r="X7" s="50"/>
    </row>
    <row r="8" spans="1:24" s="11" customFormat="1" ht="31.5">
      <c r="A8" s="7" t="s">
        <v>71</v>
      </c>
      <c r="B8" s="6"/>
      <c r="C8" s="6"/>
      <c r="D8" s="6"/>
      <c r="E8" s="4"/>
      <c r="F8" s="8" t="s">
        <v>54</v>
      </c>
      <c r="G8" s="5" t="s">
        <v>55</v>
      </c>
      <c r="H8" s="9" t="s">
        <v>67</v>
      </c>
      <c r="I8" s="9" t="s">
        <v>39</v>
      </c>
      <c r="J8" s="2" t="s">
        <v>53</v>
      </c>
      <c r="K8" s="23">
        <v>42005</v>
      </c>
      <c r="L8" s="23">
        <v>42369</v>
      </c>
      <c r="M8" s="3">
        <v>20000</v>
      </c>
      <c r="N8" s="40">
        <v>240000</v>
      </c>
      <c r="O8" s="40"/>
      <c r="P8" s="51">
        <v>240000</v>
      </c>
      <c r="Q8" s="51">
        <v>0</v>
      </c>
      <c r="R8" s="3">
        <v>20000</v>
      </c>
      <c r="S8" s="40">
        <v>240000</v>
      </c>
      <c r="T8" s="64">
        <f>S8-Q8-P8</f>
        <v>0</v>
      </c>
      <c r="U8" s="23"/>
      <c r="V8" s="40"/>
      <c r="W8" s="7"/>
      <c r="X8" s="10"/>
    </row>
    <row r="9" spans="1:24" s="26" customFormat="1" ht="31.5">
      <c r="A9" s="7" t="s">
        <v>71</v>
      </c>
      <c r="B9" s="6"/>
      <c r="C9" s="5"/>
      <c r="D9" s="5"/>
      <c r="E9" s="54"/>
      <c r="F9" s="8" t="s">
        <v>94</v>
      </c>
      <c r="G9" s="5"/>
      <c r="H9" s="9" t="s">
        <v>28</v>
      </c>
      <c r="I9" s="9" t="s">
        <v>29</v>
      </c>
      <c r="J9" s="2" t="s">
        <v>95</v>
      </c>
      <c r="K9" s="4"/>
      <c r="L9" s="4"/>
      <c r="M9" s="3"/>
      <c r="N9" s="40"/>
      <c r="O9" s="40"/>
      <c r="P9" s="51"/>
      <c r="Q9" s="51"/>
      <c r="R9" s="3">
        <v>600</v>
      </c>
      <c r="S9" s="40">
        <v>7200</v>
      </c>
      <c r="T9" s="64"/>
      <c r="U9" s="52"/>
      <c r="V9" s="40"/>
      <c r="W9" s="59"/>
      <c r="X9" s="10"/>
    </row>
    <row r="10" spans="1:24" s="26" customFormat="1" ht="31.5">
      <c r="A10" s="7" t="s">
        <v>71</v>
      </c>
      <c r="B10" s="6"/>
      <c r="C10" s="5"/>
      <c r="D10" s="5"/>
      <c r="E10" s="54"/>
      <c r="F10" s="8" t="s">
        <v>94</v>
      </c>
      <c r="G10" s="5"/>
      <c r="H10" s="9" t="s">
        <v>28</v>
      </c>
      <c r="I10" s="9" t="s">
        <v>29</v>
      </c>
      <c r="J10" s="2" t="s">
        <v>96</v>
      </c>
      <c r="K10" s="4"/>
      <c r="L10" s="4"/>
      <c r="M10" s="3"/>
      <c r="N10" s="40"/>
      <c r="O10" s="40"/>
      <c r="P10" s="51"/>
      <c r="Q10" s="51"/>
      <c r="R10" s="3">
        <v>1000</v>
      </c>
      <c r="S10" s="40">
        <v>12000</v>
      </c>
      <c r="T10" s="64"/>
      <c r="U10" s="52"/>
      <c r="V10" s="40"/>
      <c r="W10" s="59"/>
      <c r="X10" s="10"/>
    </row>
    <row r="11" spans="1:24" s="26" customFormat="1" ht="31.5">
      <c r="A11" s="7" t="s">
        <v>71</v>
      </c>
      <c r="B11" s="6"/>
      <c r="C11" s="6"/>
      <c r="D11" s="6"/>
      <c r="E11" s="4"/>
      <c r="F11" s="60" t="s">
        <v>84</v>
      </c>
      <c r="G11" s="5" t="s">
        <v>64</v>
      </c>
      <c r="H11" s="9" t="s">
        <v>28</v>
      </c>
      <c r="I11" s="9" t="s">
        <v>29</v>
      </c>
      <c r="J11" s="2" t="s">
        <v>80</v>
      </c>
      <c r="K11" s="23">
        <v>42005</v>
      </c>
      <c r="L11" s="23">
        <v>42369</v>
      </c>
      <c r="M11" s="3">
        <v>675.87</v>
      </c>
      <c r="N11" s="40">
        <v>8110.44</v>
      </c>
      <c r="O11" s="40"/>
      <c r="P11" s="51">
        <f>6696.16</f>
        <v>6696.16</v>
      </c>
      <c r="Q11" s="51">
        <v>0</v>
      </c>
      <c r="R11" s="3">
        <v>707.14</v>
      </c>
      <c r="S11" s="40">
        <v>8485.68</v>
      </c>
      <c r="T11" s="64">
        <f>S11-Q11-P11</f>
        <v>1789.5200000000004</v>
      </c>
      <c r="U11" s="23">
        <v>42005</v>
      </c>
      <c r="V11" s="40"/>
      <c r="W11" s="7"/>
      <c r="X11" s="10"/>
    </row>
    <row r="12" spans="1:24" s="26" customFormat="1" ht="45">
      <c r="A12" s="7" t="s">
        <v>71</v>
      </c>
      <c r="B12" s="6" t="s">
        <v>75</v>
      </c>
      <c r="C12" s="6" t="s">
        <v>49</v>
      </c>
      <c r="D12" s="6"/>
      <c r="E12" s="4">
        <v>41974</v>
      </c>
      <c r="F12" s="8" t="s">
        <v>110</v>
      </c>
      <c r="G12" s="5" t="s">
        <v>50</v>
      </c>
      <c r="H12" s="9" t="s">
        <v>28</v>
      </c>
      <c r="I12" s="9" t="s">
        <v>29</v>
      </c>
      <c r="J12" s="2" t="s">
        <v>73</v>
      </c>
      <c r="K12" s="23">
        <v>42005</v>
      </c>
      <c r="L12" s="23">
        <v>42369</v>
      </c>
      <c r="M12" s="3">
        <v>9208.27</v>
      </c>
      <c r="N12" s="40">
        <v>110499.33</v>
      </c>
      <c r="O12" s="40"/>
      <c r="P12" s="51">
        <f>110499.96</f>
        <v>110499.96</v>
      </c>
      <c r="Q12" s="51">
        <v>0</v>
      </c>
      <c r="R12" s="3">
        <v>10221.19</v>
      </c>
      <c r="S12" s="40">
        <v>122654.28</v>
      </c>
      <c r="T12" s="64">
        <f>S12-Q12-P12</f>
        <v>12154.319999999992</v>
      </c>
      <c r="U12" s="23">
        <v>42370</v>
      </c>
      <c r="V12" s="40"/>
      <c r="W12" s="7"/>
      <c r="X12" s="10"/>
    </row>
    <row r="13" spans="1:24" s="26" customFormat="1" ht="31.5">
      <c r="A13" s="7" t="s">
        <v>71</v>
      </c>
      <c r="B13" s="6"/>
      <c r="C13" s="6"/>
      <c r="D13" s="6"/>
      <c r="E13" s="4"/>
      <c r="F13" s="25" t="s">
        <v>83</v>
      </c>
      <c r="G13" s="5" t="s">
        <v>27</v>
      </c>
      <c r="H13" s="9" t="s">
        <v>28</v>
      </c>
      <c r="I13" s="9" t="s">
        <v>29</v>
      </c>
      <c r="J13" s="25" t="s">
        <v>77</v>
      </c>
      <c r="K13" s="52" t="s">
        <v>35</v>
      </c>
      <c r="L13" s="23">
        <v>42369</v>
      </c>
      <c r="M13" s="3">
        <v>4199.32</v>
      </c>
      <c r="N13" s="40">
        <v>53254.52</v>
      </c>
      <c r="O13" s="40">
        <v>44809.06</v>
      </c>
      <c r="P13" s="51">
        <f>54146.29</f>
        <v>54146.29</v>
      </c>
      <c r="Q13" s="51">
        <v>0</v>
      </c>
      <c r="R13" s="3">
        <v>4668.63</v>
      </c>
      <c r="S13" s="40">
        <v>56023.56</v>
      </c>
      <c r="T13" s="64">
        <f>S13-Q13-P13</f>
        <v>1877.2699999999968</v>
      </c>
      <c r="U13" s="52" t="s">
        <v>33</v>
      </c>
      <c r="V13" s="40">
        <v>4199.32</v>
      </c>
      <c r="W13" s="36" t="s">
        <v>32</v>
      </c>
      <c r="X13" s="10"/>
    </row>
    <row r="14" spans="1:24" s="26" customFormat="1" ht="31.5">
      <c r="A14" s="7" t="s">
        <v>71</v>
      </c>
      <c r="B14" s="6"/>
      <c r="C14" s="6"/>
      <c r="D14" s="6"/>
      <c r="E14" s="4"/>
      <c r="F14" s="8" t="s">
        <v>45</v>
      </c>
      <c r="G14" s="5" t="s">
        <v>46</v>
      </c>
      <c r="H14" s="9" t="s">
        <v>28</v>
      </c>
      <c r="I14" s="9" t="s">
        <v>29</v>
      </c>
      <c r="J14" s="2" t="s">
        <v>80</v>
      </c>
      <c r="K14" s="23">
        <v>42005</v>
      </c>
      <c r="L14" s="23">
        <v>42369</v>
      </c>
      <c r="M14" s="3">
        <v>515</v>
      </c>
      <c r="N14" s="40">
        <v>6180</v>
      </c>
      <c r="O14" s="40"/>
      <c r="P14" s="51">
        <f>2060+3090</f>
        <v>5150</v>
      </c>
      <c r="Q14" s="51">
        <f>4120-3090</f>
        <v>1030</v>
      </c>
      <c r="R14" s="3">
        <v>515</v>
      </c>
      <c r="S14" s="40">
        <v>6180</v>
      </c>
      <c r="T14" s="64">
        <f>S14-Q14-P14</f>
        <v>0</v>
      </c>
      <c r="U14" s="23">
        <v>42005</v>
      </c>
      <c r="V14" s="40"/>
      <c r="W14" s="7"/>
      <c r="X14" s="10"/>
    </row>
    <row r="15" spans="1:24" s="11" customFormat="1" ht="31.5">
      <c r="A15" s="7" t="s">
        <v>71</v>
      </c>
      <c r="B15" s="6"/>
      <c r="C15" s="6"/>
      <c r="D15" s="6"/>
      <c r="E15" s="4"/>
      <c r="F15" s="8" t="s">
        <v>61</v>
      </c>
      <c r="G15" s="6" t="s">
        <v>62</v>
      </c>
      <c r="H15" s="9" t="s">
        <v>63</v>
      </c>
      <c r="I15" s="9" t="s">
        <v>69</v>
      </c>
      <c r="J15" s="2" t="s">
        <v>74</v>
      </c>
      <c r="K15" s="23">
        <v>42005</v>
      </c>
      <c r="L15" s="23">
        <v>42369</v>
      </c>
      <c r="M15" s="3">
        <v>36900</v>
      </c>
      <c r="N15" s="40">
        <v>442800</v>
      </c>
      <c r="O15" s="40"/>
      <c r="P15" s="51">
        <f>417677.24</f>
        <v>417677.24</v>
      </c>
      <c r="Q15" s="51">
        <v>16264.5</v>
      </c>
      <c r="R15" s="3">
        <v>42600</v>
      </c>
      <c r="S15" s="40">
        <v>511200</v>
      </c>
      <c r="T15" s="64">
        <f t="shared" ref="T15" si="0">S15-Q15-P15</f>
        <v>77258.260000000009</v>
      </c>
      <c r="U15" s="23">
        <v>42005</v>
      </c>
      <c r="V15" s="40"/>
      <c r="W15" s="7"/>
      <c r="X15" s="10"/>
    </row>
    <row r="16" spans="1:24" s="11" customFormat="1" ht="31.5">
      <c r="A16" s="7" t="s">
        <v>71</v>
      </c>
      <c r="B16" s="6"/>
      <c r="C16" s="6"/>
      <c r="D16" s="6"/>
      <c r="E16" s="4"/>
      <c r="F16" s="8" t="s">
        <v>36</v>
      </c>
      <c r="G16" s="5" t="s">
        <v>37</v>
      </c>
      <c r="H16" s="69" t="s">
        <v>38</v>
      </c>
      <c r="I16" s="9" t="s">
        <v>39</v>
      </c>
      <c r="J16" s="2" t="s">
        <v>88</v>
      </c>
      <c r="K16" s="23">
        <v>42005</v>
      </c>
      <c r="L16" s="23">
        <v>42369</v>
      </c>
      <c r="M16" s="3">
        <v>9103.74</v>
      </c>
      <c r="N16" s="40">
        <v>109244.88</v>
      </c>
      <c r="O16" s="40"/>
      <c r="P16" s="51">
        <f>113197.02</f>
        <v>113197.02</v>
      </c>
      <c r="Q16" s="51">
        <v>0</v>
      </c>
      <c r="R16" s="3">
        <v>9655.2000000000007</v>
      </c>
      <c r="S16" s="40">
        <v>115862.39999999999</v>
      </c>
      <c r="T16" s="64">
        <f t="shared" ref="T16" si="1">S16-Q16-P16</f>
        <v>2665.3799999999901</v>
      </c>
      <c r="U16" s="70">
        <v>42125</v>
      </c>
      <c r="V16" s="40"/>
      <c r="W16" s="7"/>
      <c r="X16" s="71" t="s">
        <v>109</v>
      </c>
    </row>
    <row r="17" spans="1:24" s="26" customFormat="1" ht="31.5">
      <c r="A17" s="7" t="s">
        <v>71</v>
      </c>
      <c r="B17" s="6"/>
      <c r="C17" s="5"/>
      <c r="D17" s="5"/>
      <c r="E17" s="54"/>
      <c r="F17" s="8" t="s">
        <v>94</v>
      </c>
      <c r="G17" s="5"/>
      <c r="H17" s="9" t="s">
        <v>28</v>
      </c>
      <c r="I17" s="9" t="s">
        <v>44</v>
      </c>
      <c r="J17" s="28" t="s">
        <v>97</v>
      </c>
      <c r="K17" s="4"/>
      <c r="L17" s="4"/>
      <c r="M17" s="3">
        <v>10000</v>
      </c>
      <c r="N17" s="40">
        <v>10000</v>
      </c>
      <c r="O17" s="40"/>
      <c r="P17" s="51"/>
      <c r="Q17" s="51"/>
      <c r="R17" s="3">
        <v>10000</v>
      </c>
      <c r="S17" s="40">
        <v>10000</v>
      </c>
      <c r="T17" s="64"/>
      <c r="U17" s="52"/>
      <c r="V17" s="40"/>
      <c r="W17" s="59"/>
      <c r="X17" s="10"/>
    </row>
    <row r="18" spans="1:24" s="26" customFormat="1" ht="31.5">
      <c r="A18" s="7" t="s">
        <v>71</v>
      </c>
      <c r="B18" s="6"/>
      <c r="C18" s="5"/>
      <c r="D18" s="5"/>
      <c r="E18" s="54"/>
      <c r="F18" s="8" t="s">
        <v>94</v>
      </c>
      <c r="G18" s="5"/>
      <c r="H18" s="9" t="s">
        <v>28</v>
      </c>
      <c r="I18" s="9" t="s">
        <v>44</v>
      </c>
      <c r="J18" s="28" t="s">
        <v>98</v>
      </c>
      <c r="K18" s="4"/>
      <c r="L18" s="4"/>
      <c r="M18" s="3">
        <v>267.85000000000002</v>
      </c>
      <c r="N18" s="40">
        <v>3214.2</v>
      </c>
      <c r="O18" s="40"/>
      <c r="P18" s="51"/>
      <c r="Q18" s="51"/>
      <c r="R18" s="3">
        <v>350</v>
      </c>
      <c r="S18" s="40">
        <v>4200</v>
      </c>
      <c r="T18" s="64"/>
      <c r="U18" s="23">
        <v>42005</v>
      </c>
      <c r="V18" s="40"/>
      <c r="W18" s="59"/>
      <c r="X18" s="10"/>
    </row>
    <row r="19" spans="1:24" s="20" customFormat="1" ht="31.5">
      <c r="A19" s="7" t="s">
        <v>71</v>
      </c>
      <c r="B19" s="6" t="s">
        <v>72</v>
      </c>
      <c r="C19" s="6"/>
      <c r="D19" s="6"/>
      <c r="E19" s="4"/>
      <c r="F19" s="8" t="s">
        <v>51</v>
      </c>
      <c r="G19" s="5" t="s">
        <v>52</v>
      </c>
      <c r="H19" s="9" t="s">
        <v>28</v>
      </c>
      <c r="I19" s="9" t="s">
        <v>44</v>
      </c>
      <c r="J19" s="2" t="s">
        <v>91</v>
      </c>
      <c r="K19" s="23">
        <v>42005</v>
      </c>
      <c r="L19" s="23">
        <v>42369</v>
      </c>
      <c r="M19" s="3">
        <v>9999.6</v>
      </c>
      <c r="N19" s="40">
        <v>119995.2</v>
      </c>
      <c r="O19" s="40"/>
      <c r="P19" s="51">
        <f>186404.5</f>
        <v>186404.5</v>
      </c>
      <c r="Q19" s="51">
        <f>29175.82</f>
        <v>29175.82</v>
      </c>
      <c r="R19" s="3">
        <v>15000</v>
      </c>
      <c r="S19" s="40">
        <v>180000</v>
      </c>
      <c r="T19" s="64">
        <f t="shared" ref="T19:T22" si="2">S19-Q19-P19</f>
        <v>-35580.320000000007</v>
      </c>
      <c r="U19" s="23">
        <v>42370</v>
      </c>
      <c r="V19" s="40"/>
      <c r="W19" s="7"/>
      <c r="X19" s="10"/>
    </row>
    <row r="20" spans="1:24" s="20" customFormat="1" ht="31.5">
      <c r="A20" s="7" t="s">
        <v>71</v>
      </c>
      <c r="B20" s="6"/>
      <c r="C20" s="6"/>
      <c r="D20" s="6"/>
      <c r="E20" s="4"/>
      <c r="F20" s="8" t="s">
        <v>59</v>
      </c>
      <c r="G20" s="5" t="s">
        <v>60</v>
      </c>
      <c r="H20" s="9" t="s">
        <v>28</v>
      </c>
      <c r="I20" s="9" t="s">
        <v>44</v>
      </c>
      <c r="J20" s="2" t="s">
        <v>92</v>
      </c>
      <c r="K20" s="23">
        <v>42005</v>
      </c>
      <c r="L20" s="23">
        <v>42369</v>
      </c>
      <c r="M20" s="3">
        <v>2000</v>
      </c>
      <c r="N20" s="40">
        <v>24000</v>
      </c>
      <c r="O20" s="40"/>
      <c r="P20" s="51">
        <f>14319.34</f>
        <v>14319.34</v>
      </c>
      <c r="Q20" s="51">
        <f>7067.2</f>
        <v>7067.2</v>
      </c>
      <c r="R20" s="3">
        <v>2000</v>
      </c>
      <c r="S20" s="40">
        <v>24000</v>
      </c>
      <c r="T20" s="64">
        <f t="shared" si="2"/>
        <v>2613.4599999999991</v>
      </c>
      <c r="U20" s="23"/>
      <c r="V20" s="40"/>
      <c r="W20" s="7"/>
      <c r="X20" s="10"/>
    </row>
    <row r="21" spans="1:24" s="20" customFormat="1" ht="31.5">
      <c r="A21" s="7" t="s">
        <v>71</v>
      </c>
      <c r="B21" s="6"/>
      <c r="C21" s="6"/>
      <c r="D21" s="6"/>
      <c r="E21" s="4"/>
      <c r="F21" s="8" t="s">
        <v>65</v>
      </c>
      <c r="G21" s="5" t="s">
        <v>81</v>
      </c>
      <c r="H21" s="9" t="s">
        <v>28</v>
      </c>
      <c r="I21" s="9" t="s">
        <v>44</v>
      </c>
      <c r="J21" s="2" t="s">
        <v>89</v>
      </c>
      <c r="K21" s="23">
        <v>42217</v>
      </c>
      <c r="L21" s="70">
        <v>42369</v>
      </c>
      <c r="M21" s="3">
        <v>2410</v>
      </c>
      <c r="N21" s="40">
        <v>28920</v>
      </c>
      <c r="O21" s="40"/>
      <c r="P21" s="51">
        <f>10786.88</f>
        <v>10786.88</v>
      </c>
      <c r="Q21" s="51">
        <f>5472.32</f>
        <v>5472.32</v>
      </c>
      <c r="R21" s="3">
        <v>2651</v>
      </c>
      <c r="S21" s="40">
        <v>31812</v>
      </c>
      <c r="T21" s="64">
        <f t="shared" si="2"/>
        <v>15552.800000000001</v>
      </c>
      <c r="U21" s="23">
        <v>42583</v>
      </c>
      <c r="V21" s="40"/>
      <c r="W21" s="7"/>
      <c r="X21" s="10"/>
    </row>
    <row r="22" spans="1:24" s="20" customFormat="1" ht="31.5">
      <c r="A22" s="7" t="s">
        <v>71</v>
      </c>
      <c r="B22" s="6"/>
      <c r="C22" s="6"/>
      <c r="D22" s="6"/>
      <c r="E22" s="4"/>
      <c r="F22" s="8" t="s">
        <v>42</v>
      </c>
      <c r="G22" s="5" t="s">
        <v>43</v>
      </c>
      <c r="H22" s="9" t="s">
        <v>28</v>
      </c>
      <c r="I22" s="9" t="s">
        <v>44</v>
      </c>
      <c r="J22" s="2" t="s">
        <v>90</v>
      </c>
      <c r="K22" s="23">
        <v>42005</v>
      </c>
      <c r="L22" s="23">
        <v>42369</v>
      </c>
      <c r="M22" s="3">
        <v>6565.65</v>
      </c>
      <c r="N22" s="40">
        <v>78787.8</v>
      </c>
      <c r="O22" s="40"/>
      <c r="P22" s="51">
        <f>78787.8</f>
        <v>78787.8</v>
      </c>
      <c r="Q22" s="51">
        <v>0</v>
      </c>
      <c r="R22" s="3">
        <v>6565.65</v>
      </c>
      <c r="S22" s="40">
        <v>78787.8</v>
      </c>
      <c r="T22" s="64">
        <f t="shared" si="2"/>
        <v>0</v>
      </c>
      <c r="U22" s="23"/>
      <c r="V22" s="40"/>
      <c r="W22" s="7"/>
      <c r="X22" s="10"/>
    </row>
    <row r="23" spans="1:24" s="20" customFormat="1" ht="31.5">
      <c r="A23" s="12" t="s">
        <v>71</v>
      </c>
      <c r="B23" s="16"/>
      <c r="C23" s="16"/>
      <c r="D23" s="16"/>
      <c r="E23" s="16"/>
      <c r="F23" s="17" t="s">
        <v>111</v>
      </c>
      <c r="G23" s="72" t="s">
        <v>112</v>
      </c>
      <c r="H23" s="18" t="s">
        <v>28</v>
      </c>
      <c r="I23" s="18" t="s">
        <v>68</v>
      </c>
      <c r="J23" s="17" t="s">
        <v>104</v>
      </c>
      <c r="K23" s="22"/>
      <c r="L23" s="22"/>
      <c r="M23" s="3"/>
      <c r="N23" s="40"/>
      <c r="O23" s="40"/>
      <c r="P23" s="51">
        <f>538582.44</f>
        <v>538582.43999999994</v>
      </c>
      <c r="Q23" s="51">
        <v>0</v>
      </c>
      <c r="R23" s="3">
        <f>P23/12</f>
        <v>44881.869999999995</v>
      </c>
      <c r="S23" s="40">
        <f>R23*12</f>
        <v>538582.43999999994</v>
      </c>
      <c r="T23" s="64">
        <f t="shared" ref="T23" si="3">S23-Q23-P23</f>
        <v>0</v>
      </c>
      <c r="U23" s="23"/>
      <c r="V23" s="24"/>
      <c r="W23" s="7"/>
      <c r="X23" s="27"/>
    </row>
    <row r="24" spans="1:24" s="20" customFormat="1" ht="47.25">
      <c r="A24" s="7" t="s">
        <v>71</v>
      </c>
      <c r="B24" s="6"/>
      <c r="C24" s="6"/>
      <c r="D24" s="6"/>
      <c r="E24" s="4"/>
      <c r="F24" s="17" t="s">
        <v>82</v>
      </c>
      <c r="G24" s="5" t="s">
        <v>66</v>
      </c>
      <c r="H24" s="7" t="s">
        <v>28</v>
      </c>
      <c r="I24" s="7" t="s">
        <v>99</v>
      </c>
      <c r="J24" s="2" t="s">
        <v>78</v>
      </c>
      <c r="K24" s="23">
        <v>42005</v>
      </c>
      <c r="L24" s="23">
        <v>42369</v>
      </c>
      <c r="M24" s="3">
        <v>4493.6899999999996</v>
      </c>
      <c r="N24" s="40">
        <v>53924.28</v>
      </c>
      <c r="O24" s="40"/>
      <c r="P24" s="51">
        <f>26750.76</f>
        <v>26750.76</v>
      </c>
      <c r="Q24" s="51">
        <f>28384.19-P24</f>
        <v>1633.4300000000003</v>
      </c>
      <c r="R24" s="3">
        <v>4493.6899999999996</v>
      </c>
      <c r="S24" s="40">
        <v>53924.28</v>
      </c>
      <c r="T24" s="64">
        <f t="shared" ref="T24:T26" si="4">S24-Q24-P24</f>
        <v>25540.09</v>
      </c>
      <c r="U24" s="23">
        <v>42634</v>
      </c>
      <c r="V24" s="40"/>
      <c r="W24" s="7"/>
      <c r="X24" s="10" t="s">
        <v>70</v>
      </c>
    </row>
    <row r="25" spans="1:24" s="20" customFormat="1" ht="31.5">
      <c r="A25" s="7" t="s">
        <v>71</v>
      </c>
      <c r="B25" s="6"/>
      <c r="C25" s="6"/>
      <c r="D25" s="6"/>
      <c r="E25" s="4"/>
      <c r="F25" s="17" t="s">
        <v>82</v>
      </c>
      <c r="G25" s="5" t="s">
        <v>66</v>
      </c>
      <c r="H25" s="7" t="s">
        <v>38</v>
      </c>
      <c r="I25" s="7" t="s">
        <v>39</v>
      </c>
      <c r="J25" s="2" t="s">
        <v>78</v>
      </c>
      <c r="K25" s="23">
        <v>42269</v>
      </c>
      <c r="L25" s="23">
        <v>42642</v>
      </c>
      <c r="M25" s="3">
        <v>10831.38</v>
      </c>
      <c r="N25" s="40">
        <v>129976.61</v>
      </c>
      <c r="O25" s="40"/>
      <c r="P25" s="51">
        <v>13585.43</v>
      </c>
      <c r="Q25" s="51"/>
      <c r="R25" s="3">
        <v>10831.38</v>
      </c>
      <c r="S25" s="40">
        <v>129976.61</v>
      </c>
      <c r="T25" s="64"/>
      <c r="U25" s="23">
        <v>42634</v>
      </c>
      <c r="V25" s="40"/>
      <c r="W25" s="7"/>
      <c r="X25" s="10"/>
    </row>
    <row r="26" spans="1:24" s="20" customFormat="1" ht="31.5">
      <c r="A26" s="7" t="s">
        <v>71</v>
      </c>
      <c r="B26" s="6"/>
      <c r="C26" s="6"/>
      <c r="D26" s="6"/>
      <c r="E26" s="4"/>
      <c r="F26" s="17" t="s">
        <v>82</v>
      </c>
      <c r="G26" s="5" t="s">
        <v>66</v>
      </c>
      <c r="H26" s="7" t="s">
        <v>28</v>
      </c>
      <c r="I26" s="7" t="s">
        <v>101</v>
      </c>
      <c r="J26" s="25" t="s">
        <v>85</v>
      </c>
      <c r="K26" s="23">
        <v>42005</v>
      </c>
      <c r="L26" s="23">
        <v>42369</v>
      </c>
      <c r="M26" s="73"/>
      <c r="N26" s="55"/>
      <c r="O26" s="55"/>
      <c r="P26" s="51">
        <v>0</v>
      </c>
      <c r="Q26" s="51">
        <f>9590.16</f>
        <v>9590.16</v>
      </c>
      <c r="R26" s="73">
        <v>9590.16</v>
      </c>
      <c r="S26" s="55">
        <v>9590.16</v>
      </c>
      <c r="T26" s="64">
        <f t="shared" si="4"/>
        <v>0</v>
      </c>
      <c r="U26" s="70">
        <v>42634</v>
      </c>
      <c r="V26" s="40"/>
      <c r="W26" s="7"/>
      <c r="X26" s="10"/>
    </row>
    <row r="27" spans="1:24" s="20" customFormat="1" ht="45">
      <c r="A27" s="7" t="s">
        <v>71</v>
      </c>
      <c r="B27" s="6"/>
      <c r="C27" s="6"/>
      <c r="D27" s="6"/>
      <c r="E27" s="4"/>
      <c r="F27" s="8" t="s">
        <v>31</v>
      </c>
      <c r="G27" s="5" t="s">
        <v>34</v>
      </c>
      <c r="H27" s="9" t="s">
        <v>28</v>
      </c>
      <c r="I27" s="9" t="s">
        <v>100</v>
      </c>
      <c r="J27" s="21" t="s">
        <v>76</v>
      </c>
      <c r="K27" s="52" t="s">
        <v>35</v>
      </c>
      <c r="L27" s="23">
        <v>42369</v>
      </c>
      <c r="M27" s="3">
        <v>25310.02</v>
      </c>
      <c r="N27" s="40">
        <v>278410.21999999997</v>
      </c>
      <c r="O27" s="40">
        <v>253100.2</v>
      </c>
      <c r="P27" s="51">
        <f>303720.24</f>
        <v>303720.24</v>
      </c>
      <c r="Q27" s="51">
        <v>0</v>
      </c>
      <c r="R27" s="3">
        <v>25310.02</v>
      </c>
      <c r="S27" s="55" t="s">
        <v>113</v>
      </c>
      <c r="T27" s="64"/>
      <c r="U27" s="52" t="s">
        <v>33</v>
      </c>
      <c r="V27" s="40"/>
      <c r="W27" s="7"/>
      <c r="X27" s="10"/>
    </row>
    <row r="28" spans="1:24" s="57" customFormat="1" ht="31.5">
      <c r="A28" s="7" t="s">
        <v>71</v>
      </c>
      <c r="B28" s="6"/>
      <c r="C28" s="6"/>
      <c r="D28" s="6"/>
      <c r="E28" s="4"/>
      <c r="F28" s="8" t="s">
        <v>47</v>
      </c>
      <c r="G28" s="5" t="s">
        <v>48</v>
      </c>
      <c r="H28" s="7" t="s">
        <v>28</v>
      </c>
      <c r="I28" s="7" t="s">
        <v>103</v>
      </c>
      <c r="J28" s="2" t="s">
        <v>86</v>
      </c>
      <c r="K28" s="23">
        <v>42156</v>
      </c>
      <c r="L28" s="23">
        <v>42369</v>
      </c>
      <c r="M28" s="3"/>
      <c r="N28" s="40">
        <v>665590</v>
      </c>
      <c r="O28" s="40"/>
      <c r="P28" s="51">
        <f>111282.72</f>
        <v>111282.72</v>
      </c>
      <c r="Q28" s="51">
        <v>23889.279999999999</v>
      </c>
      <c r="R28" s="3"/>
      <c r="S28" s="55">
        <v>665590</v>
      </c>
      <c r="T28" s="64">
        <f t="shared" ref="T28" si="5">S28-Q28-P28</f>
        <v>530418</v>
      </c>
      <c r="U28" s="23"/>
      <c r="V28" s="40"/>
      <c r="W28" s="7"/>
      <c r="X28" s="10"/>
    </row>
    <row r="29" spans="1:24" ht="31.5">
      <c r="A29" s="7" t="s">
        <v>71</v>
      </c>
      <c r="B29" s="6"/>
      <c r="C29" s="6"/>
      <c r="D29" s="6"/>
      <c r="E29" s="4"/>
      <c r="F29" s="21" t="s">
        <v>83</v>
      </c>
      <c r="G29" s="5" t="s">
        <v>27</v>
      </c>
      <c r="H29" s="9" t="s">
        <v>28</v>
      </c>
      <c r="I29" s="9" t="s">
        <v>102</v>
      </c>
      <c r="J29" s="21" t="s">
        <v>87</v>
      </c>
      <c r="K29" s="52" t="s">
        <v>35</v>
      </c>
      <c r="L29" s="23">
        <v>42369</v>
      </c>
      <c r="M29" s="3" t="s">
        <v>40</v>
      </c>
      <c r="N29" s="40">
        <v>58208.41</v>
      </c>
      <c r="O29" s="40">
        <v>53367.48</v>
      </c>
      <c r="P29" s="51">
        <f>94189.04-20886.83-6757.88-1976.69</f>
        <v>64567.639999999985</v>
      </c>
      <c r="Q29" s="51">
        <v>0</v>
      </c>
      <c r="R29" s="3">
        <v>5600.08</v>
      </c>
      <c r="S29" s="40">
        <v>67200.960000000006</v>
      </c>
      <c r="T29" s="64">
        <f t="shared" ref="T29:T30" si="6">S29-Q29-P29</f>
        <v>2633.3200000000215</v>
      </c>
      <c r="U29" s="52" t="s">
        <v>33</v>
      </c>
      <c r="V29" s="40">
        <v>4941.75</v>
      </c>
      <c r="W29" s="37" t="s">
        <v>30</v>
      </c>
      <c r="X29" s="44"/>
    </row>
    <row r="30" spans="1:24" ht="32.25" thickBot="1">
      <c r="A30" s="7" t="s">
        <v>71</v>
      </c>
      <c r="B30" s="6"/>
      <c r="C30" s="6"/>
      <c r="D30" s="6"/>
      <c r="E30" s="4"/>
      <c r="F30" s="21" t="s">
        <v>83</v>
      </c>
      <c r="G30" s="5" t="s">
        <v>27</v>
      </c>
      <c r="H30" s="9" t="s">
        <v>28</v>
      </c>
      <c r="I30" s="9" t="s">
        <v>102</v>
      </c>
      <c r="J30" s="25" t="s">
        <v>79</v>
      </c>
      <c r="K30" s="52" t="s">
        <v>35</v>
      </c>
      <c r="L30" s="23">
        <v>42369</v>
      </c>
      <c r="M30" s="3" t="s">
        <v>41</v>
      </c>
      <c r="N30" s="40">
        <v>20886.830000000002</v>
      </c>
      <c r="O30" s="40">
        <v>18910.14</v>
      </c>
      <c r="P30" s="51">
        <f>20886.83+1976.69</f>
        <v>22863.52</v>
      </c>
      <c r="Q30" s="51">
        <v>0</v>
      </c>
      <c r="R30" s="3">
        <v>1976.69</v>
      </c>
      <c r="S30" s="40">
        <v>23720.28</v>
      </c>
      <c r="T30" s="64">
        <f t="shared" si="6"/>
        <v>856.7599999999984</v>
      </c>
      <c r="U30" s="52" t="s">
        <v>33</v>
      </c>
      <c r="V30" s="40">
        <v>1762.5</v>
      </c>
      <c r="W30" s="37" t="s">
        <v>30</v>
      </c>
      <c r="X30" s="44"/>
    </row>
    <row r="31" spans="1:24">
      <c r="V31" s="83" t="s">
        <v>107</v>
      </c>
      <c r="W31" s="83"/>
      <c r="X31" s="83"/>
    </row>
  </sheetData>
  <autoFilter ref="A6:X31">
    <filterColumn colId="7"/>
    <filterColumn colId="8"/>
    <filterColumn colId="10"/>
    <filterColumn colId="11"/>
    <filterColumn colId="13"/>
    <filterColumn colId="14"/>
    <filterColumn colId="15"/>
    <filterColumn colId="16"/>
    <filterColumn colId="18"/>
    <filterColumn colId="19"/>
    <filterColumn colId="21"/>
  </autoFilter>
  <mergeCells count="24">
    <mergeCell ref="V31:X31"/>
    <mergeCell ref="X5:X6"/>
    <mergeCell ref="Q5:Q6"/>
    <mergeCell ref="R5:S5"/>
    <mergeCell ref="T5:T6"/>
    <mergeCell ref="U5:U6"/>
    <mergeCell ref="V5:V6"/>
    <mergeCell ref="W5:W6"/>
    <mergeCell ref="P5:P6"/>
    <mergeCell ref="A1:W1"/>
    <mergeCell ref="A2:W2"/>
    <mergeCell ref="A3:W3"/>
    <mergeCell ref="A4:X4"/>
    <mergeCell ref="A5:A6"/>
    <mergeCell ref="B5:C5"/>
    <mergeCell ref="D5:E5"/>
    <mergeCell ref="F5:F6"/>
    <mergeCell ref="G5:G6"/>
    <mergeCell ref="H5:H6"/>
    <mergeCell ref="I5:I6"/>
    <mergeCell ref="J5:J6"/>
    <mergeCell ref="K5:L5"/>
    <mergeCell ref="M5:N5"/>
    <mergeCell ref="O5:O6"/>
  </mergeCells>
  <pageMargins left="0.39370078740157483" right="0.62992125984251968" top="0.23622047244094491" bottom="0.23622047244094491" header="0" footer="0"/>
  <pageSetup paperSize="9" scale="39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Reitoria</vt:lpstr>
      <vt:lpstr>Reitoria!Area_de_impressao</vt:lpstr>
      <vt:lpstr>Reitoria!Titulos_de_impressao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22695192134</dc:creator>
  <cp:lastModifiedBy>07803613420</cp:lastModifiedBy>
  <cp:lastPrinted>2016-01-18T19:09:36Z</cp:lastPrinted>
  <dcterms:created xsi:type="dcterms:W3CDTF">2015-01-22T13:54:02Z</dcterms:created>
  <dcterms:modified xsi:type="dcterms:W3CDTF">2016-05-18T11:37:05Z</dcterms:modified>
</cp:coreProperties>
</file>