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755" tabRatio="750" activeTab="2"/>
  </bookViews>
  <sheets>
    <sheet name="Original" sheetId="3" r:id="rId1"/>
    <sheet name="2017" sheetId="4" r:id="rId2"/>
    <sheet name="2017 PTRES" sheetId="5" r:id="rId3"/>
    <sheet name="2017 UNIDADES" sheetId="6" r:id="rId4"/>
  </sheets>
  <definedNames>
    <definedName name="_xlnm._FilterDatabase" localSheetId="1" hidden="1">'2017'!$A$6:$U$129</definedName>
    <definedName name="_xlnm._FilterDatabase" localSheetId="2" hidden="1">'2017 PTRES'!$A$6:$U$128</definedName>
    <definedName name="_xlnm._FilterDatabase" localSheetId="3" hidden="1">'2017 UNIDADES'!$A$6:$U$164</definedName>
    <definedName name="_xlnm._FilterDatabase" localSheetId="0" hidden="1">Original!$A$6:$U$108</definedName>
    <definedName name="_xlnm.Print_Area" localSheetId="1">'2017'!$A$1:$U$50</definedName>
    <definedName name="_xlnm.Print_Area" localSheetId="2">'2017 PTRES'!$A$1:$S$127</definedName>
    <definedName name="_xlnm.Print_Area" localSheetId="3">'2017 UNIDADES'!$A$1:$U$162</definedName>
    <definedName name="_xlnm.Print_Area" localSheetId="0">Original!$A$1:$U$52</definedName>
    <definedName name="_xlnm.Print_Titles" localSheetId="1">'2017'!$4:$6</definedName>
    <definedName name="_xlnm.Print_Titles" localSheetId="2">'2017 PTRES'!$4:$6</definedName>
    <definedName name="_xlnm.Print_Titles" localSheetId="3">'2017 UNIDADES'!$4:$6</definedName>
    <definedName name="_xlnm.Print_Titles" localSheetId="0">Original!$4:$6</definedName>
  </definedNames>
  <calcPr calcId="144525"/>
</workbook>
</file>

<file path=xl/calcChain.xml><?xml version="1.0" encoding="utf-8"?>
<calcChain xmlns="http://schemas.openxmlformats.org/spreadsheetml/2006/main">
  <c r="S108" i="6" l="1"/>
  <c r="R108" i="6"/>
  <c r="O108" i="6"/>
  <c r="N108" i="6"/>
  <c r="M108" i="6"/>
  <c r="S104" i="6"/>
  <c r="R104" i="6"/>
  <c r="N104" i="6"/>
  <c r="O104" i="6"/>
  <c r="M104" i="6"/>
  <c r="N112" i="6"/>
  <c r="O112" i="6"/>
  <c r="O49" i="6"/>
  <c r="M49" i="6"/>
  <c r="O122" i="5"/>
  <c r="O114" i="6"/>
  <c r="P162" i="6"/>
  <c r="R147" i="6"/>
  <c r="N147" i="6"/>
  <c r="O147" i="6"/>
  <c r="N139" i="6"/>
  <c r="O139" i="6"/>
  <c r="M139" i="6"/>
  <c r="S139" i="6"/>
  <c r="R139" i="6"/>
  <c r="S119" i="6"/>
  <c r="R119" i="6"/>
  <c r="O119" i="6"/>
  <c r="M119" i="6"/>
  <c r="N119" i="6"/>
  <c r="R74" i="6"/>
  <c r="O74" i="6"/>
  <c r="M74" i="6"/>
  <c r="S160" i="6"/>
  <c r="R160" i="6"/>
  <c r="N160" i="6"/>
  <c r="O160" i="6"/>
  <c r="M160" i="6"/>
  <c r="S151" i="6"/>
  <c r="R151" i="6"/>
  <c r="N151" i="6"/>
  <c r="O151" i="6"/>
  <c r="M151" i="6"/>
  <c r="N126" i="6"/>
  <c r="O126" i="6"/>
  <c r="M126" i="6"/>
  <c r="S126" i="6"/>
  <c r="R126" i="6"/>
  <c r="S112" i="6"/>
  <c r="R112" i="6"/>
  <c r="M112" i="6"/>
  <c r="R95" i="6"/>
  <c r="R101" i="6" s="1"/>
  <c r="O95" i="6"/>
  <c r="M95" i="6"/>
  <c r="M101" i="6" s="1"/>
  <c r="S86" i="6"/>
  <c r="R86" i="6"/>
  <c r="O86" i="6"/>
  <c r="N86" i="6"/>
  <c r="M86" i="6"/>
  <c r="S80" i="6"/>
  <c r="S92" i="6" s="1"/>
  <c r="R80" i="6"/>
  <c r="R92" i="6" s="1"/>
  <c r="N80" i="6"/>
  <c r="N92" i="6" s="1"/>
  <c r="O80" i="6"/>
  <c r="M80" i="6"/>
  <c r="M92" i="6" s="1"/>
  <c r="N68" i="6"/>
  <c r="O68" i="6"/>
  <c r="R54" i="6"/>
  <c r="M54" i="6"/>
  <c r="O54" i="6"/>
  <c r="R49" i="6"/>
  <c r="R44" i="6"/>
  <c r="R45" i="6" s="1"/>
  <c r="O44" i="6"/>
  <c r="M44" i="6"/>
  <c r="M45" i="6" s="1"/>
  <c r="S36" i="6"/>
  <c r="R36" i="6"/>
  <c r="M36" i="6"/>
  <c r="N36" i="6"/>
  <c r="N33" i="6"/>
  <c r="M33" i="6"/>
  <c r="S33" i="6"/>
  <c r="R33" i="6"/>
  <c r="S28" i="6"/>
  <c r="R28" i="6"/>
  <c r="S31" i="6"/>
  <c r="R31" i="6"/>
  <c r="N31" i="6"/>
  <c r="M31" i="6"/>
  <c r="N28" i="6"/>
  <c r="M28" i="6"/>
  <c r="N26" i="6"/>
  <c r="M26" i="6"/>
  <c r="S26" i="6"/>
  <c r="R26" i="6"/>
  <c r="S24" i="6"/>
  <c r="R24" i="6"/>
  <c r="M24" i="6"/>
  <c r="N24" i="6"/>
  <c r="S22" i="6"/>
  <c r="R22" i="6"/>
  <c r="N22" i="6"/>
  <c r="M22" i="6"/>
  <c r="S14" i="6"/>
  <c r="R14" i="6"/>
  <c r="N14" i="6"/>
  <c r="M14" i="6"/>
  <c r="O92" i="6" l="1"/>
  <c r="M133" i="6"/>
  <c r="R116" i="6"/>
  <c r="M116" i="6"/>
  <c r="S116" i="6"/>
  <c r="O76" i="6"/>
  <c r="N133" i="6"/>
  <c r="O133" i="6"/>
  <c r="R133" i="6"/>
  <c r="O161" i="6"/>
  <c r="R161" i="6"/>
  <c r="M161" i="6"/>
  <c r="N161" i="6"/>
  <c r="S161" i="6"/>
  <c r="O45" i="6"/>
  <c r="S75" i="6"/>
  <c r="M75" i="6"/>
  <c r="S100" i="6"/>
  <c r="O100" i="6"/>
  <c r="O116" i="6" s="1"/>
  <c r="N100" i="6"/>
  <c r="S73" i="6"/>
  <c r="N73" i="6"/>
  <c r="S43" i="6"/>
  <c r="S72" i="6"/>
  <c r="N72" i="6"/>
  <c r="S42" i="6"/>
  <c r="N42" i="6"/>
  <c r="N44" i="6" s="1"/>
  <c r="N45" i="6" s="1"/>
  <c r="S41" i="6"/>
  <c r="S58" i="6"/>
  <c r="N58" i="6"/>
  <c r="R71" i="6"/>
  <c r="S57" i="6"/>
  <c r="N57" i="6"/>
  <c r="M145" i="6"/>
  <c r="S39" i="6"/>
  <c r="M70" i="6"/>
  <c r="S144" i="6"/>
  <c r="S147" i="6" s="1"/>
  <c r="M144" i="6"/>
  <c r="S97" i="6"/>
  <c r="N97" i="6"/>
  <c r="S56" i="6"/>
  <c r="M143" i="6"/>
  <c r="S96" i="6"/>
  <c r="N96" i="6"/>
  <c r="S69" i="6"/>
  <c r="M69" i="6"/>
  <c r="S55" i="6"/>
  <c r="N55" i="6"/>
  <c r="S127" i="6"/>
  <c r="S133" i="6" s="1"/>
  <c r="S67" i="6"/>
  <c r="S68" i="6" s="1"/>
  <c r="N53" i="6"/>
  <c r="R66" i="6"/>
  <c r="M66" i="6"/>
  <c r="S52" i="6"/>
  <c r="S54" i="6" s="1"/>
  <c r="N52" i="6"/>
  <c r="S94" i="6"/>
  <c r="N94" i="6"/>
  <c r="N51" i="6"/>
  <c r="M64" i="6"/>
  <c r="R63" i="6"/>
  <c r="R68" i="6" s="1"/>
  <c r="M63" i="6"/>
  <c r="M68" i="6" s="1"/>
  <c r="S93" i="6"/>
  <c r="S95" i="6" s="1"/>
  <c r="N93" i="6"/>
  <c r="N95" i="6" s="1"/>
  <c r="N101" i="6" s="1"/>
  <c r="S7" i="6"/>
  <c r="S8" i="6" s="1"/>
  <c r="S37" i="6" s="1"/>
  <c r="R7" i="6"/>
  <c r="R8" i="6" s="1"/>
  <c r="R37" i="6" s="1"/>
  <c r="N7" i="6"/>
  <c r="N8" i="6" s="1"/>
  <c r="N37" i="6" s="1"/>
  <c r="M7" i="6"/>
  <c r="M8" i="6" s="1"/>
  <c r="M37" i="6" s="1"/>
  <c r="M141" i="6"/>
  <c r="R50" i="6"/>
  <c r="R59" i="6" s="1"/>
  <c r="O50" i="6"/>
  <c r="O59" i="6" s="1"/>
  <c r="M50" i="6"/>
  <c r="N50" i="6" s="1"/>
  <c r="S61" i="6"/>
  <c r="N61" i="6"/>
  <c r="M140" i="6"/>
  <c r="M147" i="6" s="1"/>
  <c r="S48" i="6"/>
  <c r="N48" i="6"/>
  <c r="S47" i="6"/>
  <c r="S46" i="6"/>
  <c r="N46" i="6"/>
  <c r="M60" i="6"/>
  <c r="S101" i="6" l="1"/>
  <c r="O101" i="6"/>
  <c r="M59" i="6"/>
  <c r="N49" i="6"/>
  <c r="M76" i="6"/>
  <c r="R76" i="6"/>
  <c r="R162" i="6" s="1"/>
  <c r="N116" i="6"/>
  <c r="O162" i="6"/>
  <c r="S49" i="6"/>
  <c r="N74" i="6"/>
  <c r="N76" i="6" s="1"/>
  <c r="S74" i="6"/>
  <c r="S76" i="6" s="1"/>
  <c r="N54" i="6"/>
  <c r="N59" i="6" s="1"/>
  <c r="S44" i="6"/>
  <c r="S50" i="6"/>
  <c r="P127" i="5"/>
  <c r="M97" i="5"/>
  <c r="S89" i="5"/>
  <c r="M89" i="5"/>
  <c r="M83" i="5"/>
  <c r="M30" i="5"/>
  <c r="M17" i="5"/>
  <c r="S74" i="5"/>
  <c r="S121" i="5"/>
  <c r="O121" i="5"/>
  <c r="N121" i="5"/>
  <c r="S86" i="5"/>
  <c r="N86" i="5"/>
  <c r="S81" i="5"/>
  <c r="N81" i="5"/>
  <c r="S50" i="5"/>
  <c r="N50" i="5"/>
  <c r="S36" i="5"/>
  <c r="N36" i="5"/>
  <c r="S124" i="5"/>
  <c r="M124" i="5"/>
  <c r="S120" i="5"/>
  <c r="N120" i="5"/>
  <c r="S117" i="5"/>
  <c r="N117" i="5"/>
  <c r="R109" i="5"/>
  <c r="M93" i="5"/>
  <c r="S79" i="5"/>
  <c r="M79" i="5"/>
  <c r="S57" i="5"/>
  <c r="R52" i="5"/>
  <c r="M52" i="5"/>
  <c r="M41" i="5"/>
  <c r="R38" i="5"/>
  <c r="M38" i="5"/>
  <c r="S19" i="5"/>
  <c r="N19" i="5"/>
  <c r="M10" i="5"/>
  <c r="S113" i="5"/>
  <c r="N113" i="5"/>
  <c r="S98" i="5"/>
  <c r="N98" i="5"/>
  <c r="S85" i="5"/>
  <c r="S78" i="5"/>
  <c r="N78" i="5"/>
  <c r="N55" i="5"/>
  <c r="S51" i="5"/>
  <c r="N51" i="5"/>
  <c r="N42" i="5"/>
  <c r="R24" i="5"/>
  <c r="S24" i="5" s="1"/>
  <c r="O24" i="5"/>
  <c r="O127" i="5" s="1"/>
  <c r="M24" i="5"/>
  <c r="N24" i="5" s="1"/>
  <c r="S16" i="5"/>
  <c r="N16" i="5"/>
  <c r="S12" i="5"/>
  <c r="S11" i="5"/>
  <c r="N11" i="5"/>
  <c r="S118" i="5"/>
  <c r="S115" i="5"/>
  <c r="N115" i="5"/>
  <c r="S114" i="5"/>
  <c r="S96" i="5"/>
  <c r="S32" i="5"/>
  <c r="R32" i="5"/>
  <c r="N32" i="5"/>
  <c r="M32" i="5"/>
  <c r="P130" i="4"/>
  <c r="S99" i="4"/>
  <c r="M117" i="4"/>
  <c r="S115" i="4"/>
  <c r="M115" i="4"/>
  <c r="M114" i="4"/>
  <c r="M111" i="4"/>
  <c r="M110" i="4"/>
  <c r="R37" i="4"/>
  <c r="O37" i="4"/>
  <c r="M37" i="4"/>
  <c r="N37" i="4" s="1"/>
  <c r="S7" i="4"/>
  <c r="R7" i="4"/>
  <c r="N7" i="4"/>
  <c r="M7" i="4"/>
  <c r="S80" i="4"/>
  <c r="O80" i="4"/>
  <c r="N80" i="4"/>
  <c r="S78" i="4"/>
  <c r="N78" i="4"/>
  <c r="S77" i="4"/>
  <c r="N77" i="4"/>
  <c r="S76" i="4"/>
  <c r="N76" i="4"/>
  <c r="S75" i="4"/>
  <c r="N75" i="4"/>
  <c r="S60" i="4"/>
  <c r="M60" i="4"/>
  <c r="S59" i="4"/>
  <c r="N59" i="4"/>
  <c r="S58" i="4"/>
  <c r="N58" i="4"/>
  <c r="R57" i="4"/>
  <c r="M56" i="4"/>
  <c r="S55" i="4"/>
  <c r="M55" i="4"/>
  <c r="S54" i="4"/>
  <c r="R53" i="4"/>
  <c r="M53" i="4"/>
  <c r="M51" i="4"/>
  <c r="R50" i="4"/>
  <c r="M50" i="4"/>
  <c r="S48" i="4"/>
  <c r="N48" i="4"/>
  <c r="M47" i="4"/>
  <c r="S46" i="4"/>
  <c r="N46" i="4"/>
  <c r="S45" i="4"/>
  <c r="N45" i="4"/>
  <c r="S44" i="4"/>
  <c r="S43" i="4"/>
  <c r="S42" i="4"/>
  <c r="N42" i="4"/>
  <c r="S41" i="4"/>
  <c r="N40" i="4"/>
  <c r="S39" i="4"/>
  <c r="N39" i="4"/>
  <c r="N38" i="4"/>
  <c r="S37" i="4"/>
  <c r="S34" i="4"/>
  <c r="N34" i="4"/>
  <c r="S35" i="4"/>
  <c r="S36" i="4"/>
  <c r="N36" i="4"/>
  <c r="S31" i="4"/>
  <c r="S32" i="4"/>
  <c r="N32" i="4"/>
  <c r="S33" i="4"/>
  <c r="S29" i="4"/>
  <c r="S82" i="3"/>
  <c r="O82" i="3"/>
  <c r="N82" i="3"/>
  <c r="S80" i="3"/>
  <c r="N80" i="3"/>
  <c r="S79" i="3"/>
  <c r="N79" i="3"/>
  <c r="S78" i="3"/>
  <c r="N78" i="3"/>
  <c r="S77" i="3"/>
  <c r="N77" i="3"/>
  <c r="S62" i="3"/>
  <c r="M62" i="3"/>
  <c r="S61" i="3"/>
  <c r="N61" i="3"/>
  <c r="S60" i="3"/>
  <c r="N60" i="3"/>
  <c r="R59" i="3"/>
  <c r="M58" i="3"/>
  <c r="S57" i="3"/>
  <c r="M57" i="3"/>
  <c r="S56" i="3"/>
  <c r="R54" i="3"/>
  <c r="M54" i="3"/>
  <c r="M53" i="3"/>
  <c r="R52" i="3"/>
  <c r="M52" i="3"/>
  <c r="S50" i="3"/>
  <c r="N50" i="3"/>
  <c r="M49" i="3"/>
  <c r="M130" i="4" l="1"/>
  <c r="N130" i="4"/>
  <c r="O130" i="4"/>
  <c r="M162" i="6"/>
  <c r="R130" i="4"/>
  <c r="S130" i="4"/>
  <c r="S59" i="6"/>
  <c r="N162" i="6"/>
  <c r="M127" i="5"/>
  <c r="S45" i="6"/>
  <c r="R127" i="5"/>
  <c r="S127" i="5"/>
  <c r="N127" i="5"/>
  <c r="S48" i="3"/>
  <c r="N48" i="3"/>
  <c r="S47" i="3"/>
  <c r="N47" i="3"/>
  <c r="S46" i="3"/>
  <c r="S45" i="3"/>
  <c r="S44" i="3"/>
  <c r="N44" i="3"/>
  <c r="S43" i="3"/>
  <c r="N42" i="3"/>
  <c r="S41" i="3"/>
  <c r="N41" i="3"/>
  <c r="N40" i="3"/>
  <c r="S39" i="3"/>
  <c r="N39" i="3"/>
  <c r="S38" i="3"/>
  <c r="N38" i="3"/>
  <c r="S37" i="3"/>
  <c r="N37" i="3"/>
  <c r="S36" i="3"/>
  <c r="S35" i="3"/>
  <c r="N35" i="3"/>
  <c r="S34" i="3"/>
  <c r="S33" i="3"/>
  <c r="N33" i="3"/>
  <c r="S32" i="3"/>
  <c r="S30" i="3"/>
  <c r="S162" i="6" l="1"/>
</calcChain>
</file>

<file path=xl/comments1.xml><?xml version="1.0" encoding="utf-8"?>
<comments xmlns="http://schemas.openxmlformats.org/spreadsheetml/2006/main">
  <authors>
    <author>Maria José</author>
  </authors>
  <commentList>
    <comment ref="N30" authorId="0">
      <text>
        <r>
          <rPr>
            <b/>
            <sz val="12"/>
            <color indexed="81"/>
            <rFont val="Tahoma"/>
            <family val="2"/>
          </rPr>
          <t xml:space="preserve">18.855,87 x 11 meses jan a nov/2016 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6.516,57 X 6 MESES- JAN A JUN/2016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Maria José</author>
  </authors>
  <commentList>
    <comment ref="N29" authorId="0">
      <text>
        <r>
          <rPr>
            <b/>
            <sz val="12"/>
            <color indexed="81"/>
            <rFont val="Tahoma"/>
            <family val="2"/>
          </rPr>
          <t xml:space="preserve">18.855,87 x 11 meses jan a nov/2016 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6.516,57 X 6 MESES- JAN A JUN/2016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Maria José</author>
  </authors>
  <commentList>
    <comment ref="N96" authorId="0">
      <text>
        <r>
          <rPr>
            <b/>
            <sz val="12"/>
            <color indexed="81"/>
            <rFont val="Tahoma"/>
            <family val="2"/>
          </rPr>
          <t xml:space="preserve">18.855,87 x 11 meses jan a nov/2016 </t>
        </r>
      </text>
    </comment>
    <comment ref="N115" authorId="0">
      <text>
        <r>
          <rPr>
            <b/>
            <sz val="9"/>
            <color indexed="81"/>
            <rFont val="Tahoma"/>
            <family val="2"/>
          </rPr>
          <t>6.516,57 X 6 MESES- JAN A JUN/2016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Maria José</author>
  </authors>
  <commentList>
    <comment ref="N39" authorId="0">
      <text>
        <r>
          <rPr>
            <b/>
            <sz val="12"/>
            <color indexed="81"/>
            <rFont val="Tahoma"/>
            <family val="2"/>
          </rPr>
          <t xml:space="preserve">18.855,87 x 11 meses jan a nov/2016 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6.516,57 X 6 MESES- JAN A JUN/2016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<sst xmlns="http://schemas.openxmlformats.org/spreadsheetml/2006/main" count="4349" uniqueCount="594">
  <si>
    <t>UNIVERSIDADE DE PERNAMBUCO</t>
  </si>
  <si>
    <t>PRÓ-REITORIA DE ADMINISTRAÇÃO</t>
  </si>
  <si>
    <t>COORDENADORIA GERAL DE ORÇAMENTO</t>
  </si>
  <si>
    <t>Nº</t>
  </si>
  <si>
    <t>LICITAÇÃO</t>
  </si>
  <si>
    <t>TIPO</t>
  </si>
  <si>
    <t>CREDOR</t>
  </si>
  <si>
    <t>CNPJ</t>
  </si>
  <si>
    <t>VALOR INICIAL</t>
  </si>
  <si>
    <t>DATA</t>
  </si>
  <si>
    <t>Nº /ANO</t>
  </si>
  <si>
    <t>UGE</t>
  </si>
  <si>
    <t>AÇÃO</t>
  </si>
  <si>
    <t>SUB AÇÃO</t>
  </si>
  <si>
    <t>AUTORIZAÇÃO SAD</t>
  </si>
  <si>
    <t>OBSERVAÇÕES</t>
  </si>
  <si>
    <t>CONTRATO</t>
  </si>
  <si>
    <t>DATA INICIO</t>
  </si>
  <si>
    <t>DATA FINAL</t>
  </si>
  <si>
    <t>MENSAL</t>
  </si>
  <si>
    <t>TOTAL</t>
  </si>
  <si>
    <t>OBJETO RESUMIDO</t>
  </si>
  <si>
    <t>DATA PREVISTA DISSÍDIO</t>
  </si>
  <si>
    <t>CONTROLE CONTRATOS DE TERCEIRIZAÇÃO DE PESSOAL E SERVIÇOS 2017</t>
  </si>
  <si>
    <t>VALOR DEA 2016 (se houver)</t>
  </si>
  <si>
    <t>TOTAL ANO</t>
  </si>
  <si>
    <t>VALOR ATUAL PARA 2017</t>
  </si>
  <si>
    <t>VALOR LIQUIDADO 2016</t>
  </si>
  <si>
    <t>MÊS DE REFERÊNCIA DEA (se houver)</t>
  </si>
  <si>
    <t>440702</t>
  </si>
  <si>
    <t>066/2010</t>
  </si>
  <si>
    <t>PE CONECTADO</t>
  </si>
  <si>
    <t>33.000.118/0001-79</t>
  </si>
  <si>
    <t>2205</t>
  </si>
  <si>
    <t>1094</t>
  </si>
  <si>
    <t>Telefonia Fixa e Rede</t>
  </si>
  <si>
    <t>Telefonia Movel</t>
  </si>
  <si>
    <t>20/19/17</t>
  </si>
  <si>
    <t>095/2013</t>
  </si>
  <si>
    <t>Nutricash</t>
  </si>
  <si>
    <t>42.194,191/0001-10</t>
  </si>
  <si>
    <t>4314</t>
  </si>
  <si>
    <t>0000</t>
  </si>
  <si>
    <t>Serviço abastecimento EAD</t>
  </si>
  <si>
    <t>076/2012</t>
  </si>
  <si>
    <t>482</t>
  </si>
  <si>
    <t>Parvi Locadora</t>
  </si>
  <si>
    <t>08.228.146/0001-09</t>
  </si>
  <si>
    <t>Serviço de Locação de Veiculos</t>
  </si>
  <si>
    <t>0021/2012</t>
  </si>
  <si>
    <t>Lemon Terceirização</t>
  </si>
  <si>
    <t>10.627.870/0001-49</t>
  </si>
  <si>
    <t>4399</t>
  </si>
  <si>
    <t>1079</t>
  </si>
  <si>
    <t>Serviços de jardineiro e eletricista</t>
  </si>
  <si>
    <t>Inexigibilidade</t>
  </si>
  <si>
    <t>014/2013</t>
  </si>
  <si>
    <t>SIGA</t>
  </si>
  <si>
    <t>24.134.488/0001-08</t>
  </si>
  <si>
    <t>1081</t>
  </si>
  <si>
    <t>Gestao Academica</t>
  </si>
  <si>
    <t>063/2015</t>
  </si>
  <si>
    <t>683</t>
  </si>
  <si>
    <t>Brastemp - Whirlpool S.A.</t>
  </si>
  <si>
    <t>59.106.999/0001-86</t>
  </si>
  <si>
    <t>Locação de purificadores de agua para Reitoria da UPE</t>
  </si>
  <si>
    <t>006/2014</t>
  </si>
  <si>
    <t>J Ataide Alves e Cia LTDA ( Clime)</t>
  </si>
  <si>
    <t>09.165.068/0001-03</t>
  </si>
  <si>
    <t>Manutenção de ar condicionados</t>
  </si>
  <si>
    <t>005/2016</t>
  </si>
  <si>
    <t>Elevadores Otis</t>
  </si>
  <si>
    <t>29.739.737/0001-06</t>
  </si>
  <si>
    <t>Manutenção de Elevadores</t>
  </si>
  <si>
    <t>012/2013</t>
  </si>
  <si>
    <t>Thyssenkruppy Elevadores</t>
  </si>
  <si>
    <t>90.347.840/0008-94</t>
  </si>
  <si>
    <t>016/2016</t>
  </si>
  <si>
    <t>Dispensa</t>
  </si>
  <si>
    <t>Correios</t>
  </si>
  <si>
    <t>34.028.316/0021-57</t>
  </si>
  <si>
    <t>Postagens</t>
  </si>
  <si>
    <t>008/2014</t>
  </si>
  <si>
    <t>CEPE</t>
  </si>
  <si>
    <t>10.921.252/0001-07</t>
  </si>
  <si>
    <t>Publicações DOE</t>
  </si>
  <si>
    <t>01/2016</t>
  </si>
  <si>
    <t xml:space="preserve">Sec Nor </t>
  </si>
  <si>
    <t>01.592.960/0001-15</t>
  </si>
  <si>
    <t>Publicações Forenses PROJUR</t>
  </si>
  <si>
    <t>014/2014</t>
  </si>
  <si>
    <t>Maq-Larem Maquinas</t>
  </si>
  <si>
    <t>40.938.508/0001-50</t>
  </si>
  <si>
    <t>Serviço de Impressão</t>
  </si>
  <si>
    <t>014/2012</t>
  </si>
  <si>
    <t>Patricia Azevedo ME</t>
  </si>
  <si>
    <t>09.206.221/001-95</t>
  </si>
  <si>
    <t>Serviço de Locação de No Break</t>
  </si>
  <si>
    <t>42.194.191/0001-10</t>
  </si>
  <si>
    <t>1084</t>
  </si>
  <si>
    <t>Serviço de abastecimento veiculos</t>
  </si>
  <si>
    <t>164/2016</t>
  </si>
  <si>
    <t>Sercoserv Serviços Terceirizados</t>
  </si>
  <si>
    <t>08.717.223/0001-86</t>
  </si>
  <si>
    <t>1086</t>
  </si>
  <si>
    <t>Limpeza e Conservação</t>
  </si>
  <si>
    <t>1088</t>
  </si>
  <si>
    <t>Serviço de manuteção de veiculos</t>
  </si>
  <si>
    <t>005/2014</t>
  </si>
  <si>
    <t>1090</t>
  </si>
  <si>
    <t>Serviço de Recepcionista</t>
  </si>
  <si>
    <t>Serviços de motorista e motoboy</t>
  </si>
  <si>
    <t>388/2014</t>
  </si>
  <si>
    <t>316</t>
  </si>
  <si>
    <t xml:space="preserve">Polo Comercial </t>
  </si>
  <si>
    <t>05.970.597/0001-21</t>
  </si>
  <si>
    <t>1092</t>
  </si>
  <si>
    <t>locação de imovel</t>
  </si>
  <si>
    <t>440703</t>
  </si>
  <si>
    <t>CORREIOS</t>
  </si>
  <si>
    <t>0075</t>
  </si>
  <si>
    <t>000</t>
  </si>
  <si>
    <t>SERVIÇOS DE POSTAGENS</t>
  </si>
  <si>
    <t>EMPENHO ESTIMATIVO NÃO TEM VALOR FIXO MENSAL</t>
  </si>
  <si>
    <t>12/2014</t>
  </si>
  <si>
    <t>MARCA</t>
  </si>
  <si>
    <t>70.079.595/0001-08</t>
  </si>
  <si>
    <t>B625</t>
  </si>
  <si>
    <t>SERV. LIMPEZA E CONSERVAÇÃO PREDIAL</t>
  </si>
  <si>
    <t>VALOR MENSAL SEM O DISSIDIO 2017</t>
  </si>
  <si>
    <t>Ata  Registro</t>
  </si>
  <si>
    <t>001/2016</t>
  </si>
  <si>
    <t>AEROTUR</t>
  </si>
  <si>
    <t>05.120.923/0001-09</t>
  </si>
  <si>
    <t>B627</t>
  </si>
  <si>
    <t>PASSAGENS AEREA</t>
  </si>
  <si>
    <t>Pregão</t>
  </si>
  <si>
    <t>006/2015</t>
  </si>
  <si>
    <t>OR TERCEIRIZAÇÃO</t>
  </si>
  <si>
    <t>08.727.425/0001-09</t>
  </si>
  <si>
    <t>B628</t>
  </si>
  <si>
    <t>CONTROLE, OPERAÇÃO E FISC.DE PORTARIAS</t>
  </si>
  <si>
    <t>02/2015</t>
  </si>
  <si>
    <t>RM</t>
  </si>
  <si>
    <t>05.465.222/0001-01</t>
  </si>
  <si>
    <t>MAO DE OBRA AUX. ADM</t>
  </si>
  <si>
    <t>005/2015</t>
  </si>
  <si>
    <t>LEMON</t>
  </si>
  <si>
    <t>SERVIÇOS DE MÃO DE OBRA ESPECIALIZADA DE AUX. DE ESCRITORIO E RECEPÇÃO</t>
  </si>
  <si>
    <t>440704</t>
  </si>
  <si>
    <t>03/2016</t>
  </si>
  <si>
    <t xml:space="preserve">DIBASA COMERCIO E SERVIÇOS LTDA </t>
  </si>
  <si>
    <t xml:space="preserve">11.836.848/0001-71 </t>
  </si>
  <si>
    <t>0078</t>
  </si>
  <si>
    <t>PRESTAÇÃO DE SERVIÇO DE ASSISTÊNCIA TÉCNICA PREVENTIVA E CORRETIVA  EM ELEVADORES</t>
  </si>
  <si>
    <t>O valor liquidado 2016 inclui R$ 10.061,00 manutenção em aparelhos de ar-condicionado e recargas  nos extintores</t>
  </si>
  <si>
    <t>04/2016</t>
  </si>
  <si>
    <t>CRUZEIRO DEDETIZAÇÕES LTDA EPP</t>
  </si>
  <si>
    <t>21.198.282/0001-53</t>
  </si>
  <si>
    <t>PRESTAÇÃO DE SERVIÇO DE HIGIENIZAÇÃO, LIMPEZA E DESINFECÇÃO DOS RESERVATÓRIOS DE ÁGUA, INFERIOR E SUPERIOR</t>
  </si>
  <si>
    <t>FGNES &amp; CIA LTDA</t>
  </si>
  <si>
    <t>10.858.157/0001-06</t>
  </si>
  <si>
    <t>PRESTAÇÃO DE SERVIÇO REFERENTE À DEDETIZAÇÃO MENSAL, CONTRA BARATA, RATO E CUPIM</t>
  </si>
  <si>
    <t>O valor liquidado 2016 inclui R$ 7.950,00, de controle proliferação de Pombos</t>
  </si>
  <si>
    <t xml:space="preserve">PROCESSO Nº 066.2010.CELII.PP.010.SAD - 02/2012 SAD     SEADM </t>
  </si>
  <si>
    <t>MATER 002/SAD/SEADM/2012</t>
  </si>
  <si>
    <t>CONSÓRCIO REDE PE-CONECTADO TELEMAR NORTE LESTE S/A</t>
  </si>
  <si>
    <t>0158</t>
  </si>
  <si>
    <t>PRESTAÇÃO DE SERVIÇOS DE TELECOMUNICAÇÃO NACIONAL E INTENACIONAL PE-CONECTADA (TELEFONIA FIXA)</t>
  </si>
  <si>
    <t>JANEIRO A SETEMBRO R$ 1.171,46  OUTUBRO a DEZEMBRO PODERÁ TER REAJUSTE</t>
  </si>
  <si>
    <t xml:space="preserve"> </t>
  </si>
  <si>
    <t>PRESTAÇÃO DE SERVIÇOS DE TELEPROCESSAMENTO  ( PE-CONECTADA)</t>
  </si>
  <si>
    <t>JANEIRO A SETEMBRO R$ 1.583,86  OUTUBRO a DEZEMBRO PODERÁ TER REAJUSTE</t>
  </si>
  <si>
    <t>05/2014</t>
  </si>
  <si>
    <t>TECNOSET INFORMÁTICA PRODUTOS E SERVIÇOS</t>
  </si>
  <si>
    <t>64.799.539/0001-35</t>
  </si>
  <si>
    <t>PRESTAÇÃO DE SERVIÇOS DE LOCAÇÃO IMPRESSORAS DE COPIADORAS</t>
  </si>
  <si>
    <t>Novembro</t>
  </si>
  <si>
    <t>REAJUSTE DE ACORDO DO O INPCA, NOS MESES DE NOVEMBRO E DEZEMBRO ESTIMADO EM 10%</t>
  </si>
  <si>
    <t xml:space="preserve">INEXIGIBILIDADE </t>
  </si>
  <si>
    <t>01/2015</t>
  </si>
  <si>
    <t xml:space="preserve"> COMPANHIA EDITORA DE PERNAMBUCO</t>
  </si>
  <si>
    <t>PRESTAÇÃO DE SERVIÇOS DE PUBLICAÇÃO NO DIÁRIO OFICIAL DO ESTADO DE PERNAMBUCO</t>
  </si>
  <si>
    <t>05/2015</t>
  </si>
  <si>
    <t xml:space="preserve">COMPANHIA EXCELSIOR DE SEGUROS </t>
  </si>
  <si>
    <t>33.054.826/0001-92</t>
  </si>
  <si>
    <t>SEGURO DO EDIFÍCIO SEDE DA FACULDADE DE CIÊNCIAS DA ADMINISTRAÇÃO DE PERNAMBUCO</t>
  </si>
  <si>
    <t>COMPANHIA PERNAMBUCANA DE SANEAMENTO</t>
  </si>
  <si>
    <t>09.769.035/0001-64</t>
  </si>
  <si>
    <t>B620</t>
  </si>
  <si>
    <t>PRESTAÇÃO DE SERVIÇO DE FORNECIMENTO DE ´AGUA</t>
  </si>
  <si>
    <t>064/2014 PROCESSO Nº 101.2014.VII.PE.SAD</t>
  </si>
  <si>
    <t>CIEE - CENTRO DE INTEGRAÇÃO EMPRESA ESCOLA</t>
  </si>
  <si>
    <t>10.998.292/0001-57</t>
  </si>
  <si>
    <t>B621</t>
  </si>
  <si>
    <t>PRESTAÇÃO DE SERVIÇOS DE OPERALIZAÇÃO DO PROGRAMA BOLSA-ESTÁGIO DO PODER EXECUTIVO</t>
  </si>
  <si>
    <t>VALORES PODERÁ SER ALTERADOS BASEADO EM NOVA CONTRATAÇÃO DE ESTAGIARIO PARA 2017</t>
  </si>
  <si>
    <t>NUTRICASH SERVIÇOS LTDA</t>
  </si>
  <si>
    <t>B623</t>
  </si>
  <si>
    <t>SERVIÇO DE GERENCIAMENTO DO FORNECIMENTO DE COMBUSTÍVEIS  PARA VEÍCULOS</t>
  </si>
  <si>
    <t>Setembro</t>
  </si>
  <si>
    <t>O VALOR DE JANEIRO A SETEMBRO E DE  168,27, DE ACORDO COM ADENDO DE 2016. NOS MESES DE OUTUBRO NOVEMBRO E DEZEMBRO PODERÁ TER REAJUSTE.  O PAGAMENTO DE R$ 154,46 FOI PAGO COMO DEA NO DIA 01/03/2016</t>
  </si>
  <si>
    <t xml:space="preserve">COMPANHIA ENERGÉTICA DE PERNAMBUCO </t>
  </si>
  <si>
    <t>10.835.932/0001-08</t>
  </si>
  <si>
    <t>B624</t>
  </si>
  <si>
    <t>PRESTAÇÃO DE SERVIÇO DE FORNECIMENTO DE ENERGIA ELTRICA</t>
  </si>
  <si>
    <t>07/2013</t>
  </si>
  <si>
    <t>SERCOSERV SERVIÇOS TERCEIRIZADOS LTDA</t>
  </si>
  <si>
    <t>PRESTAÇÃO DE SERVIÇOS DE LIMPEZA E CONSERVAÇÃO PREDIAL</t>
  </si>
  <si>
    <t>janeiro</t>
  </si>
  <si>
    <t>DISSIDIO EM 2017 DE 8%,  REAJUSTE DO SALARIO MINIMO QUE FOI DE 6,47%</t>
  </si>
  <si>
    <t>10/2013</t>
  </si>
  <si>
    <t>ADLIM TERCEIRIZAÇÃO EM SERVIÇOS ESPECIALIZADOS</t>
  </si>
  <si>
    <t>07.688.177/0001-71</t>
  </si>
  <si>
    <t xml:space="preserve">PRESTAÇÃO DE SERVIÇOS DE AUXILIAR ADMINISTRATIVO </t>
  </si>
  <si>
    <t>440705</t>
  </si>
  <si>
    <t>Porto Seguro</t>
  </si>
  <si>
    <t>61.198.164/0001-60</t>
  </si>
  <si>
    <t>Seguro dos alunos de graduação</t>
  </si>
  <si>
    <t>Fev</t>
  </si>
  <si>
    <t>Liquidado 2016 aumento do número de alunos. Nova licitação ao término do contrato</t>
  </si>
  <si>
    <t>Proc053/2012PE003/2013 CONTRATO 006/2013</t>
  </si>
  <si>
    <t>Dispensa Autori zação OF.239/2013 SAD</t>
  </si>
  <si>
    <t>Lemon Terceirização e Serviços LTDA</t>
  </si>
  <si>
    <t>Eletricista</t>
  </si>
  <si>
    <t>Jan</t>
  </si>
  <si>
    <t xml:space="preserve">Reajuste referente ao Montante A a partir de Janeiro/17. Já o reajuste do Montante B terá direito a partir de Julho. </t>
  </si>
  <si>
    <t>01/2015 do estado</t>
  </si>
  <si>
    <t>Dispensa Autori zação</t>
  </si>
  <si>
    <t>TELEMAR</t>
  </si>
  <si>
    <t xml:space="preserve">Consócio Rede PE-Conectado </t>
  </si>
  <si>
    <t>AGUARDANDO ADENDO</t>
  </si>
  <si>
    <t>Set</t>
  </si>
  <si>
    <t>42/2016</t>
  </si>
  <si>
    <t>Real Mix Comércio Varejista Ltda</t>
  </si>
  <si>
    <t>00.446.627/0001-70</t>
  </si>
  <si>
    <t>Fornecimento de água mineral</t>
  </si>
  <si>
    <t>011/2014PE0001/2015/2TA</t>
  </si>
  <si>
    <t xml:space="preserve">Soluções - Serviços de Locação de Máquinas e Equipamentos para escritório </t>
  </si>
  <si>
    <t>07.759.174/0001-81</t>
  </si>
  <si>
    <t>Impressão Departamental</t>
  </si>
  <si>
    <t>Ago</t>
  </si>
  <si>
    <t>Previsto aditivo no término da vigência</t>
  </si>
  <si>
    <t>Publicação no DOE</t>
  </si>
  <si>
    <t>A DEFINIR</t>
  </si>
  <si>
    <t>Serviços Postais</t>
  </si>
  <si>
    <t>Em licitação</t>
  </si>
  <si>
    <t>19/2016</t>
  </si>
  <si>
    <t>Táxi</t>
  </si>
  <si>
    <t>PROC 013/2015 AD1 FCM ARP 17/2014 SAD</t>
  </si>
  <si>
    <t xml:space="preserve">PL Nº. 101.2014.VII.PE.064.SAD </t>
  </si>
  <si>
    <t>CIEE</t>
  </si>
  <si>
    <t>Bolsa Estágio</t>
  </si>
  <si>
    <t>Mai</t>
  </si>
  <si>
    <t>PROC.01/2017FCMPLSAD356.16VPE262.UPE</t>
  </si>
  <si>
    <t>OFSAD752/2016 - GGLIC</t>
  </si>
  <si>
    <t>EAL - Assessoria Empresarial Ltda EPP</t>
  </si>
  <si>
    <t>09.636.124/0001-32</t>
  </si>
  <si>
    <t>Nova empresa. Poderá pedir reajuste referente ao Montante B a partir de Dezembro/17.</t>
  </si>
  <si>
    <t>Passagem aérea</t>
  </si>
  <si>
    <t>Recurso Stricto Sensu</t>
  </si>
  <si>
    <t>Proc035/2016AD0032016FCMPLSAD198.15VIPE109</t>
  </si>
  <si>
    <t>OFSAD1150/2016-CELIC</t>
  </si>
  <si>
    <t>Portaria</t>
  </si>
  <si>
    <t xml:space="preserve">Reajuste referente ao Montante A a partir de Janeiro/17. Já o reajuste do Montante B terá direito a partir de Outubro. </t>
  </si>
  <si>
    <t>Proc054/2012PE004/2013 CONTRATO 007/2013</t>
  </si>
  <si>
    <t>Dispensa Autori zação OF.589/2016 SELIC</t>
  </si>
  <si>
    <t xml:space="preserve">Recepcionista </t>
  </si>
  <si>
    <t>76/2016</t>
  </si>
  <si>
    <t>Seg Eletronic Sistema de Alarme EIRELI EPP</t>
  </si>
  <si>
    <t>00.797.201/0001-61</t>
  </si>
  <si>
    <t>B629</t>
  </si>
  <si>
    <t xml:space="preserve">Vigilancia Eletrônica </t>
  </si>
  <si>
    <t>Nova licitação no término do contrato.</t>
  </si>
  <si>
    <t>440706</t>
  </si>
  <si>
    <t>10/2013-3º termo aditivo</t>
  </si>
  <si>
    <t>GN1</t>
  </si>
  <si>
    <t>11.022.597.0006-04</t>
  </si>
  <si>
    <t>Manutenção do site da revista eletrônica da FENSG</t>
  </si>
  <si>
    <t>0003/2016</t>
  </si>
  <si>
    <t>Ellus Engenharia Ltda</t>
  </si>
  <si>
    <t>Locação de caçamba, coleta e transporte de lixo</t>
  </si>
  <si>
    <t>Contrato para 05 meses, realizado para dar suporte ao condomínio do Campus Santo Amaro</t>
  </si>
  <si>
    <t>REFRILAR REFRIGERAÇÃO</t>
  </si>
  <si>
    <t>13.972.083/0001-22</t>
  </si>
  <si>
    <t>Manutenção preventiva e corretiva de ar condicionado</t>
  </si>
  <si>
    <t>O contrato teve início em julho de 2016, o que justifica o valoe empenhado</t>
  </si>
  <si>
    <t>001/2014-3º termo aditivo</t>
  </si>
  <si>
    <t>OS.IND.COM.DE INFORMÁTICA</t>
  </si>
  <si>
    <t>05.372.103/0001-04</t>
  </si>
  <si>
    <t>Manutenção preventiva e corretiva dos equipamentos de informática</t>
  </si>
  <si>
    <t>O valor empenhado em 2016, corresponde a 11 meses de contrato</t>
  </si>
  <si>
    <t>S/N</t>
  </si>
  <si>
    <t>SIND.DAS EMPRESAS DE TRANSPORTES DE PASSAGEIROS</t>
  </si>
  <si>
    <t>09.759.606.0001-80</t>
  </si>
  <si>
    <t>1586</t>
  </si>
  <si>
    <t>Vale-transporte</t>
  </si>
  <si>
    <t>Valores para 2017 considerandoo aumento da passagem de 14,23%</t>
  </si>
  <si>
    <t>002/2014</t>
  </si>
  <si>
    <t>002</t>
  </si>
  <si>
    <t>21.08.2014</t>
  </si>
  <si>
    <t>TELEMAR NORTE LESTE</t>
  </si>
  <si>
    <t>Pe-conectado</t>
  </si>
  <si>
    <t>004/2015-1º termo aditivo</t>
  </si>
  <si>
    <t>J.A. COMÉRDIO E SERVIÇOS LTA</t>
  </si>
  <si>
    <t>10.865.935/0001-94</t>
  </si>
  <si>
    <t>Fornecimento de água mineral parcelado</t>
  </si>
  <si>
    <t>001/2015 -Art 24 da Lei 8666/93</t>
  </si>
  <si>
    <t>N.B Cavalcanti LTDA. - Teletaxi</t>
  </si>
  <si>
    <t>35.397.488/0001-17</t>
  </si>
  <si>
    <t>Intermediações de corridas de táxi, através de rádio chamada</t>
  </si>
  <si>
    <t>A dispensa de licitação ocorreu em agosto, por isso o contrato inicial teve um valor menor do que os subsequentes.</t>
  </si>
  <si>
    <t>001/2017</t>
  </si>
  <si>
    <t>LIDER IMPORT</t>
  </si>
  <si>
    <t>01.952.287.0001-12</t>
  </si>
  <si>
    <t>Locação de Máquina copiadora</t>
  </si>
  <si>
    <t>002/2015</t>
  </si>
  <si>
    <t>1012014.vii.pe.064.5</t>
  </si>
  <si>
    <t>CENTRO DE INT. EMPRESA ESCOLA DE PERNAMBUCO</t>
  </si>
  <si>
    <t>Bolsa dos estagiários</t>
  </si>
  <si>
    <t>Ainda não recebemos o aumento definido pelo CIEE. Os valores foram estimadosconsiderando o aumento da passagem de ônibus.</t>
  </si>
  <si>
    <t>008/2012-4º termo aditivo</t>
  </si>
  <si>
    <t>ETICA EMPREEND.SERV.LTDA</t>
  </si>
  <si>
    <t>09.422.042.0001-95</t>
  </si>
  <si>
    <t>Serviço de limpeza predial</t>
  </si>
  <si>
    <t>O valor do dissídio ainda não foi repassado para FENSG. Esses valores são uma estimativa considerando o ano de 2016</t>
  </si>
  <si>
    <t>Em andamento</t>
  </si>
  <si>
    <t>A licitação será realizada caso haja orçamento para essa ação</t>
  </si>
  <si>
    <t>005/2012-4º termo aditivo</t>
  </si>
  <si>
    <t>LEMON-SERV.TERCEIRIZADO</t>
  </si>
  <si>
    <t>10.627.670.0001-49</t>
  </si>
  <si>
    <t>Serviço de mão de obra terceirizado</t>
  </si>
  <si>
    <t>003/2012-4º termo aditivo</t>
  </si>
  <si>
    <t>SECOSERV</t>
  </si>
  <si>
    <t>08.717.223.001-86</t>
  </si>
  <si>
    <t>Vigilância eletrônica</t>
  </si>
  <si>
    <t>O último termo aditivo estará vencendo em abril de 2017, quando será realizada nova licitação</t>
  </si>
  <si>
    <t>440707</t>
  </si>
  <si>
    <t>Stericycle Gestão Ambiental LTDA</t>
  </si>
  <si>
    <t>01.568.077/0001.25</t>
  </si>
  <si>
    <t>Coleta de Lixo Hospitalar</t>
  </si>
  <si>
    <t>FADE/UFPE - Fundação de Apoio ao Desenvolvimento da UFPE.</t>
  </si>
  <si>
    <t>11.735.586/0001-59</t>
  </si>
  <si>
    <t>Contrto de Prestação de Serviço de Proteção Radiológica, na Monitoração de Radiações Gama e X</t>
  </si>
  <si>
    <t>-</t>
  </si>
  <si>
    <t>064/2014</t>
  </si>
  <si>
    <t>101.2014.VII.PE.064.SAD</t>
  </si>
  <si>
    <t>Centro de Integração Empresa Escola de Pernambuco - CIEE</t>
  </si>
  <si>
    <t>Contratação de Bolsa Estágio</t>
  </si>
  <si>
    <t>088</t>
  </si>
  <si>
    <t>173.2007.V.PP.088.SAD Apost. 001/16</t>
  </si>
  <si>
    <t>Nutricasch  Serviços Ltda. </t>
  </si>
  <si>
    <t>Manuteção e Combustível</t>
  </si>
  <si>
    <t>Aguardando abertura de Licitação pela SAD (quando chegar Provisão)</t>
  </si>
  <si>
    <t xml:space="preserve">Limpeza e Conservação Predial </t>
  </si>
  <si>
    <t>131.2016.VI.DL.025</t>
  </si>
  <si>
    <t>300/2016</t>
  </si>
  <si>
    <t>Funcional Terceirização Eirelli ME</t>
  </si>
  <si>
    <t>01.297.550/0001-87</t>
  </si>
  <si>
    <t>Recepcionista e Auxiliar de Escritório</t>
  </si>
  <si>
    <t>Esta Empresa é uma Contratação Emergencial e termina agora em 31/01. Teremos que Aderir a Ata da SAD p/2017 quando houver Programação Financeira p/ Contratação da Nova Empresa</t>
  </si>
  <si>
    <t>003/2012</t>
  </si>
  <si>
    <t>CICLAR CICLO DE AR ASSISTENCIA TECNICA LTDA</t>
  </si>
  <si>
    <t>24.340.135/0001-64</t>
  </si>
  <si>
    <t>SERVIÇO DE MANUTENÇÃO DE CONDICIONADORES DE AR DO TIPO SPLIT</t>
  </si>
  <si>
    <t xml:space="preserve">001/2013 </t>
  </si>
  <si>
    <t>RM TERCEIRIZAÇÃO</t>
  </si>
  <si>
    <t>05.465.222.0001-01</t>
  </si>
  <si>
    <t>SERVIÇO DE RECEPCIONISTA E PEDREIRO</t>
  </si>
  <si>
    <t>percentual de dissídio/2016 11,67%</t>
  </si>
  <si>
    <t>066.2010.CELII.PP010.SAD</t>
  </si>
  <si>
    <t>TELEMAR NORTE LESTE S/A</t>
  </si>
  <si>
    <t>SERVIÇOS DE TELEFONIA FIXA E ACESSO ACESSO CONVERGENTE</t>
  </si>
  <si>
    <t>AGUARDANDO PROCESSO DE LICITAÇÃO PARA SABER O FORNECEDOR</t>
  </si>
  <si>
    <t>CONTRATAÇÃO DE SERVIÇOS DE REPROGRAFIA</t>
  </si>
  <si>
    <t>PROCESSO EM ANDAMENTO</t>
  </si>
  <si>
    <t>004/2016</t>
  </si>
  <si>
    <t>REAL MIX COMERCIO VAREJISTA LTDA-EPP</t>
  </si>
  <si>
    <t>SERVIÇO DE FORNECIMENTO DE ÁGUA MINERAL</t>
  </si>
  <si>
    <t>PROCESSO 101.2014.VII.PE.064.SAD</t>
  </si>
  <si>
    <t>001/2015</t>
  </si>
  <si>
    <t>CIEE - CENTRO DE INTEGRAÇÃO EMPRESA ESCOLA DE PERNAMBUCO</t>
  </si>
  <si>
    <t>CONTRATAÇÃO DE AGENTE DE INTEGRAÇÃO PARA PRESTAÇÃO DE SERVIÇOS DE OPEACIONALIZAÇÃO DO PROGRAMA BOLSA-ESTÁGIO DO PODER EXECUTIVO ESTADUAL</t>
  </si>
  <si>
    <t>PROCESSO 278.2016.VI.PE.202.ICB-UPE</t>
  </si>
  <si>
    <t>003/2016</t>
  </si>
  <si>
    <t>ALVES CORREIA SERVIÇOS MANUTENÇÃO E CONSERVAÇÃO LTDA</t>
  </si>
  <si>
    <t>13.497.113/0001-96</t>
  </si>
  <si>
    <t>SERVIÇO DE LIMPEZA E CONSERVAÇÃO PREDIAL</t>
  </si>
  <si>
    <t>percentual de dissídio/2016 11,11%</t>
  </si>
  <si>
    <t>PROCESSO 043.2016.VI.DL.010.ICB</t>
  </si>
  <si>
    <t>PROCESSO 034.2016.VII.PE.023.SAD</t>
  </si>
  <si>
    <t>023/2016</t>
  </si>
  <si>
    <t>BRASLUSO TURISMO LTDA</t>
  </si>
  <si>
    <t>09.480.880/0001-15</t>
  </si>
  <si>
    <t>SERVIÇOS DE FORNECIMENTO PASSAGEM AEREAS</t>
  </si>
  <si>
    <t>003/2015</t>
  </si>
  <si>
    <t>SEG ELETRONIC SISTEMA DE SEGURANÇA LTDA-EPP</t>
  </si>
  <si>
    <t>SERVIÇOS DE VIGILÂNCIA ELETRÔNICA</t>
  </si>
  <si>
    <t>440710</t>
  </si>
  <si>
    <t>053/2013.SES</t>
  </si>
  <si>
    <t>CICLO ESTRUTURAS MODULARES LTDA - ME</t>
  </si>
  <si>
    <t>02.777.510/0001-03</t>
  </si>
  <si>
    <t>Formação de ata de “Registro de Preços” para locação de 30 containers, sendo 03 refrigerados, 10 tipo escritório e 15 tipo arquivo e 02 tipo vestiário</t>
  </si>
  <si>
    <t>022/2013.VI.PP.SAD</t>
  </si>
  <si>
    <t>Prestação de Serviço de Gerenciamento do Fornecimento de Combustível para os veículos da FFPG/UPE</t>
  </si>
  <si>
    <t>001/2013</t>
  </si>
  <si>
    <t>082A2013</t>
  </si>
  <si>
    <t>ÉTICA EMPREENDIMENTOS E SERVIÇOS TERCEIRIZADOS LTDA</t>
  </si>
  <si>
    <t>09.422.042/0001-95</t>
  </si>
  <si>
    <t>Contratação da Prestação de Serviços de Limpeza e Conservação Predial nos nos Edifícios sede da Universidade de Pernambuco nas unidades de Garanhuns e Caruaru – PE.</t>
  </si>
  <si>
    <t>O dissídio coletivo é concedido de acordo com o reajuste anual do salário minino a partir de janeiro.</t>
  </si>
  <si>
    <t>B626</t>
  </si>
  <si>
    <t>Prestação de Serviço de Manutenção Preventiva e Corretiva dos Veículos da FFPG/UPE</t>
  </si>
  <si>
    <t>O valor do contrato autorizado para combustíveis e manutenção com reposição de peças, no período de 22/09/2016 a 21/09/2017, é de R$9.099,79, sendo R$6.183,16(combustíveis) e 2.916,63(serviços).</t>
  </si>
  <si>
    <t>374.2016.XII.PE.273.UPE</t>
  </si>
  <si>
    <t>Inteligência Segurança Privada LTDA</t>
  </si>
  <si>
    <t>11.808.559/0001-69</t>
  </si>
  <si>
    <t>Contratação da Prestação de Serviços de Vigilância Armada Para UPE Campi Garanhuns e Slagueiro - PE</t>
  </si>
  <si>
    <t xml:space="preserve">Os serviços de vigilância foram iniciados em dezembro/2016 e não sei ao certo quando será o dissídio de reajuste. A Unidade tentará mudar o atual posto de 12h da Unidade de Salgueiro para 24h, o que acarretará num acréscimo no valor do contrato.   </t>
  </si>
  <si>
    <t>440708</t>
  </si>
  <si>
    <t>440712</t>
  </si>
  <si>
    <t>N.O.E.</t>
  </si>
  <si>
    <t>ELEVADORES OTIS</t>
  </si>
  <si>
    <t>29.739.737/0010-01</t>
  </si>
  <si>
    <t>PREST.SERV.MANUNT. ELEVADORES</t>
  </si>
  <si>
    <t>01/05</t>
  </si>
  <si>
    <t>A empresa não forneceu as notas fiscais do segundo semestre.</t>
  </si>
  <si>
    <t>007/2013</t>
  </si>
  <si>
    <t>Lemon terceirização e serviços LTDA EPP</t>
  </si>
  <si>
    <t>106278700001/49</t>
  </si>
  <si>
    <t>SERVIÇOS TERCEIRIZADOS- ELETRICISTA</t>
  </si>
  <si>
    <t>005/2013</t>
  </si>
  <si>
    <t>Serviços terceirizados pedreiro</t>
  </si>
  <si>
    <t>311/2015</t>
  </si>
  <si>
    <t>Consórcio Rede PE-Conectado</t>
  </si>
  <si>
    <t>Prestação de serviços rede PE Conectado</t>
  </si>
  <si>
    <t>ESTAGIÁRIOS GRADUAÇÃO</t>
  </si>
  <si>
    <t>PF88888040</t>
  </si>
  <si>
    <t>ESTAGIÁRIOS</t>
  </si>
  <si>
    <t>624/2015</t>
  </si>
  <si>
    <t>06/11/2015</t>
  </si>
  <si>
    <t>NUTRICASH</t>
  </si>
  <si>
    <t>PREST.SERV. DE ABASTECIMENTO E MANUNT.  DE VEICULOS</t>
  </si>
  <si>
    <t>106/2016 SAD</t>
  </si>
  <si>
    <t>SERCOSERVServiços Terceirizados LTDA</t>
  </si>
  <si>
    <t>08.717.223/0001/86</t>
  </si>
  <si>
    <t>Prestação de serviços de limpeza e conservação predial com disponibilização de produtos</t>
  </si>
  <si>
    <t>007/2016</t>
  </si>
  <si>
    <t>1035/2016</t>
  </si>
  <si>
    <t>Prest. Serviços de reserva, emissão e entrega de bilhetes aéreos para viagens nacionais e internacionais.</t>
  </si>
  <si>
    <t>12.06.2015</t>
  </si>
  <si>
    <t>12.06.2016</t>
  </si>
  <si>
    <t>130/2016 SAD</t>
  </si>
  <si>
    <t>Prestação de serviços de controle, operação e fiscalização de portarias</t>
  </si>
  <si>
    <t>006/2013</t>
  </si>
  <si>
    <t>Serviços terceirizados motorista</t>
  </si>
  <si>
    <t>Adesão</t>
  </si>
  <si>
    <t>Termo de Adesão nº001.2012.807.FFPP.001.003 AO CONTRATO MATER Nº002/SAD/SEADM/2012</t>
  </si>
  <si>
    <t>Termo de Adesão nº001.2014.035.FFPP.001 AO CONTRATO MATER Nº001/SAD/SEADM/2014</t>
  </si>
  <si>
    <t>PROCESSO LICITATORIO Nº 095.2013.VI.PP.022 SAD</t>
  </si>
  <si>
    <t>Inexigibi lidade</t>
  </si>
  <si>
    <t>Pregão do Estado</t>
  </si>
  <si>
    <t>A parti Out poderá ocorrer reajuste</t>
  </si>
  <si>
    <t>PE Conectado</t>
  </si>
  <si>
    <t>Vale Transporte</t>
  </si>
  <si>
    <t>Manutenção de Ar Condicionado</t>
  </si>
  <si>
    <t>Limpeza e Manutenção de Caixa D' Àgua</t>
  </si>
  <si>
    <t xml:space="preserve">Locação de purificadores de agua para Reitoria </t>
  </si>
  <si>
    <t>003/2016 - PROCESSO 278.2016.VI.PE.202.ICB-UPE</t>
  </si>
  <si>
    <t>001/2016 PROCESSO 043.2016.VI.DL.010.ICB</t>
  </si>
  <si>
    <t>ÉTICA Empreendimentos e Serviços Terceirizados Ltda</t>
  </si>
  <si>
    <t>SERCOSERV Serviços Terceirizados LTDA</t>
  </si>
  <si>
    <t>Alves Correia Serviços Manutençao e Conservação Ltda</t>
  </si>
  <si>
    <t>Terceirizados - Recepcionista</t>
  </si>
  <si>
    <t>Terceirizados - Portaria</t>
  </si>
  <si>
    <t>Terceirizados - Auxiliar Administrativo</t>
  </si>
  <si>
    <t xml:space="preserve">Terceirizados - </t>
  </si>
  <si>
    <t>Terceirizados - Motorista e Motoboy</t>
  </si>
  <si>
    <t>Terceirizados - Motorista</t>
  </si>
  <si>
    <t>Locação de Imovel Caruaru</t>
  </si>
  <si>
    <t xml:space="preserve">Locação de Imovel Arcoverde </t>
  </si>
  <si>
    <t>Vigilância Armada para Campi Garanhuns e Salgueiro</t>
  </si>
  <si>
    <t>Terceirizados - Eletricista</t>
  </si>
  <si>
    <t>Terceirizados - Pedreiro</t>
  </si>
  <si>
    <t>Mar</t>
  </si>
  <si>
    <t>Jul</t>
  </si>
  <si>
    <t>Nov</t>
  </si>
  <si>
    <t>ADLIM Terceirização em Serviços Especializados</t>
  </si>
  <si>
    <t>BRASLUSOTurismo Ltda</t>
  </si>
  <si>
    <t>Estagiários</t>
  </si>
  <si>
    <t xml:space="preserve">CICLAR Ciclo de Ar Assistência Técnica Ltda </t>
  </si>
  <si>
    <t xml:space="preserve">CICLO Estruturas Modulares Ltda ME </t>
  </si>
  <si>
    <t>COMPESA</t>
  </si>
  <si>
    <t>Água e Esgoto</t>
  </si>
  <si>
    <t>CELPE</t>
  </si>
  <si>
    <t>Energia Elétrica</t>
  </si>
  <si>
    <t>CRUZEIRO Dedetização Ltda EPP</t>
  </si>
  <si>
    <t>DIBASA Comércio e Serviços Ltda</t>
  </si>
  <si>
    <t>J.A. Comércio e Serviços Ltda</t>
  </si>
  <si>
    <t>Lemon Terceirização e Serviços Ltda</t>
  </si>
  <si>
    <t>Abastecimento Veiculos</t>
  </si>
  <si>
    <t>Abastecimento Veiculos EAD</t>
  </si>
  <si>
    <t>OR Terceirização</t>
  </si>
  <si>
    <t>Os Industria e Comércio de Informática</t>
  </si>
  <si>
    <t>REFRILAR Refrigeração</t>
  </si>
  <si>
    <t>RM Terceirização</t>
  </si>
  <si>
    <t>Sistema Gestao Academica SIGA</t>
  </si>
  <si>
    <t>UFPE</t>
  </si>
  <si>
    <t>SEG Eletronic Sistema de Segurança Ltda EPP</t>
  </si>
  <si>
    <t xml:space="preserve">Sindicado das Empresas de Transporte de Passageiros </t>
  </si>
  <si>
    <t>TECNOSET Informárica Serviços e Produtos</t>
  </si>
  <si>
    <t>Seguro Prédial</t>
  </si>
  <si>
    <t>FADE - Fundação de Apoio ao Desenvolvimento da UFPE</t>
  </si>
  <si>
    <t>Lider Import</t>
  </si>
  <si>
    <t>Manutenção  Equipamentos Informática</t>
  </si>
  <si>
    <t>Manutenção Revista Eletrônica da FENSG</t>
  </si>
  <si>
    <t>Sem Valor fixo</t>
  </si>
  <si>
    <t>Sem dissidio 2017</t>
  </si>
  <si>
    <t>Locação de No Break</t>
  </si>
  <si>
    <t>Manuteção de Veiculos</t>
  </si>
  <si>
    <t>Locação de Veiculos</t>
  </si>
  <si>
    <t>Terceirizados - Eletricista e Jardineiro</t>
  </si>
  <si>
    <t>Dedetização</t>
  </si>
  <si>
    <t>Proteção Radiológica, na Monitoração de Radiações Gama e X</t>
  </si>
  <si>
    <t>Repografia</t>
  </si>
  <si>
    <t>Terceirizados - Recepcionista e Auxiliar de Escritorio</t>
  </si>
  <si>
    <t>Terceirizados - Limpeza e Conservação</t>
  </si>
  <si>
    <t>440711</t>
  </si>
  <si>
    <t>Elevadores Otis LTDA.</t>
  </si>
  <si>
    <t>29.739.737/0007-06</t>
  </si>
  <si>
    <t>sujeito a aumento de acordo com os indices.</t>
  </si>
  <si>
    <t>Foi encaminhado junto a SAD redução do link de 6 MEG para 4 MEG, esta negociação foi tratada Reitoria/SAD. Mês de Jan.R$6.120,00</t>
  </si>
  <si>
    <t>001/2014</t>
  </si>
  <si>
    <t>Pregão Eletrônico</t>
  </si>
  <si>
    <t>O valor do mês de Janeiro sera de R$3.668,00</t>
  </si>
  <si>
    <t xml:space="preserve"> O valor mensal varia de acordo com o consumo , estimamos R$5.000,00 de combustivel mensal </t>
  </si>
  <si>
    <t>10.835.932/0001-09</t>
  </si>
  <si>
    <t>SAILE Empreendimentos e Serviços LTDA.</t>
  </si>
  <si>
    <t>05.001.494/0001-42</t>
  </si>
  <si>
    <t>CIEE - Centro de Integração Empresa Escola de Pernambuco</t>
  </si>
  <si>
    <t>Ao Contrato Mater Nº001/SAD/SEADM/2014</t>
  </si>
  <si>
    <t>Estimamos R$ 25.000,00  com manutenção em duas etapas Jan.e julho.</t>
  </si>
  <si>
    <t>OF.589/2016 SELIC 20/05/2016</t>
  </si>
  <si>
    <t>Dissidio deacordo com convenção coletiva.</t>
  </si>
  <si>
    <t>CEPE Companhia Editora de Pernambuco</t>
  </si>
  <si>
    <t>440709</t>
  </si>
  <si>
    <t xml:space="preserve">Carlos robson almeida de menezes </t>
  </si>
  <si>
    <t>01.949.878/0001-30</t>
  </si>
  <si>
    <t>09/2014</t>
  </si>
  <si>
    <t>97.535.204/0001-69</t>
  </si>
  <si>
    <t>Diplomacia Acadêmica Internacional</t>
  </si>
  <si>
    <t>Reajuste anual.</t>
  </si>
  <si>
    <t>08/2014</t>
  </si>
  <si>
    <t xml:space="preserve">Comsist computação &amp; sistemas ltda </t>
  </si>
  <si>
    <t>08.777.252/0001-33</t>
  </si>
  <si>
    <t>0088</t>
  </si>
  <si>
    <t>B618</t>
  </si>
  <si>
    <t>Locação de licença de uso de software (manutenção e suporte on line) para a seção de recursos humanos</t>
  </si>
  <si>
    <t>O valor inicial já foi pago de uma só vez. Reajuste: INPC/FGV</t>
  </si>
  <si>
    <t>O valor mensal não é fixo. Reajuste limite pelo IPCA.</t>
  </si>
  <si>
    <t>Processo licitatório (previsto).</t>
  </si>
  <si>
    <t>06/2015</t>
  </si>
  <si>
    <t>Locação de máquinas reprográficas e insumos</t>
  </si>
  <si>
    <t>15/2013</t>
  </si>
  <si>
    <t>Inforpartner informática e negócios ltda epp</t>
  </si>
  <si>
    <t>04.032.156/0001-05</t>
  </si>
  <si>
    <t>Locação de Microcomputadores Básicos com Windows.</t>
  </si>
  <si>
    <t>Reajuste de preços - IPCA</t>
  </si>
  <si>
    <t>9912251740/2015</t>
  </si>
  <si>
    <t>Empresa brasileira de correios e telégrafos</t>
  </si>
  <si>
    <t xml:space="preserve">Postagens </t>
  </si>
  <si>
    <t>Não é valor fixo.</t>
  </si>
  <si>
    <t xml:space="preserve">Dispensa </t>
  </si>
  <si>
    <t>15/2012</t>
  </si>
  <si>
    <t>Tron controles elétricos</t>
  </si>
  <si>
    <t>24.441.206/0001-15</t>
  </si>
  <si>
    <t xml:space="preserve">Aluguel do Parqtel </t>
  </si>
  <si>
    <t>PE 101.2014.VII. PE. 064.SAD</t>
  </si>
  <si>
    <t>Contrato Mater nº 001/SAD/SEADM/2014</t>
  </si>
  <si>
    <t>PP Nº 022/2013</t>
  </si>
  <si>
    <t>Combustível</t>
  </si>
  <si>
    <t>Servcaf eireli</t>
  </si>
  <si>
    <t>02.726.118/0001-27</t>
  </si>
  <si>
    <t>JAN</t>
  </si>
  <si>
    <r>
      <t xml:space="preserve">Reajuste em janeiro (salário) e no mês de renovação. </t>
    </r>
    <r>
      <rPr>
        <b/>
        <sz val="12"/>
        <color indexed="8"/>
        <rFont val="Arial"/>
        <family val="2"/>
      </rPr>
      <t>Aguardando nova licitação.</t>
    </r>
  </si>
  <si>
    <t>PE nº 055/2014, proc. nº 089.2014.I.PE.055.SAD</t>
  </si>
  <si>
    <t xml:space="preserve">Aerotur serviços de viagens ltda - epp </t>
  </si>
  <si>
    <t>Terceirizados - Apoio Administrativo</t>
  </si>
  <si>
    <t>Será acrescido ao Contrato, 03 funcionários para apoio administrativo a partir de fevereiro/2017.</t>
  </si>
  <si>
    <t>Manutenção preventiva e corretiva em equipamentos datas-show</t>
  </si>
  <si>
    <t>Lirneo relações internacionais ltda</t>
  </si>
  <si>
    <t>2519</t>
  </si>
  <si>
    <t>Recepcionista</t>
  </si>
  <si>
    <t>Valor menor pois foi retirado 2 pontos. Nova licitação no término do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</si>
</sst>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3"/>
      <name val="Arial"/>
      <family val="2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49" fontId="6" fillId="2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4" fontId="2" fillId="2" borderId="0" xfId="0" applyNumberFormat="1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0" fontId="13" fillId="0" borderId="0" xfId="0" applyFont="1" applyFill="1"/>
    <xf numFmtId="49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3" fontId="12" fillId="0" borderId="0" xfId="1" applyFont="1" applyFill="1" applyAlignment="1">
      <alignment vertical="center"/>
    </xf>
    <xf numFmtId="43" fontId="14" fillId="0" borderId="0" xfId="0" applyNumberFormat="1" applyFont="1" applyFill="1" applyAlignme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4" fontId="20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justify" vertical="center"/>
    </xf>
    <xf numFmtId="0" fontId="18" fillId="2" borderId="6" xfId="0" applyFont="1" applyFill="1" applyBorder="1" applyAlignment="1">
      <alignment horizontal="justify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" fontId="7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4" fontId="7" fillId="2" borderId="0" xfId="0" applyNumberFormat="1" applyFont="1" applyFill="1" applyAlignment="1">
      <alignment horizontal="right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" fontId="9" fillId="2" borderId="0" xfId="0" applyNumberFormat="1" applyFont="1" applyFill="1"/>
    <xf numFmtId="0" fontId="9" fillId="2" borderId="0" xfId="0" applyFont="1" applyFill="1"/>
    <xf numFmtId="0" fontId="13" fillId="2" borderId="0" xfId="0" applyFont="1" applyFill="1"/>
    <xf numFmtId="49" fontId="11" fillId="2" borderId="2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left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3" fontId="7" fillId="2" borderId="2" xfId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/>
    </xf>
    <xf numFmtId="8" fontId="6" fillId="0" borderId="4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right" vertical="center"/>
    </xf>
    <xf numFmtId="43" fontId="7" fillId="2" borderId="4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49" fontId="6" fillId="2" borderId="0" xfId="0" applyNumberFormat="1" applyFont="1" applyFill="1" applyAlignment="1">
      <alignment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right" vertical="center"/>
    </xf>
    <xf numFmtId="4" fontId="11" fillId="2" borderId="2" xfId="1" applyNumberFormat="1" applyFont="1" applyFill="1" applyBorder="1" applyAlignment="1">
      <alignment horizontal="right" vertical="center"/>
    </xf>
    <xf numFmtId="4" fontId="11" fillId="2" borderId="2" xfId="1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8" fillId="4" borderId="7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7" xfId="2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18" fillId="4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right" vertical="center"/>
    </xf>
    <xf numFmtId="4" fontId="3" fillId="2" borderId="2" xfId="2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right" vertical="center"/>
    </xf>
    <xf numFmtId="164" fontId="11" fillId="3" borderId="16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>
      <alignment horizontal="center" vertical="center"/>
    </xf>
    <xf numFmtId="4" fontId="11" fillId="2" borderId="4" xfId="1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4" fontId="6" fillId="2" borderId="7" xfId="2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4" fontId="11" fillId="2" borderId="5" xfId="0" applyNumberFormat="1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/>
    </xf>
    <xf numFmtId="164" fontId="7" fillId="2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49" fontId="7" fillId="2" borderId="16" xfId="0" applyNumberFormat="1" applyFont="1" applyFill="1" applyBorder="1" applyAlignment="1">
      <alignment horizontal="left" vertical="center" wrapText="1"/>
    </xf>
    <xf numFmtId="4" fontId="11" fillId="2" borderId="16" xfId="1" applyNumberFormat="1" applyFont="1" applyFill="1" applyBorder="1" applyAlignment="1">
      <alignment horizontal="right" vertical="center"/>
    </xf>
    <xf numFmtId="164" fontId="11" fillId="2" borderId="1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24" fillId="3" borderId="1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9" fontId="24" fillId="3" borderId="18" xfId="0" applyNumberFormat="1" applyFont="1" applyFill="1" applyBorder="1" applyAlignment="1">
      <alignment horizontal="center" vertical="center" wrapText="1"/>
    </xf>
    <xf numFmtId="49" fontId="24" fillId="3" borderId="3" xfId="0" applyNumberFormat="1" applyFont="1" applyFill="1" applyBorder="1" applyAlignment="1">
      <alignment horizontal="center" vertical="center" wrapText="1"/>
    </xf>
    <xf numFmtId="49" fontId="24" fillId="3" borderId="1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426118</xdr:colOff>
      <xdr:row>44</xdr:row>
      <xdr:rowOff>1353553</xdr:rowOff>
    </xdr:from>
    <xdr:ext cx="184731" cy="264560"/>
    <xdr:sp macro="" textlink="">
      <xdr:nvSpPr>
        <xdr:cNvPr id="2" name="CaixaDeTexto 1"/>
        <xdr:cNvSpPr txBox="1"/>
      </xdr:nvSpPr>
      <xdr:spPr>
        <a:xfrm>
          <a:off x="21304918" y="1093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42</xdr:row>
      <xdr:rowOff>1353553</xdr:rowOff>
    </xdr:from>
    <xdr:ext cx="184731" cy="264560"/>
    <xdr:sp macro="" textlink="">
      <xdr:nvSpPr>
        <xdr:cNvPr id="2" name="CaixaDeTexto 1"/>
        <xdr:cNvSpPr txBox="1"/>
      </xdr:nvSpPr>
      <xdr:spPr>
        <a:xfrm>
          <a:off x="21447793" y="27347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42</xdr:row>
      <xdr:rowOff>1353553</xdr:rowOff>
    </xdr:from>
    <xdr:ext cx="184731" cy="264560"/>
    <xdr:sp macro="" textlink="">
      <xdr:nvSpPr>
        <xdr:cNvPr id="2" name="CaixaDeTexto 1"/>
        <xdr:cNvSpPr txBox="1"/>
      </xdr:nvSpPr>
      <xdr:spPr>
        <a:xfrm>
          <a:off x="22926675" y="171269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55</xdr:row>
      <xdr:rowOff>1353553</xdr:rowOff>
    </xdr:from>
    <xdr:ext cx="184731" cy="264560"/>
    <xdr:sp macro="" textlink="">
      <xdr:nvSpPr>
        <xdr:cNvPr id="2" name="CaixaDeTexto 1"/>
        <xdr:cNvSpPr txBox="1"/>
      </xdr:nvSpPr>
      <xdr:spPr>
        <a:xfrm>
          <a:off x="22926675" y="17660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topLeftCell="A4" zoomScale="76" zoomScaleNormal="76" workbookViewId="0">
      <pane xSplit="6" ySplit="3" topLeftCell="G82" activePane="bottomRight" state="frozen"/>
      <selection activeCell="A4" sqref="A4"/>
      <selection pane="topRight" activeCell="G4" sqref="G4"/>
      <selection pane="bottomLeft" activeCell="A7" sqref="A7"/>
      <selection pane="bottomRight" activeCell="J61" sqref="J61"/>
    </sheetView>
  </sheetViews>
  <sheetFormatPr defaultRowHeight="15" x14ac:dyDescent="0.25"/>
  <cols>
    <col min="1" max="1" width="10.85546875" style="36" customWidth="1"/>
    <col min="2" max="2" width="12.42578125" style="36" customWidth="1"/>
    <col min="3" max="3" width="22" style="37" bestFit="1" customWidth="1"/>
    <col min="4" max="4" width="10.5703125" style="36" customWidth="1"/>
    <col min="5" max="5" width="10.140625" style="38" customWidth="1"/>
    <col min="6" max="6" width="23.140625" style="39" customWidth="1"/>
    <col min="7" max="7" width="22.5703125" style="36" customWidth="1"/>
    <col min="8" max="8" width="9" style="47" customWidth="1"/>
    <col min="9" max="9" width="8.5703125" style="47" customWidth="1"/>
    <col min="10" max="10" width="29" style="39" customWidth="1"/>
    <col min="11" max="11" width="10.28515625" style="39" customWidth="1"/>
    <col min="12" max="12" width="10.5703125" style="41" customWidth="1"/>
    <col min="13" max="13" width="12.28515625" style="42" customWidth="1"/>
    <col min="14" max="14" width="13.140625" style="42" customWidth="1"/>
    <col min="15" max="15" width="13.28515625" style="42" customWidth="1"/>
    <col min="16" max="16" width="14.140625" style="42" customWidth="1"/>
    <col min="17" max="17" width="13.140625" style="43" customWidth="1"/>
    <col min="18" max="19" width="13" style="43" customWidth="1"/>
    <col min="20" max="20" width="11.140625" style="44" customWidth="1"/>
    <col min="21" max="21" width="20.7109375" style="4" customWidth="1"/>
    <col min="22" max="22" width="12.28515625" style="1" bestFit="1" customWidth="1"/>
    <col min="23" max="26" width="9.140625" style="1"/>
  </cols>
  <sheetData>
    <row r="1" spans="1:26" ht="18" x14ac:dyDescent="0.2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6" ht="18" x14ac:dyDescent="0.25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6" ht="18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6" ht="24" thickBot="1" x14ac:dyDescent="0.3">
      <c r="A4" s="329" t="s">
        <v>23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</row>
    <row r="5" spans="1:26" s="3" customFormat="1" ht="34.5" customHeight="1" thickBot="1" x14ac:dyDescent="0.3">
      <c r="A5" s="326" t="s">
        <v>11</v>
      </c>
      <c r="B5" s="326" t="s">
        <v>4</v>
      </c>
      <c r="C5" s="326"/>
      <c r="D5" s="326" t="s">
        <v>14</v>
      </c>
      <c r="E5" s="326"/>
      <c r="F5" s="326" t="s">
        <v>6</v>
      </c>
      <c r="G5" s="326" t="s">
        <v>7</v>
      </c>
      <c r="H5" s="322" t="s">
        <v>12</v>
      </c>
      <c r="I5" s="322" t="s">
        <v>13</v>
      </c>
      <c r="J5" s="326" t="s">
        <v>21</v>
      </c>
      <c r="K5" s="326" t="s">
        <v>16</v>
      </c>
      <c r="L5" s="326"/>
      <c r="M5" s="327" t="s">
        <v>8</v>
      </c>
      <c r="N5" s="327"/>
      <c r="O5" s="327" t="s">
        <v>27</v>
      </c>
      <c r="P5" s="323" t="s">
        <v>24</v>
      </c>
      <c r="Q5" s="324" t="s">
        <v>28</v>
      </c>
      <c r="R5" s="327" t="s">
        <v>26</v>
      </c>
      <c r="S5" s="327"/>
      <c r="T5" s="325" t="s">
        <v>22</v>
      </c>
      <c r="U5" s="323" t="s">
        <v>15</v>
      </c>
      <c r="V5" s="2"/>
      <c r="W5" s="2"/>
      <c r="X5" s="2"/>
      <c r="Y5" s="2"/>
      <c r="Z5" s="2"/>
    </row>
    <row r="6" spans="1:26" s="3" customFormat="1" ht="30" customHeight="1" thickBot="1" x14ac:dyDescent="0.3">
      <c r="A6" s="326"/>
      <c r="B6" s="25" t="s">
        <v>5</v>
      </c>
      <c r="C6" s="25" t="s">
        <v>10</v>
      </c>
      <c r="D6" s="25" t="s">
        <v>3</v>
      </c>
      <c r="E6" s="15" t="s">
        <v>9</v>
      </c>
      <c r="F6" s="326"/>
      <c r="G6" s="326"/>
      <c r="H6" s="322"/>
      <c r="I6" s="322"/>
      <c r="J6" s="326"/>
      <c r="K6" s="25" t="s">
        <v>17</v>
      </c>
      <c r="L6" s="25" t="s">
        <v>18</v>
      </c>
      <c r="M6" s="26" t="s">
        <v>19</v>
      </c>
      <c r="N6" s="26" t="s">
        <v>20</v>
      </c>
      <c r="O6" s="327"/>
      <c r="P6" s="323"/>
      <c r="Q6" s="324"/>
      <c r="R6" s="26" t="s">
        <v>19</v>
      </c>
      <c r="S6" s="26" t="s">
        <v>25</v>
      </c>
      <c r="T6" s="325"/>
      <c r="U6" s="323"/>
      <c r="V6" s="2"/>
      <c r="W6" s="2"/>
      <c r="X6" s="2"/>
      <c r="Y6" s="2"/>
      <c r="Z6" s="2"/>
    </row>
    <row r="7" spans="1:26" s="8" customFormat="1" x14ac:dyDescent="0.25">
      <c r="A7" s="27" t="s">
        <v>29</v>
      </c>
      <c r="B7" s="71" t="s">
        <v>136</v>
      </c>
      <c r="C7" s="28" t="s">
        <v>30</v>
      </c>
      <c r="D7" s="28"/>
      <c r="E7" s="29"/>
      <c r="F7" s="30" t="s">
        <v>31</v>
      </c>
      <c r="G7" s="28" t="s">
        <v>32</v>
      </c>
      <c r="H7" s="171" t="s">
        <v>33</v>
      </c>
      <c r="I7" s="171" t="s">
        <v>34</v>
      </c>
      <c r="J7" s="34" t="s">
        <v>35</v>
      </c>
      <c r="K7" s="31">
        <v>42634</v>
      </c>
      <c r="L7" s="31">
        <v>42998</v>
      </c>
      <c r="M7" s="32">
        <v>23386.02</v>
      </c>
      <c r="N7" s="32">
        <v>280632.31</v>
      </c>
      <c r="O7" s="32"/>
      <c r="P7" s="33"/>
      <c r="Q7" s="34"/>
      <c r="R7" s="32">
        <v>23386.02</v>
      </c>
      <c r="S7" s="32">
        <v>280632.31</v>
      </c>
      <c r="T7" s="35">
        <v>42999</v>
      </c>
      <c r="U7" s="110"/>
      <c r="V7" s="13"/>
      <c r="W7" s="7"/>
      <c r="X7" s="7"/>
      <c r="Y7" s="7"/>
      <c r="Z7" s="7"/>
    </row>
    <row r="8" spans="1:26" s="8" customFormat="1" x14ac:dyDescent="0.25">
      <c r="A8" s="5" t="s">
        <v>29</v>
      </c>
      <c r="B8" s="71" t="s">
        <v>136</v>
      </c>
      <c r="C8" s="6" t="s">
        <v>30</v>
      </c>
      <c r="D8" s="6"/>
      <c r="E8" s="10"/>
      <c r="F8" s="16" t="s">
        <v>31</v>
      </c>
      <c r="G8" s="6"/>
      <c r="H8" s="127" t="s">
        <v>33</v>
      </c>
      <c r="I8" s="127" t="s">
        <v>34</v>
      </c>
      <c r="J8" s="11" t="s">
        <v>36</v>
      </c>
      <c r="K8" s="18">
        <v>42634</v>
      </c>
      <c r="L8" s="18" t="s">
        <v>37</v>
      </c>
      <c r="M8" s="12">
        <v>1732.22</v>
      </c>
      <c r="N8" s="12">
        <v>20786.689999999999</v>
      </c>
      <c r="O8" s="12"/>
      <c r="P8" s="17"/>
      <c r="Q8" s="11"/>
      <c r="R8" s="12">
        <v>1732.22</v>
      </c>
      <c r="S8" s="12">
        <v>20786.689999999999</v>
      </c>
      <c r="T8" s="23">
        <v>42999</v>
      </c>
      <c r="U8" s="19"/>
      <c r="V8" s="13"/>
      <c r="W8" s="7"/>
      <c r="X8" s="7"/>
      <c r="Y8" s="7"/>
      <c r="Z8" s="7"/>
    </row>
    <row r="9" spans="1:26" s="8" customFormat="1" ht="30" x14ac:dyDescent="0.25">
      <c r="A9" s="5" t="s">
        <v>29</v>
      </c>
      <c r="B9" s="71" t="s">
        <v>136</v>
      </c>
      <c r="C9" s="6" t="s">
        <v>38</v>
      </c>
      <c r="D9" s="6"/>
      <c r="E9" s="10"/>
      <c r="F9" s="16" t="s">
        <v>39</v>
      </c>
      <c r="G9" s="6" t="s">
        <v>40</v>
      </c>
      <c r="H9" s="127" t="s">
        <v>41</v>
      </c>
      <c r="I9" s="127" t="s">
        <v>42</v>
      </c>
      <c r="J9" s="11" t="s">
        <v>43</v>
      </c>
      <c r="K9" s="18">
        <v>42635</v>
      </c>
      <c r="L9" s="18">
        <v>42999</v>
      </c>
      <c r="M9" s="12">
        <v>10831.38</v>
      </c>
      <c r="N9" s="12">
        <v>129976.56</v>
      </c>
      <c r="O9" s="12"/>
      <c r="P9" s="17"/>
      <c r="Q9" s="11"/>
      <c r="R9" s="12">
        <v>10831.38</v>
      </c>
      <c r="S9" s="12">
        <v>129976.56</v>
      </c>
      <c r="T9" s="23">
        <v>42999</v>
      </c>
      <c r="U9" s="19"/>
      <c r="V9" s="13"/>
      <c r="W9" s="7"/>
      <c r="X9" s="7"/>
      <c r="Y9" s="7"/>
      <c r="Z9" s="7"/>
    </row>
    <row r="10" spans="1:26" s="8" customFormat="1" ht="30" x14ac:dyDescent="0.25">
      <c r="A10" s="5" t="s">
        <v>29</v>
      </c>
      <c r="B10" s="71" t="s">
        <v>136</v>
      </c>
      <c r="C10" s="6" t="s">
        <v>44</v>
      </c>
      <c r="D10" s="6" t="s">
        <v>45</v>
      </c>
      <c r="E10" s="10">
        <v>2014</v>
      </c>
      <c r="F10" s="16" t="s">
        <v>46</v>
      </c>
      <c r="G10" s="6" t="s">
        <v>47</v>
      </c>
      <c r="H10" s="127" t="s">
        <v>41</v>
      </c>
      <c r="I10" s="127" t="s">
        <v>42</v>
      </c>
      <c r="J10" s="11" t="s">
        <v>48</v>
      </c>
      <c r="K10" s="18">
        <v>42736</v>
      </c>
      <c r="L10" s="18">
        <v>43090</v>
      </c>
      <c r="M10" s="12">
        <v>9655.2000000000007</v>
      </c>
      <c r="N10" s="12">
        <v>115862.39999999999</v>
      </c>
      <c r="O10" s="12"/>
      <c r="P10" s="17"/>
      <c r="Q10" s="11"/>
      <c r="R10" s="12">
        <v>9655.2000000000007</v>
      </c>
      <c r="S10" s="12">
        <v>115862.39999999999</v>
      </c>
      <c r="T10" s="23">
        <v>42883</v>
      </c>
      <c r="U10" s="19"/>
      <c r="V10" s="13"/>
      <c r="W10" s="7"/>
      <c r="X10" s="7"/>
      <c r="Y10" s="7"/>
      <c r="Z10" s="7"/>
    </row>
    <row r="11" spans="1:26" s="8" customFormat="1" ht="30" x14ac:dyDescent="0.25">
      <c r="A11" s="5" t="s">
        <v>29</v>
      </c>
      <c r="B11" s="71" t="s">
        <v>136</v>
      </c>
      <c r="C11" s="6" t="s">
        <v>49</v>
      </c>
      <c r="D11" s="6"/>
      <c r="E11" s="10"/>
      <c r="F11" s="16" t="s">
        <v>50</v>
      </c>
      <c r="G11" s="6" t="s">
        <v>51</v>
      </c>
      <c r="H11" s="127" t="s">
        <v>52</v>
      </c>
      <c r="I11" s="127" t="s">
        <v>53</v>
      </c>
      <c r="J11" s="11" t="s">
        <v>54</v>
      </c>
      <c r="K11" s="18">
        <v>42736</v>
      </c>
      <c r="L11" s="18">
        <v>43100</v>
      </c>
      <c r="M11" s="12">
        <v>5544.44</v>
      </c>
      <c r="N11" s="12">
        <v>66533.279999999999</v>
      </c>
      <c r="O11" s="12"/>
      <c r="P11" s="17"/>
      <c r="Q11" s="11"/>
      <c r="R11" s="12">
        <v>5544.44</v>
      </c>
      <c r="S11" s="12">
        <v>66533.279999999999</v>
      </c>
      <c r="T11" s="23"/>
      <c r="U11" s="19"/>
      <c r="V11" s="13"/>
      <c r="W11" s="7"/>
      <c r="X11" s="7"/>
      <c r="Y11" s="7"/>
      <c r="Z11" s="7"/>
    </row>
    <row r="12" spans="1:26" s="8" customFormat="1" ht="30" x14ac:dyDescent="0.25">
      <c r="A12" s="5" t="s">
        <v>29</v>
      </c>
      <c r="B12" s="5" t="s">
        <v>55</v>
      </c>
      <c r="C12" s="6" t="s">
        <v>56</v>
      </c>
      <c r="D12" s="6"/>
      <c r="E12" s="10"/>
      <c r="F12" s="16" t="s">
        <v>57</v>
      </c>
      <c r="G12" s="6" t="s">
        <v>58</v>
      </c>
      <c r="H12" s="127" t="s">
        <v>52</v>
      </c>
      <c r="I12" s="127" t="s">
        <v>59</v>
      </c>
      <c r="J12" s="11" t="s">
        <v>60</v>
      </c>
      <c r="K12" s="18">
        <v>42736</v>
      </c>
      <c r="L12" s="18">
        <v>43100</v>
      </c>
      <c r="M12" s="12">
        <v>20000</v>
      </c>
      <c r="N12" s="12">
        <v>240000</v>
      </c>
      <c r="O12" s="12"/>
      <c r="P12" s="17"/>
      <c r="Q12" s="11"/>
      <c r="R12" s="12">
        <v>20000</v>
      </c>
      <c r="S12" s="12">
        <v>240000</v>
      </c>
      <c r="T12" s="23"/>
      <c r="U12" s="19"/>
      <c r="V12" s="13"/>
      <c r="W12" s="7"/>
      <c r="X12" s="7"/>
      <c r="Y12" s="7"/>
      <c r="Z12" s="7"/>
    </row>
    <row r="13" spans="1:26" s="8" customFormat="1" ht="45" x14ac:dyDescent="0.25">
      <c r="A13" s="5" t="s">
        <v>29</v>
      </c>
      <c r="B13" s="71" t="s">
        <v>136</v>
      </c>
      <c r="C13" s="6" t="s">
        <v>61</v>
      </c>
      <c r="D13" s="6" t="s">
        <v>62</v>
      </c>
      <c r="E13" s="10">
        <v>2016</v>
      </c>
      <c r="F13" s="16" t="s">
        <v>63</v>
      </c>
      <c r="G13" s="6" t="s">
        <v>64</v>
      </c>
      <c r="H13" s="127" t="s">
        <v>52</v>
      </c>
      <c r="I13" s="127" t="s">
        <v>59</v>
      </c>
      <c r="J13" s="11" t="s">
        <v>65</v>
      </c>
      <c r="K13" s="18">
        <v>42552</v>
      </c>
      <c r="L13" s="18">
        <v>42916</v>
      </c>
      <c r="M13" s="12">
        <v>575.85</v>
      </c>
      <c r="N13" s="12">
        <v>6910.2</v>
      </c>
      <c r="O13" s="12"/>
      <c r="P13" s="17"/>
      <c r="Q13" s="11"/>
      <c r="R13" s="12">
        <v>575.85</v>
      </c>
      <c r="S13" s="12">
        <v>6910.2</v>
      </c>
      <c r="T13" s="23">
        <v>42917</v>
      </c>
      <c r="U13" s="19"/>
      <c r="V13" s="13"/>
      <c r="W13" s="7"/>
      <c r="X13" s="7"/>
      <c r="Y13" s="7"/>
      <c r="Z13" s="7"/>
    </row>
    <row r="14" spans="1:26" s="8" customFormat="1" ht="30" x14ac:dyDescent="0.25">
      <c r="A14" s="5" t="s">
        <v>29</v>
      </c>
      <c r="B14" s="71" t="s">
        <v>136</v>
      </c>
      <c r="C14" s="6" t="s">
        <v>66</v>
      </c>
      <c r="D14" s="6"/>
      <c r="E14" s="10"/>
      <c r="F14" s="16" t="s">
        <v>67</v>
      </c>
      <c r="G14" s="6" t="s">
        <v>68</v>
      </c>
      <c r="H14" s="127" t="s">
        <v>52</v>
      </c>
      <c r="I14" s="127" t="s">
        <v>59</v>
      </c>
      <c r="J14" s="11" t="s">
        <v>69</v>
      </c>
      <c r="K14" s="23">
        <v>42736</v>
      </c>
      <c r="L14" s="23">
        <v>43100</v>
      </c>
      <c r="M14" s="12">
        <v>11027</v>
      </c>
      <c r="N14" s="12">
        <v>132324</v>
      </c>
      <c r="O14" s="12"/>
      <c r="P14" s="17"/>
      <c r="Q14" s="11"/>
      <c r="R14" s="12">
        <v>11027</v>
      </c>
      <c r="S14" s="12">
        <v>132324</v>
      </c>
      <c r="T14" s="23">
        <v>43040</v>
      </c>
      <c r="U14" s="19"/>
      <c r="V14" s="13"/>
      <c r="W14" s="7"/>
      <c r="X14" s="7"/>
      <c r="Y14" s="7"/>
      <c r="Z14" s="7"/>
    </row>
    <row r="15" spans="1:26" s="8" customFormat="1" ht="30" x14ac:dyDescent="0.25">
      <c r="A15" s="5" t="s">
        <v>29</v>
      </c>
      <c r="B15" s="5" t="s">
        <v>55</v>
      </c>
      <c r="C15" s="6" t="s">
        <v>70</v>
      </c>
      <c r="D15" s="6"/>
      <c r="E15" s="10"/>
      <c r="F15" s="16" t="s">
        <v>71</v>
      </c>
      <c r="G15" s="6" t="s">
        <v>72</v>
      </c>
      <c r="H15" s="127" t="s">
        <v>52</v>
      </c>
      <c r="I15" s="127" t="s">
        <v>59</v>
      </c>
      <c r="J15" s="11" t="s">
        <v>73</v>
      </c>
      <c r="K15" s="18">
        <v>42501</v>
      </c>
      <c r="L15" s="18">
        <v>42865</v>
      </c>
      <c r="M15" s="12">
        <v>780.76</v>
      </c>
      <c r="N15" s="12">
        <v>9369.1200000000008</v>
      </c>
      <c r="O15" s="12"/>
      <c r="P15" s="17"/>
      <c r="Q15" s="11"/>
      <c r="R15" s="12">
        <v>780.76</v>
      </c>
      <c r="S15" s="12">
        <v>9369.1200000000008</v>
      </c>
      <c r="T15" s="23">
        <v>42865</v>
      </c>
      <c r="U15" s="19"/>
      <c r="V15" s="13"/>
      <c r="W15" s="7"/>
      <c r="X15" s="7"/>
      <c r="Y15" s="7"/>
      <c r="Z15" s="7"/>
    </row>
    <row r="16" spans="1:26" s="8" customFormat="1" ht="30" x14ac:dyDescent="0.25">
      <c r="A16" s="5" t="s">
        <v>29</v>
      </c>
      <c r="B16" s="5" t="s">
        <v>55</v>
      </c>
      <c r="C16" s="6" t="s">
        <v>74</v>
      </c>
      <c r="D16" s="6"/>
      <c r="E16" s="10"/>
      <c r="F16" s="16" t="s">
        <v>75</v>
      </c>
      <c r="G16" s="6" t="s">
        <v>76</v>
      </c>
      <c r="H16" s="127" t="s">
        <v>52</v>
      </c>
      <c r="I16" s="127" t="s">
        <v>59</v>
      </c>
      <c r="J16" s="11" t="s">
        <v>73</v>
      </c>
      <c r="K16" s="18">
        <v>42736</v>
      </c>
      <c r="L16" s="18">
        <v>43100</v>
      </c>
      <c r="M16" s="12">
        <v>601.91999999999996</v>
      </c>
      <c r="N16" s="12">
        <v>7223.04</v>
      </c>
      <c r="O16" s="12"/>
      <c r="P16" s="17"/>
      <c r="Q16" s="11"/>
      <c r="R16" s="12">
        <v>601.91999999999996</v>
      </c>
      <c r="S16" s="12">
        <v>7223.04</v>
      </c>
      <c r="T16" s="23"/>
      <c r="U16" s="19"/>
      <c r="V16" s="13"/>
      <c r="W16" s="7"/>
      <c r="X16" s="7"/>
      <c r="Y16" s="7"/>
      <c r="Z16" s="7"/>
    </row>
    <row r="17" spans="1:26" s="8" customFormat="1" ht="30" x14ac:dyDescent="0.25">
      <c r="A17" s="5" t="s">
        <v>29</v>
      </c>
      <c r="B17" s="5" t="s">
        <v>55</v>
      </c>
      <c r="C17" s="6" t="s">
        <v>77</v>
      </c>
      <c r="D17" s="6"/>
      <c r="E17" s="10"/>
      <c r="F17" s="16" t="s">
        <v>75</v>
      </c>
      <c r="G17" s="6" t="s">
        <v>76</v>
      </c>
      <c r="H17" s="127" t="s">
        <v>52</v>
      </c>
      <c r="I17" s="127" t="s">
        <v>59</v>
      </c>
      <c r="J17" s="11" t="s">
        <v>73</v>
      </c>
      <c r="K17" s="18">
        <v>42675</v>
      </c>
      <c r="L17" s="18">
        <v>43039</v>
      </c>
      <c r="M17" s="12">
        <v>1100</v>
      </c>
      <c r="N17" s="12">
        <v>13200</v>
      </c>
      <c r="O17" s="12"/>
      <c r="P17" s="17"/>
      <c r="Q17" s="11"/>
      <c r="R17" s="12">
        <v>1100</v>
      </c>
      <c r="S17" s="12">
        <v>13200</v>
      </c>
      <c r="T17" s="23">
        <v>43040</v>
      </c>
      <c r="U17" s="19"/>
      <c r="V17" s="13"/>
      <c r="W17" s="7"/>
      <c r="X17" s="7"/>
      <c r="Y17" s="7"/>
      <c r="Z17" s="7"/>
    </row>
    <row r="18" spans="1:26" s="8" customFormat="1" x14ac:dyDescent="0.25">
      <c r="A18" s="5" t="s">
        <v>29</v>
      </c>
      <c r="B18" s="5" t="s">
        <v>78</v>
      </c>
      <c r="C18" s="6" t="s">
        <v>70</v>
      </c>
      <c r="D18" s="6"/>
      <c r="E18" s="10"/>
      <c r="F18" s="16" t="s">
        <v>79</v>
      </c>
      <c r="G18" s="6" t="s">
        <v>80</v>
      </c>
      <c r="H18" s="127" t="s">
        <v>52</v>
      </c>
      <c r="I18" s="127" t="s">
        <v>59</v>
      </c>
      <c r="J18" s="11" t="s">
        <v>81</v>
      </c>
      <c r="K18" s="18"/>
      <c r="L18" s="18"/>
      <c r="M18" s="12">
        <v>1666.66</v>
      </c>
      <c r="N18" s="12">
        <v>20000</v>
      </c>
      <c r="O18" s="12"/>
      <c r="P18" s="17"/>
      <c r="Q18" s="11"/>
      <c r="R18" s="12">
        <v>1666.66</v>
      </c>
      <c r="S18" s="12">
        <v>20000</v>
      </c>
      <c r="T18" s="23"/>
      <c r="U18" s="19"/>
      <c r="V18" s="13"/>
      <c r="W18" s="7"/>
      <c r="X18" s="7"/>
      <c r="Y18" s="7"/>
      <c r="Z18" s="7"/>
    </row>
    <row r="19" spans="1:26" s="8" customFormat="1" x14ac:dyDescent="0.25">
      <c r="A19" s="5" t="s">
        <v>29</v>
      </c>
      <c r="B19" s="5" t="s">
        <v>78</v>
      </c>
      <c r="C19" s="6" t="s">
        <v>82</v>
      </c>
      <c r="D19" s="6"/>
      <c r="E19" s="10"/>
      <c r="F19" s="16" t="s">
        <v>83</v>
      </c>
      <c r="G19" s="6" t="s">
        <v>84</v>
      </c>
      <c r="H19" s="127" t="s">
        <v>52</v>
      </c>
      <c r="I19" s="127" t="s">
        <v>59</v>
      </c>
      <c r="J19" s="11" t="s">
        <v>85</v>
      </c>
      <c r="K19" s="18">
        <v>41640</v>
      </c>
      <c r="L19" s="18">
        <v>43100</v>
      </c>
      <c r="M19" s="12">
        <v>12499.5</v>
      </c>
      <c r="N19" s="12">
        <v>149994</v>
      </c>
      <c r="O19" s="12"/>
      <c r="P19" s="17"/>
      <c r="Q19" s="11"/>
      <c r="R19" s="12">
        <v>12499.5</v>
      </c>
      <c r="S19" s="12">
        <v>149994</v>
      </c>
      <c r="T19" s="23"/>
      <c r="U19" s="19"/>
      <c r="V19" s="13"/>
      <c r="W19" s="7"/>
      <c r="X19" s="7"/>
      <c r="Y19" s="7"/>
      <c r="Z19" s="7"/>
    </row>
    <row r="20" spans="1:26" s="8" customFormat="1" ht="30" x14ac:dyDescent="0.25">
      <c r="A20" s="5" t="s">
        <v>29</v>
      </c>
      <c r="B20" s="5" t="s">
        <v>78</v>
      </c>
      <c r="C20" s="6" t="s">
        <v>86</v>
      </c>
      <c r="D20" s="6"/>
      <c r="E20" s="10"/>
      <c r="F20" s="16" t="s">
        <v>87</v>
      </c>
      <c r="G20" s="6" t="s">
        <v>88</v>
      </c>
      <c r="H20" s="127" t="s">
        <v>52</v>
      </c>
      <c r="I20" s="127" t="s">
        <v>59</v>
      </c>
      <c r="J20" s="11" t="s">
        <v>89</v>
      </c>
      <c r="K20" s="18">
        <v>42736</v>
      </c>
      <c r="L20" s="18">
        <v>43100</v>
      </c>
      <c r="M20" s="12">
        <v>260</v>
      </c>
      <c r="N20" s="12">
        <v>3120</v>
      </c>
      <c r="O20" s="12"/>
      <c r="P20" s="17"/>
      <c r="Q20" s="11"/>
      <c r="R20" s="12">
        <v>260</v>
      </c>
      <c r="S20" s="12">
        <v>3120</v>
      </c>
      <c r="T20" s="23">
        <v>42795</v>
      </c>
      <c r="U20" s="19"/>
      <c r="V20" s="13"/>
      <c r="W20" s="7"/>
      <c r="X20" s="7"/>
      <c r="Y20" s="7"/>
      <c r="Z20" s="7"/>
    </row>
    <row r="21" spans="1:26" s="8" customFormat="1" ht="30" x14ac:dyDescent="0.25">
      <c r="A21" s="5" t="s">
        <v>29</v>
      </c>
      <c r="B21" s="71" t="s">
        <v>136</v>
      </c>
      <c r="C21" s="6" t="s">
        <v>90</v>
      </c>
      <c r="D21" s="6"/>
      <c r="E21" s="10"/>
      <c r="F21" s="16" t="s">
        <v>91</v>
      </c>
      <c r="G21" s="6" t="s">
        <v>92</v>
      </c>
      <c r="H21" s="127" t="s">
        <v>52</v>
      </c>
      <c r="I21" s="127" t="s">
        <v>59</v>
      </c>
      <c r="J21" s="11" t="s">
        <v>93</v>
      </c>
      <c r="K21" s="18">
        <v>42583</v>
      </c>
      <c r="L21" s="18">
        <v>42947</v>
      </c>
      <c r="M21" s="12">
        <v>2410</v>
      </c>
      <c r="N21" s="12">
        <v>28920</v>
      </c>
      <c r="O21" s="12"/>
      <c r="P21" s="17"/>
      <c r="Q21" s="11"/>
      <c r="R21" s="12">
        <v>2410</v>
      </c>
      <c r="S21" s="12">
        <v>28920</v>
      </c>
      <c r="T21" s="23">
        <v>42947</v>
      </c>
      <c r="U21" s="19"/>
      <c r="V21" s="13"/>
      <c r="W21" s="7"/>
      <c r="X21" s="7"/>
      <c r="Y21" s="7"/>
      <c r="Z21" s="7"/>
    </row>
    <row r="22" spans="1:26" s="8" customFormat="1" ht="30" x14ac:dyDescent="0.25">
      <c r="A22" s="5" t="s">
        <v>29</v>
      </c>
      <c r="B22" s="71" t="s">
        <v>136</v>
      </c>
      <c r="C22" s="6" t="s">
        <v>94</v>
      </c>
      <c r="D22" s="6"/>
      <c r="E22" s="10"/>
      <c r="F22" s="16" t="s">
        <v>95</v>
      </c>
      <c r="G22" s="6" t="s">
        <v>96</v>
      </c>
      <c r="H22" s="127" t="s">
        <v>52</v>
      </c>
      <c r="I22" s="127" t="s">
        <v>59</v>
      </c>
      <c r="J22" s="11" t="s">
        <v>97</v>
      </c>
      <c r="K22" s="18">
        <v>42736</v>
      </c>
      <c r="L22" s="18">
        <v>43100</v>
      </c>
      <c r="M22" s="12">
        <v>6565.65</v>
      </c>
      <c r="N22" s="12">
        <v>78787.8</v>
      </c>
      <c r="O22" s="12"/>
      <c r="P22" s="17"/>
      <c r="Q22" s="11"/>
      <c r="R22" s="12">
        <v>6565.65</v>
      </c>
      <c r="S22" s="12">
        <v>78787.8</v>
      </c>
      <c r="T22" s="23"/>
      <c r="U22" s="19"/>
      <c r="V22" s="13"/>
      <c r="W22" s="7"/>
      <c r="X22" s="7"/>
      <c r="Y22" s="7"/>
      <c r="Z22" s="7"/>
    </row>
    <row r="23" spans="1:26" s="8" customFormat="1" ht="30" x14ac:dyDescent="0.25">
      <c r="A23" s="5" t="s">
        <v>29</v>
      </c>
      <c r="B23" s="71" t="s">
        <v>136</v>
      </c>
      <c r="C23" s="6" t="s">
        <v>38</v>
      </c>
      <c r="D23" s="6"/>
      <c r="E23" s="10"/>
      <c r="F23" s="16" t="s">
        <v>39</v>
      </c>
      <c r="G23" s="6" t="s">
        <v>98</v>
      </c>
      <c r="H23" s="127" t="s">
        <v>52</v>
      </c>
      <c r="I23" s="127" t="s">
        <v>99</v>
      </c>
      <c r="J23" s="11" t="s">
        <v>100</v>
      </c>
      <c r="K23" s="18">
        <v>42635</v>
      </c>
      <c r="L23" s="18">
        <v>42999</v>
      </c>
      <c r="M23" s="12">
        <v>1771.84</v>
      </c>
      <c r="N23" s="12">
        <v>21262.080000000002</v>
      </c>
      <c r="O23" s="12"/>
      <c r="P23" s="17"/>
      <c r="Q23" s="11"/>
      <c r="R23" s="12">
        <v>1771.84</v>
      </c>
      <c r="S23" s="12">
        <v>21262.080000000002</v>
      </c>
      <c r="T23" s="23">
        <v>42999</v>
      </c>
      <c r="U23" s="19"/>
      <c r="V23" s="13"/>
      <c r="W23" s="7"/>
      <c r="X23" s="7"/>
      <c r="Y23" s="7"/>
      <c r="Z23" s="7"/>
    </row>
    <row r="24" spans="1:26" s="8" customFormat="1" ht="30" x14ac:dyDescent="0.25">
      <c r="A24" s="5" t="s">
        <v>29</v>
      </c>
      <c r="B24" s="71" t="s">
        <v>136</v>
      </c>
      <c r="C24" s="6" t="s">
        <v>101</v>
      </c>
      <c r="D24" s="6"/>
      <c r="E24" s="10"/>
      <c r="F24" s="16" t="s">
        <v>102</v>
      </c>
      <c r="G24" s="6" t="s">
        <v>103</v>
      </c>
      <c r="H24" s="127" t="s">
        <v>52</v>
      </c>
      <c r="I24" s="127" t="s">
        <v>104</v>
      </c>
      <c r="J24" s="11" t="s">
        <v>105</v>
      </c>
      <c r="K24" s="18">
        <v>42675</v>
      </c>
      <c r="L24" s="18">
        <v>43039</v>
      </c>
      <c r="M24" s="12">
        <v>24394.31</v>
      </c>
      <c r="N24" s="12">
        <v>292731.71999999997</v>
      </c>
      <c r="O24" s="12"/>
      <c r="P24" s="17"/>
      <c r="Q24" s="11"/>
      <c r="R24" s="12">
        <v>24394.31</v>
      </c>
      <c r="S24" s="12">
        <v>292731.71999999997</v>
      </c>
      <c r="T24" s="23">
        <v>43040</v>
      </c>
      <c r="U24" s="19"/>
      <c r="V24" s="13"/>
      <c r="W24" s="7"/>
      <c r="X24" s="7"/>
      <c r="Y24" s="7"/>
      <c r="Z24" s="7"/>
    </row>
    <row r="25" spans="1:26" s="8" customFormat="1" ht="30" x14ac:dyDescent="0.25">
      <c r="A25" s="5" t="s">
        <v>29</v>
      </c>
      <c r="B25" s="71" t="s">
        <v>136</v>
      </c>
      <c r="C25" s="6" t="s">
        <v>38</v>
      </c>
      <c r="D25" s="6"/>
      <c r="E25" s="10"/>
      <c r="F25" s="16" t="s">
        <v>39</v>
      </c>
      <c r="G25" s="6" t="s">
        <v>98</v>
      </c>
      <c r="H25" s="127" t="s">
        <v>52</v>
      </c>
      <c r="I25" s="127" t="s">
        <v>106</v>
      </c>
      <c r="J25" s="11" t="s">
        <v>107</v>
      </c>
      <c r="K25" s="18">
        <v>42635</v>
      </c>
      <c r="L25" s="18">
        <v>42999</v>
      </c>
      <c r="M25" s="12">
        <v>900</v>
      </c>
      <c r="N25" s="12">
        <v>10800</v>
      </c>
      <c r="O25" s="12"/>
      <c r="P25" s="17"/>
      <c r="Q25" s="11"/>
      <c r="R25" s="12">
        <v>900</v>
      </c>
      <c r="S25" s="12">
        <v>10800</v>
      </c>
      <c r="T25" s="23">
        <v>42999</v>
      </c>
      <c r="U25" s="19"/>
      <c r="V25" s="13"/>
      <c r="W25" s="7"/>
      <c r="X25" s="7"/>
      <c r="Y25" s="7"/>
      <c r="Z25" s="7"/>
    </row>
    <row r="26" spans="1:26" s="8" customFormat="1" x14ac:dyDescent="0.25">
      <c r="A26" s="5" t="s">
        <v>29</v>
      </c>
      <c r="B26" s="71" t="s">
        <v>136</v>
      </c>
      <c r="C26" s="6" t="s">
        <v>108</v>
      </c>
      <c r="D26" s="6"/>
      <c r="E26" s="10"/>
      <c r="F26" s="16" t="s">
        <v>50</v>
      </c>
      <c r="G26" s="6" t="s">
        <v>51</v>
      </c>
      <c r="H26" s="127" t="s">
        <v>52</v>
      </c>
      <c r="I26" s="127" t="s">
        <v>109</v>
      </c>
      <c r="J26" s="11" t="s">
        <v>110</v>
      </c>
      <c r="K26" s="18">
        <v>42675</v>
      </c>
      <c r="L26" s="18">
        <v>43039</v>
      </c>
      <c r="M26" s="12">
        <v>2198.12</v>
      </c>
      <c r="N26" s="12">
        <v>26377.439999999999</v>
      </c>
      <c r="O26" s="12"/>
      <c r="P26" s="17"/>
      <c r="Q26" s="11"/>
      <c r="R26" s="12">
        <v>2198.12</v>
      </c>
      <c r="S26" s="12">
        <v>26377.439999999999</v>
      </c>
      <c r="T26" s="23"/>
      <c r="U26" s="19"/>
      <c r="V26" s="13"/>
      <c r="W26" s="7"/>
      <c r="X26" s="7"/>
      <c r="Y26" s="7"/>
      <c r="Z26" s="7"/>
    </row>
    <row r="27" spans="1:26" s="8" customFormat="1" ht="30" x14ac:dyDescent="0.25">
      <c r="A27" s="5" t="s">
        <v>29</v>
      </c>
      <c r="B27" s="71" t="s">
        <v>136</v>
      </c>
      <c r="C27" s="6" t="s">
        <v>94</v>
      </c>
      <c r="D27" s="6"/>
      <c r="E27" s="10"/>
      <c r="F27" s="16" t="s">
        <v>50</v>
      </c>
      <c r="G27" s="6" t="s">
        <v>51</v>
      </c>
      <c r="H27" s="127" t="s">
        <v>52</v>
      </c>
      <c r="I27" s="127" t="s">
        <v>109</v>
      </c>
      <c r="J27" s="11" t="s">
        <v>111</v>
      </c>
      <c r="K27" s="18">
        <v>42736</v>
      </c>
      <c r="L27" s="18">
        <v>43100</v>
      </c>
      <c r="M27" s="12">
        <v>5882.46</v>
      </c>
      <c r="N27" s="12">
        <v>70589.52</v>
      </c>
      <c r="O27" s="12"/>
      <c r="P27" s="17"/>
      <c r="Q27" s="11"/>
      <c r="R27" s="12">
        <v>5882.46</v>
      </c>
      <c r="S27" s="12">
        <v>70589.52</v>
      </c>
      <c r="T27" s="23"/>
      <c r="U27" s="19"/>
      <c r="V27" s="13"/>
      <c r="W27" s="7"/>
      <c r="X27" s="7"/>
      <c r="Y27" s="7"/>
      <c r="Z27" s="7"/>
    </row>
    <row r="28" spans="1:26" s="8" customFormat="1" ht="15.75" thickBot="1" x14ac:dyDescent="0.3">
      <c r="A28" s="48" t="s">
        <v>29</v>
      </c>
      <c r="B28" s="48" t="s">
        <v>78</v>
      </c>
      <c r="C28" s="49" t="s">
        <v>112</v>
      </c>
      <c r="D28" s="49" t="s">
        <v>113</v>
      </c>
      <c r="E28" s="50">
        <v>2014</v>
      </c>
      <c r="F28" s="51" t="s">
        <v>114</v>
      </c>
      <c r="G28" s="49" t="s">
        <v>115</v>
      </c>
      <c r="H28" s="172" t="s">
        <v>52</v>
      </c>
      <c r="I28" s="172" t="s">
        <v>116</v>
      </c>
      <c r="J28" s="55" t="s">
        <v>117</v>
      </c>
      <c r="K28" s="52">
        <v>42736</v>
      </c>
      <c r="L28" s="52">
        <v>43100</v>
      </c>
      <c r="M28" s="53">
        <v>30000</v>
      </c>
      <c r="N28" s="53">
        <v>360000</v>
      </c>
      <c r="O28" s="53"/>
      <c r="P28" s="54"/>
      <c r="Q28" s="55"/>
      <c r="R28" s="53">
        <v>30000</v>
      </c>
      <c r="S28" s="53">
        <v>360000</v>
      </c>
      <c r="T28" s="56"/>
      <c r="U28" s="173"/>
      <c r="V28" s="13"/>
      <c r="W28" s="7"/>
      <c r="X28" s="7"/>
      <c r="Y28" s="7"/>
      <c r="Z28" s="7"/>
    </row>
    <row r="29" spans="1:26" s="69" customFormat="1" ht="60.75" customHeight="1" x14ac:dyDescent="0.25">
      <c r="A29" s="57" t="s">
        <v>118</v>
      </c>
      <c r="B29" s="5" t="s">
        <v>78</v>
      </c>
      <c r="C29" s="58"/>
      <c r="D29" s="58"/>
      <c r="E29" s="59"/>
      <c r="F29" s="60" t="s">
        <v>119</v>
      </c>
      <c r="G29" s="58" t="s">
        <v>80</v>
      </c>
      <c r="H29" s="58" t="s">
        <v>120</v>
      </c>
      <c r="I29" s="58" t="s">
        <v>121</v>
      </c>
      <c r="J29" s="209" t="s">
        <v>122</v>
      </c>
      <c r="K29" s="61">
        <v>42093</v>
      </c>
      <c r="L29" s="62">
        <v>43100</v>
      </c>
      <c r="M29" s="63"/>
      <c r="N29" s="63">
        <v>4000</v>
      </c>
      <c r="O29" s="174">
        <v>3789.52</v>
      </c>
      <c r="P29" s="63"/>
      <c r="Q29" s="64"/>
      <c r="R29" s="65"/>
      <c r="S29" s="65">
        <v>5000</v>
      </c>
      <c r="T29" s="62"/>
      <c r="U29" s="67" t="s">
        <v>123</v>
      </c>
      <c r="V29" s="68"/>
      <c r="W29" s="68"/>
      <c r="X29" s="68"/>
    </row>
    <row r="30" spans="1:26" s="69" customFormat="1" ht="51.75" customHeight="1" x14ac:dyDescent="0.25">
      <c r="A30" s="71" t="s">
        <v>118</v>
      </c>
      <c r="B30" s="71" t="s">
        <v>136</v>
      </c>
      <c r="C30" s="72" t="s">
        <v>124</v>
      </c>
      <c r="D30" s="72"/>
      <c r="E30" s="73"/>
      <c r="F30" s="74" t="s">
        <v>125</v>
      </c>
      <c r="G30" s="72" t="s">
        <v>126</v>
      </c>
      <c r="H30" s="72" t="s">
        <v>52</v>
      </c>
      <c r="I30" s="72" t="s">
        <v>127</v>
      </c>
      <c r="J30" s="67" t="s">
        <v>128</v>
      </c>
      <c r="K30" s="62">
        <v>42339</v>
      </c>
      <c r="L30" s="62">
        <v>43100</v>
      </c>
      <c r="M30" s="65">
        <v>18855.87</v>
      </c>
      <c r="N30" s="65">
        <v>207414.53</v>
      </c>
      <c r="O30" s="65">
        <v>226557.69</v>
      </c>
      <c r="P30" s="65"/>
      <c r="Q30" s="67"/>
      <c r="R30" s="65">
        <v>19143.16</v>
      </c>
      <c r="S30" s="65">
        <f>R30*12</f>
        <v>229717.91999999998</v>
      </c>
      <c r="T30" s="62">
        <v>42736</v>
      </c>
      <c r="U30" s="67" t="s">
        <v>129</v>
      </c>
      <c r="V30" s="76"/>
      <c r="W30" s="77"/>
      <c r="X30" s="68"/>
    </row>
    <row r="31" spans="1:26" s="69" customFormat="1" ht="39.950000000000003" customHeight="1" x14ac:dyDescent="0.25">
      <c r="A31" s="71" t="s">
        <v>118</v>
      </c>
      <c r="B31" s="71" t="s">
        <v>130</v>
      </c>
      <c r="C31" s="72" t="s">
        <v>131</v>
      </c>
      <c r="D31" s="72"/>
      <c r="E31" s="73"/>
      <c r="F31" s="74" t="s">
        <v>132</v>
      </c>
      <c r="G31" s="72" t="s">
        <v>133</v>
      </c>
      <c r="H31" s="72" t="s">
        <v>52</v>
      </c>
      <c r="I31" s="72" t="s">
        <v>134</v>
      </c>
      <c r="J31" s="210" t="s">
        <v>135</v>
      </c>
      <c r="K31" s="62">
        <v>42523</v>
      </c>
      <c r="L31" s="62">
        <v>42856</v>
      </c>
      <c r="M31" s="65">
        <v>0</v>
      </c>
      <c r="N31" s="65">
        <v>23000</v>
      </c>
      <c r="O31" s="65">
        <v>17649.45</v>
      </c>
      <c r="P31" s="65"/>
      <c r="Q31" s="67"/>
      <c r="R31" s="65"/>
      <c r="S31" s="65">
        <v>20000</v>
      </c>
      <c r="T31" s="62"/>
      <c r="U31" s="67" t="s">
        <v>123</v>
      </c>
      <c r="V31" s="68"/>
      <c r="W31" s="68"/>
      <c r="X31" s="68"/>
    </row>
    <row r="32" spans="1:26" s="69" customFormat="1" ht="39.950000000000003" customHeight="1" x14ac:dyDescent="0.25">
      <c r="A32" s="71" t="s">
        <v>118</v>
      </c>
      <c r="B32" s="71" t="s">
        <v>136</v>
      </c>
      <c r="C32" s="72" t="s">
        <v>137</v>
      </c>
      <c r="D32" s="72"/>
      <c r="E32" s="73"/>
      <c r="F32" s="74" t="s">
        <v>138</v>
      </c>
      <c r="G32" s="72" t="s">
        <v>139</v>
      </c>
      <c r="H32" s="72" t="s">
        <v>52</v>
      </c>
      <c r="I32" s="72" t="s">
        <v>140</v>
      </c>
      <c r="J32" s="211" t="s">
        <v>141</v>
      </c>
      <c r="K32" s="62">
        <v>42361</v>
      </c>
      <c r="L32" s="62">
        <v>43100</v>
      </c>
      <c r="M32" s="65">
        <v>4700.13</v>
      </c>
      <c r="N32" s="65">
        <v>51701.43</v>
      </c>
      <c r="O32" s="65">
        <v>56403.199999999997</v>
      </c>
      <c r="P32" s="65"/>
      <c r="Q32" s="67"/>
      <c r="R32" s="65">
        <v>4706.2299999999996</v>
      </c>
      <c r="S32" s="65">
        <f>R32*12</f>
        <v>56474.759999999995</v>
      </c>
      <c r="T32" s="62">
        <v>42736</v>
      </c>
      <c r="U32" s="67" t="s">
        <v>129</v>
      </c>
      <c r="V32" s="68"/>
      <c r="W32" s="68"/>
      <c r="X32" s="68"/>
    </row>
    <row r="33" spans="1:26" s="69" customFormat="1" ht="68.25" customHeight="1" x14ac:dyDescent="0.25">
      <c r="A33" s="71" t="s">
        <v>118</v>
      </c>
      <c r="B33" s="71" t="s">
        <v>136</v>
      </c>
      <c r="C33" s="72" t="s">
        <v>142</v>
      </c>
      <c r="D33" s="72"/>
      <c r="E33" s="73"/>
      <c r="F33" s="74" t="s">
        <v>143</v>
      </c>
      <c r="G33" s="175" t="s">
        <v>144</v>
      </c>
      <c r="H33" s="72" t="s">
        <v>52</v>
      </c>
      <c r="I33" s="72" t="s">
        <v>140</v>
      </c>
      <c r="J33" s="175" t="s">
        <v>145</v>
      </c>
      <c r="K33" s="62">
        <v>42186</v>
      </c>
      <c r="L33" s="62">
        <v>43100</v>
      </c>
      <c r="M33" s="65">
        <v>6516.57</v>
      </c>
      <c r="N33" s="65">
        <f>M33*6</f>
        <v>39099.42</v>
      </c>
      <c r="O33" s="65">
        <v>78849.899999999994</v>
      </c>
      <c r="P33" s="65"/>
      <c r="Q33" s="67"/>
      <c r="R33" s="65">
        <v>6625.08</v>
      </c>
      <c r="S33" s="65">
        <f>R33*12</f>
        <v>79500.959999999992</v>
      </c>
      <c r="T33" s="62">
        <v>42736</v>
      </c>
      <c r="U33" s="67" t="s">
        <v>129</v>
      </c>
      <c r="V33" s="68"/>
      <c r="W33" s="68"/>
      <c r="X33" s="68"/>
    </row>
    <row r="34" spans="1:26" s="69" customFormat="1" ht="53.25" customHeight="1" thickBot="1" x14ac:dyDescent="0.3">
      <c r="A34" s="78" t="s">
        <v>118</v>
      </c>
      <c r="B34" s="78" t="s">
        <v>136</v>
      </c>
      <c r="C34" s="79" t="s">
        <v>146</v>
      </c>
      <c r="D34" s="79"/>
      <c r="E34" s="80"/>
      <c r="F34" s="81" t="s">
        <v>147</v>
      </c>
      <c r="G34" s="79" t="s">
        <v>51</v>
      </c>
      <c r="H34" s="79" t="s">
        <v>52</v>
      </c>
      <c r="I34" s="79" t="s">
        <v>140</v>
      </c>
      <c r="J34" s="212" t="s">
        <v>148</v>
      </c>
      <c r="K34" s="82">
        <v>42319</v>
      </c>
      <c r="L34" s="82">
        <v>43100</v>
      </c>
      <c r="M34" s="83">
        <v>14082.66</v>
      </c>
      <c r="N34" s="213">
        <v>155024.23000000001</v>
      </c>
      <c r="O34" s="83">
        <v>169294.45</v>
      </c>
      <c r="P34" s="83"/>
      <c r="Q34" s="84"/>
      <c r="R34" s="83">
        <v>14264.19</v>
      </c>
      <c r="S34" s="83">
        <f>R34*12</f>
        <v>171170.28</v>
      </c>
      <c r="T34" s="82">
        <v>42736</v>
      </c>
      <c r="U34" s="84" t="s">
        <v>129</v>
      </c>
      <c r="V34" s="68"/>
      <c r="W34" s="68"/>
      <c r="X34" s="68"/>
    </row>
    <row r="35" spans="1:26" s="93" customFormat="1" ht="120" x14ac:dyDescent="0.25">
      <c r="A35" s="194" t="s">
        <v>149</v>
      </c>
      <c r="B35" s="5" t="s">
        <v>78</v>
      </c>
      <c r="C35" s="85" t="s">
        <v>150</v>
      </c>
      <c r="D35" s="85"/>
      <c r="E35" s="86"/>
      <c r="F35" s="176" t="s">
        <v>151</v>
      </c>
      <c r="G35" s="177" t="s">
        <v>152</v>
      </c>
      <c r="H35" s="178" t="s">
        <v>153</v>
      </c>
      <c r="I35" s="178" t="s">
        <v>42</v>
      </c>
      <c r="J35" s="195" t="s">
        <v>154</v>
      </c>
      <c r="K35" s="179">
        <v>42371</v>
      </c>
      <c r="L35" s="179">
        <v>42735</v>
      </c>
      <c r="M35" s="180">
        <v>660</v>
      </c>
      <c r="N35" s="180">
        <f>M35*12</f>
        <v>7920</v>
      </c>
      <c r="O35" s="181">
        <v>17981</v>
      </c>
      <c r="P35" s="181"/>
      <c r="Q35" s="88"/>
      <c r="R35" s="180">
        <v>660</v>
      </c>
      <c r="S35" s="180">
        <f>R35*12</f>
        <v>7920</v>
      </c>
      <c r="T35" s="182"/>
      <c r="U35" s="90" t="s">
        <v>155</v>
      </c>
      <c r="V35" s="91"/>
      <c r="W35" s="92"/>
      <c r="X35" s="92"/>
      <c r="Y35" s="92"/>
      <c r="Z35" s="92"/>
    </row>
    <row r="36" spans="1:26" s="93" customFormat="1" ht="105" x14ac:dyDescent="0.25">
      <c r="A36" s="196" t="s">
        <v>149</v>
      </c>
      <c r="B36" s="5" t="s">
        <v>78</v>
      </c>
      <c r="C36" s="94" t="s">
        <v>156</v>
      </c>
      <c r="D36" s="94"/>
      <c r="E36" s="95"/>
      <c r="F36" s="183" t="s">
        <v>157</v>
      </c>
      <c r="G36" s="184" t="s">
        <v>158</v>
      </c>
      <c r="H36" s="127" t="s">
        <v>153</v>
      </c>
      <c r="I36" s="127" t="s">
        <v>42</v>
      </c>
      <c r="J36" s="197" t="s">
        <v>159</v>
      </c>
      <c r="K36" s="185">
        <v>42737</v>
      </c>
      <c r="L36" s="185">
        <v>42582</v>
      </c>
      <c r="M36" s="96"/>
      <c r="N36" s="96"/>
      <c r="O36" s="96"/>
      <c r="P36" s="97"/>
      <c r="Q36" s="98"/>
      <c r="R36" s="96">
        <v>600</v>
      </c>
      <c r="S36" s="96">
        <f>R36*2</f>
        <v>1200</v>
      </c>
      <c r="T36" s="186"/>
      <c r="U36" s="99"/>
      <c r="V36" s="91"/>
      <c r="W36" s="92"/>
      <c r="X36" s="92"/>
      <c r="Y36" s="92"/>
      <c r="Z36" s="92"/>
    </row>
    <row r="37" spans="1:26" s="93" customFormat="1" ht="90" x14ac:dyDescent="0.25">
      <c r="A37" s="5" t="s">
        <v>149</v>
      </c>
      <c r="B37" s="5" t="s">
        <v>78</v>
      </c>
      <c r="C37" s="6" t="s">
        <v>156</v>
      </c>
      <c r="D37" s="6"/>
      <c r="E37" s="10"/>
      <c r="F37" s="187" t="s">
        <v>160</v>
      </c>
      <c r="G37" s="188" t="s">
        <v>161</v>
      </c>
      <c r="H37" s="127" t="s">
        <v>153</v>
      </c>
      <c r="I37" s="127" t="s">
        <v>42</v>
      </c>
      <c r="J37" s="189" t="s">
        <v>162</v>
      </c>
      <c r="K37" s="18">
        <v>42401</v>
      </c>
      <c r="L37" s="18">
        <v>42735</v>
      </c>
      <c r="M37" s="12">
        <v>400</v>
      </c>
      <c r="N37" s="12">
        <f>M37*11</f>
        <v>4400</v>
      </c>
      <c r="O37" s="12">
        <v>12350</v>
      </c>
      <c r="P37" s="17"/>
      <c r="Q37" s="11"/>
      <c r="R37" s="12">
        <v>400</v>
      </c>
      <c r="S37" s="12">
        <f>R37*12</f>
        <v>4800</v>
      </c>
      <c r="T37" s="23"/>
      <c r="U37" s="102" t="s">
        <v>163</v>
      </c>
      <c r="V37" s="91"/>
      <c r="W37" s="92"/>
      <c r="X37" s="92"/>
      <c r="Y37" s="92"/>
      <c r="Z37" s="92"/>
    </row>
    <row r="38" spans="1:26" s="93" customFormat="1" ht="120" x14ac:dyDescent="0.25">
      <c r="A38" s="5" t="s">
        <v>149</v>
      </c>
      <c r="B38" s="198" t="s">
        <v>164</v>
      </c>
      <c r="C38" s="199" t="s">
        <v>165</v>
      </c>
      <c r="D38" s="6"/>
      <c r="E38" s="10"/>
      <c r="F38" s="189" t="s">
        <v>166</v>
      </c>
      <c r="G38" s="6" t="s">
        <v>32</v>
      </c>
      <c r="H38" s="127" t="s">
        <v>33</v>
      </c>
      <c r="I38" s="127" t="s">
        <v>167</v>
      </c>
      <c r="J38" s="189" t="s">
        <v>168</v>
      </c>
      <c r="K38" s="18">
        <v>42630</v>
      </c>
      <c r="L38" s="18">
        <v>42994</v>
      </c>
      <c r="M38" s="12">
        <v>1171.46</v>
      </c>
      <c r="N38" s="12">
        <f>M38*12</f>
        <v>14057.52</v>
      </c>
      <c r="O38" s="12">
        <v>14106.07</v>
      </c>
      <c r="P38" s="17"/>
      <c r="Q38" s="11"/>
      <c r="R38" s="12">
        <v>1171.46</v>
      </c>
      <c r="S38" s="12">
        <f>R38*12</f>
        <v>14057.52</v>
      </c>
      <c r="T38" s="23"/>
      <c r="U38" s="9" t="s">
        <v>169</v>
      </c>
      <c r="V38" s="91"/>
      <c r="W38" s="92"/>
      <c r="X38" s="92" t="s">
        <v>170</v>
      </c>
      <c r="Y38" s="92"/>
      <c r="Z38" s="92"/>
    </row>
    <row r="39" spans="1:26" s="93" customFormat="1" ht="120" x14ac:dyDescent="0.25">
      <c r="A39" s="5" t="s">
        <v>149</v>
      </c>
      <c r="B39" s="198" t="s">
        <v>164</v>
      </c>
      <c r="C39" s="199" t="s">
        <v>165</v>
      </c>
      <c r="D39" s="6"/>
      <c r="E39" s="10"/>
      <c r="F39" s="189" t="s">
        <v>166</v>
      </c>
      <c r="G39" s="6" t="s">
        <v>32</v>
      </c>
      <c r="H39" s="127" t="s">
        <v>33</v>
      </c>
      <c r="I39" s="127" t="s">
        <v>167</v>
      </c>
      <c r="J39" s="189" t="s">
        <v>171</v>
      </c>
      <c r="K39" s="18">
        <v>42630</v>
      </c>
      <c r="L39" s="18">
        <v>42994</v>
      </c>
      <c r="M39" s="12">
        <v>4648.16</v>
      </c>
      <c r="N39" s="12">
        <f>M39*12</f>
        <v>55777.919999999998</v>
      </c>
      <c r="O39" s="12">
        <v>48530.23</v>
      </c>
      <c r="P39" s="103"/>
      <c r="Q39" s="117"/>
      <c r="R39" s="12">
        <v>1583.86</v>
      </c>
      <c r="S39" s="12">
        <f>R39*12</f>
        <v>19006.32</v>
      </c>
      <c r="T39" s="23"/>
      <c r="U39" s="9" t="s">
        <v>172</v>
      </c>
      <c r="V39" s="91"/>
      <c r="W39" s="92"/>
      <c r="X39" s="92"/>
      <c r="Y39" s="92"/>
      <c r="Z39" s="92"/>
    </row>
    <row r="40" spans="1:26" s="93" customFormat="1" ht="120" x14ac:dyDescent="0.25">
      <c r="A40" s="5" t="s">
        <v>149</v>
      </c>
      <c r="B40" s="71" t="s">
        <v>136</v>
      </c>
      <c r="C40" s="6" t="s">
        <v>173</v>
      </c>
      <c r="D40" s="6"/>
      <c r="E40" s="10"/>
      <c r="F40" s="189" t="s">
        <v>174</v>
      </c>
      <c r="G40" s="6" t="s">
        <v>175</v>
      </c>
      <c r="H40" s="127" t="s">
        <v>52</v>
      </c>
      <c r="I40" s="127" t="s">
        <v>42</v>
      </c>
      <c r="J40" s="189" t="s">
        <v>176</v>
      </c>
      <c r="K40" s="18">
        <v>42311</v>
      </c>
      <c r="L40" s="18">
        <v>42676</v>
      </c>
      <c r="M40" s="12">
        <v>1305.5899999999999</v>
      </c>
      <c r="N40" s="12">
        <f>M40*12</f>
        <v>15667.079999999998</v>
      </c>
      <c r="O40" s="12">
        <v>15873.48</v>
      </c>
      <c r="P40" s="17"/>
      <c r="Q40" s="11"/>
      <c r="R40" s="12">
        <v>1414.22</v>
      </c>
      <c r="S40" s="12">
        <v>17254.2</v>
      </c>
      <c r="T40" s="23" t="s">
        <v>177</v>
      </c>
      <c r="U40" s="104" t="s">
        <v>178</v>
      </c>
      <c r="V40" s="105"/>
      <c r="W40" s="92"/>
      <c r="X40" s="92"/>
      <c r="Y40" s="92"/>
      <c r="Z40" s="92"/>
    </row>
    <row r="41" spans="1:26" s="93" customFormat="1" ht="75" x14ac:dyDescent="0.25">
      <c r="A41" s="5" t="s">
        <v>149</v>
      </c>
      <c r="B41" s="198" t="s">
        <v>179</v>
      </c>
      <c r="C41" s="6" t="s">
        <v>180</v>
      </c>
      <c r="D41" s="6"/>
      <c r="E41" s="10"/>
      <c r="F41" s="189" t="s">
        <v>181</v>
      </c>
      <c r="G41" s="6" t="s">
        <v>84</v>
      </c>
      <c r="H41" s="127" t="s">
        <v>52</v>
      </c>
      <c r="I41" s="127" t="s">
        <v>42</v>
      </c>
      <c r="J41" s="189" t="s">
        <v>182</v>
      </c>
      <c r="K41" s="18">
        <v>42737</v>
      </c>
      <c r="L41" s="18">
        <v>43100</v>
      </c>
      <c r="M41" s="12">
        <v>500</v>
      </c>
      <c r="N41" s="12">
        <f>M41*12</f>
        <v>6000</v>
      </c>
      <c r="O41" s="12">
        <v>3301.2</v>
      </c>
      <c r="P41" s="17"/>
      <c r="Q41" s="11"/>
      <c r="R41" s="12">
        <v>500</v>
      </c>
      <c r="S41" s="12">
        <f>R41*12</f>
        <v>6000</v>
      </c>
      <c r="T41" s="23"/>
      <c r="U41" s="9"/>
      <c r="V41" s="91"/>
      <c r="W41" s="92"/>
      <c r="X41" s="92"/>
      <c r="Y41" s="92"/>
      <c r="Z41" s="92"/>
    </row>
    <row r="42" spans="1:26" s="93" customFormat="1" ht="75" x14ac:dyDescent="0.25">
      <c r="A42" s="5" t="s">
        <v>149</v>
      </c>
      <c r="B42" s="5" t="s">
        <v>78</v>
      </c>
      <c r="C42" s="6" t="s">
        <v>183</v>
      </c>
      <c r="D42" s="6"/>
      <c r="E42" s="10"/>
      <c r="F42" s="189" t="s">
        <v>184</v>
      </c>
      <c r="G42" s="20" t="s">
        <v>185</v>
      </c>
      <c r="H42" s="127" t="s">
        <v>52</v>
      </c>
      <c r="I42" s="127" t="s">
        <v>42</v>
      </c>
      <c r="J42" s="189" t="s">
        <v>186</v>
      </c>
      <c r="K42" s="18">
        <v>42438</v>
      </c>
      <c r="L42" s="18">
        <v>42829</v>
      </c>
      <c r="M42" s="12">
        <v>6932.13</v>
      </c>
      <c r="N42" s="12">
        <f>M42</f>
        <v>6932.13</v>
      </c>
      <c r="O42" s="12">
        <v>6932.13</v>
      </c>
      <c r="P42" s="17"/>
      <c r="Q42" s="11"/>
      <c r="R42" s="12">
        <v>7500</v>
      </c>
      <c r="S42" s="12">
        <v>7500</v>
      </c>
      <c r="T42" s="23"/>
      <c r="U42" s="9"/>
      <c r="V42" s="91"/>
      <c r="W42" s="92"/>
      <c r="X42" s="92"/>
      <c r="Y42" s="92"/>
      <c r="Z42" s="92"/>
    </row>
    <row r="43" spans="1:26" s="93" customFormat="1" ht="60" x14ac:dyDescent="0.25">
      <c r="A43" s="5" t="s">
        <v>149</v>
      </c>
      <c r="B43" s="5" t="s">
        <v>78</v>
      </c>
      <c r="C43" s="6"/>
      <c r="D43" s="6"/>
      <c r="E43" s="10"/>
      <c r="F43" s="189" t="s">
        <v>187</v>
      </c>
      <c r="G43" s="188" t="s">
        <v>188</v>
      </c>
      <c r="H43" s="127" t="s">
        <v>52</v>
      </c>
      <c r="I43" s="127" t="s">
        <v>189</v>
      </c>
      <c r="J43" s="189" t="s">
        <v>190</v>
      </c>
      <c r="K43" s="18">
        <v>42370</v>
      </c>
      <c r="L43" s="18">
        <v>42735</v>
      </c>
      <c r="M43" s="12">
        <v>3299.5</v>
      </c>
      <c r="N43" s="12">
        <v>39594.089999999997</v>
      </c>
      <c r="O43" s="12">
        <v>39594.089999999997</v>
      </c>
      <c r="P43" s="17"/>
      <c r="Q43" s="11"/>
      <c r="R43" s="12">
        <v>3800</v>
      </c>
      <c r="S43" s="12">
        <f t="shared" ref="S43:S48" si="0">R43*12</f>
        <v>45600</v>
      </c>
      <c r="T43" s="23"/>
      <c r="U43" s="9"/>
      <c r="V43" s="91"/>
      <c r="W43" s="92"/>
      <c r="X43" s="92"/>
      <c r="Y43" s="92"/>
      <c r="Z43" s="92"/>
    </row>
    <row r="44" spans="1:26" s="93" customFormat="1" ht="120" x14ac:dyDescent="0.25">
      <c r="A44" s="5" t="s">
        <v>149</v>
      </c>
      <c r="B44" s="71" t="s">
        <v>136</v>
      </c>
      <c r="C44" s="5" t="s">
        <v>191</v>
      </c>
      <c r="D44" s="6"/>
      <c r="E44" s="10"/>
      <c r="F44" s="189" t="s">
        <v>192</v>
      </c>
      <c r="G44" s="6" t="s">
        <v>193</v>
      </c>
      <c r="H44" s="127" t="s">
        <v>52</v>
      </c>
      <c r="I44" s="127" t="s">
        <v>194</v>
      </c>
      <c r="J44" s="189" t="s">
        <v>195</v>
      </c>
      <c r="K44" s="18">
        <v>42461</v>
      </c>
      <c r="L44" s="18">
        <v>42825</v>
      </c>
      <c r="M44" s="12">
        <v>4487.42</v>
      </c>
      <c r="N44" s="12">
        <f>M44*12</f>
        <v>53849.04</v>
      </c>
      <c r="O44" s="12">
        <v>12057.79</v>
      </c>
      <c r="P44" s="17"/>
      <c r="Q44" s="11"/>
      <c r="R44" s="12">
        <v>5650</v>
      </c>
      <c r="S44" s="12">
        <f t="shared" si="0"/>
        <v>67800</v>
      </c>
      <c r="T44" s="23"/>
      <c r="U44" s="9" t="s">
        <v>196</v>
      </c>
      <c r="V44" s="91"/>
      <c r="W44" s="92"/>
      <c r="X44" s="92"/>
      <c r="Y44" s="92"/>
      <c r="Z44" s="92"/>
    </row>
    <row r="45" spans="1:26" s="93" customFormat="1" ht="270" x14ac:dyDescent="0.25">
      <c r="A45" s="5" t="s">
        <v>149</v>
      </c>
      <c r="B45" s="199" t="s">
        <v>456</v>
      </c>
      <c r="C45" s="199" t="s">
        <v>459</v>
      </c>
      <c r="D45" s="6"/>
      <c r="E45" s="10"/>
      <c r="F45" s="189" t="s">
        <v>197</v>
      </c>
      <c r="G45" s="6" t="s">
        <v>98</v>
      </c>
      <c r="H45" s="127" t="s">
        <v>52</v>
      </c>
      <c r="I45" s="127" t="s">
        <v>198</v>
      </c>
      <c r="J45" s="189" t="s">
        <v>199</v>
      </c>
      <c r="K45" s="18">
        <v>42269</v>
      </c>
      <c r="L45" s="18">
        <v>42634</v>
      </c>
      <c r="M45" s="12">
        <v>157.19999999999999</v>
      </c>
      <c r="N45" s="12">
        <v>1598.89</v>
      </c>
      <c r="O45" s="12">
        <v>1753.35</v>
      </c>
      <c r="P45" s="103"/>
      <c r="Q45" s="117"/>
      <c r="R45" s="96">
        <v>156.94999999999999</v>
      </c>
      <c r="S45" s="12">
        <f t="shared" si="0"/>
        <v>1883.3999999999999</v>
      </c>
      <c r="T45" s="23" t="s">
        <v>200</v>
      </c>
      <c r="U45" s="9" t="s">
        <v>201</v>
      </c>
      <c r="V45" s="91"/>
      <c r="W45" s="92"/>
      <c r="X45" s="92"/>
      <c r="Y45" s="92"/>
      <c r="Z45" s="92"/>
    </row>
    <row r="46" spans="1:26" s="93" customFormat="1" ht="60" x14ac:dyDescent="0.25">
      <c r="A46" s="5" t="s">
        <v>149</v>
      </c>
      <c r="B46" s="5" t="s">
        <v>78</v>
      </c>
      <c r="C46" s="6"/>
      <c r="D46" s="6"/>
      <c r="E46" s="10"/>
      <c r="F46" s="189" t="s">
        <v>202</v>
      </c>
      <c r="G46" s="188" t="s">
        <v>203</v>
      </c>
      <c r="H46" s="127" t="s">
        <v>52</v>
      </c>
      <c r="I46" s="127" t="s">
        <v>204</v>
      </c>
      <c r="J46" s="189" t="s">
        <v>205</v>
      </c>
      <c r="K46" s="18"/>
      <c r="L46" s="18"/>
      <c r="M46" s="12"/>
      <c r="N46" s="12"/>
      <c r="O46" s="12"/>
      <c r="P46" s="17"/>
      <c r="Q46" s="117"/>
      <c r="R46" s="12">
        <v>19500</v>
      </c>
      <c r="S46" s="12">
        <f t="shared" si="0"/>
        <v>234000</v>
      </c>
      <c r="T46" s="23"/>
      <c r="U46" s="9"/>
      <c r="V46" s="91"/>
      <c r="W46" s="92"/>
      <c r="X46" s="92"/>
      <c r="Y46" s="92"/>
      <c r="Z46" s="92"/>
    </row>
    <row r="47" spans="1:26" s="93" customFormat="1" ht="90" x14ac:dyDescent="0.25">
      <c r="A47" s="5" t="s">
        <v>149</v>
      </c>
      <c r="B47" s="71" t="s">
        <v>136</v>
      </c>
      <c r="C47" s="6" t="s">
        <v>206</v>
      </c>
      <c r="D47" s="6"/>
      <c r="E47" s="10"/>
      <c r="F47" s="189" t="s">
        <v>207</v>
      </c>
      <c r="G47" s="6" t="s">
        <v>103</v>
      </c>
      <c r="H47" s="127" t="s">
        <v>52</v>
      </c>
      <c r="I47" s="127" t="s">
        <v>127</v>
      </c>
      <c r="J47" s="189" t="s">
        <v>208</v>
      </c>
      <c r="K47" s="18">
        <v>42522</v>
      </c>
      <c r="L47" s="18">
        <v>42886</v>
      </c>
      <c r="M47" s="12">
        <v>26247.51</v>
      </c>
      <c r="N47" s="12">
        <f>M47*12</f>
        <v>314970.12</v>
      </c>
      <c r="O47" s="12">
        <v>326710.03999999998</v>
      </c>
      <c r="P47" s="17"/>
      <c r="Q47" s="11"/>
      <c r="R47" s="12">
        <v>28247.31</v>
      </c>
      <c r="S47" s="12">
        <f t="shared" si="0"/>
        <v>338967.72000000003</v>
      </c>
      <c r="T47" s="23" t="s">
        <v>209</v>
      </c>
      <c r="U47" s="107" t="s">
        <v>210</v>
      </c>
      <c r="V47" s="91"/>
      <c r="W47" s="92"/>
      <c r="X47" s="92"/>
      <c r="Y47" s="92"/>
      <c r="Z47" s="92"/>
    </row>
    <row r="48" spans="1:26" s="93" customFormat="1" ht="90" x14ac:dyDescent="0.25">
      <c r="A48" s="48" t="s">
        <v>149</v>
      </c>
      <c r="B48" s="71" t="s">
        <v>136</v>
      </c>
      <c r="C48" s="49" t="s">
        <v>211</v>
      </c>
      <c r="D48" s="49"/>
      <c r="E48" s="50"/>
      <c r="F48" s="190" t="s">
        <v>212</v>
      </c>
      <c r="G48" s="49" t="s">
        <v>213</v>
      </c>
      <c r="H48" s="172" t="s">
        <v>52</v>
      </c>
      <c r="I48" s="172" t="s">
        <v>140</v>
      </c>
      <c r="J48" s="190" t="s">
        <v>214</v>
      </c>
      <c r="K48" s="52">
        <v>42622</v>
      </c>
      <c r="L48" s="52">
        <v>42986</v>
      </c>
      <c r="M48" s="53">
        <v>13652.88</v>
      </c>
      <c r="N48" s="53">
        <f>M48*12</f>
        <v>163834.56</v>
      </c>
      <c r="O48" s="53">
        <v>174671.84</v>
      </c>
      <c r="P48" s="54"/>
      <c r="Q48" s="55"/>
      <c r="R48" s="53">
        <v>14745.11</v>
      </c>
      <c r="S48" s="53">
        <f t="shared" si="0"/>
        <v>176941.32</v>
      </c>
      <c r="T48" s="56" t="s">
        <v>209</v>
      </c>
      <c r="U48" s="108" t="s">
        <v>210</v>
      </c>
      <c r="V48" s="91"/>
      <c r="W48" s="92"/>
      <c r="X48" s="92"/>
      <c r="Y48" s="92"/>
      <c r="Z48" s="92"/>
    </row>
    <row r="49" spans="1:26" s="8" customFormat="1" ht="75" x14ac:dyDescent="0.25">
      <c r="A49" s="27" t="s">
        <v>215</v>
      </c>
      <c r="B49" s="5" t="s">
        <v>78</v>
      </c>
      <c r="C49" s="28" t="s">
        <v>86</v>
      </c>
      <c r="D49" s="28"/>
      <c r="E49" s="29"/>
      <c r="F49" s="16" t="s">
        <v>216</v>
      </c>
      <c r="G49" s="6" t="s">
        <v>217</v>
      </c>
      <c r="H49" s="127" t="s">
        <v>120</v>
      </c>
      <c r="I49" s="127" t="s">
        <v>42</v>
      </c>
      <c r="J49" s="11" t="s">
        <v>218</v>
      </c>
      <c r="K49" s="109">
        <v>42430</v>
      </c>
      <c r="L49" s="109">
        <v>42794</v>
      </c>
      <c r="M49" s="32">
        <f>N49/12</f>
        <v>426.80666666666667</v>
      </c>
      <c r="N49" s="32">
        <v>5121.68</v>
      </c>
      <c r="O49" s="32">
        <v>5217.5600000000004</v>
      </c>
      <c r="P49" s="33"/>
      <c r="Q49" s="34"/>
      <c r="R49" s="32">
        <v>426.81</v>
      </c>
      <c r="S49" s="32">
        <v>5121.68</v>
      </c>
      <c r="T49" s="35" t="s">
        <v>219</v>
      </c>
      <c r="U49" s="110" t="s">
        <v>220</v>
      </c>
      <c r="V49" s="13"/>
      <c r="W49" s="7"/>
      <c r="X49" s="7"/>
      <c r="Y49" s="7"/>
      <c r="Z49" s="7"/>
    </row>
    <row r="50" spans="1:26" s="8" customFormat="1" ht="120" x14ac:dyDescent="0.25">
      <c r="A50" s="5" t="s">
        <v>215</v>
      </c>
      <c r="B50" s="71" t="s">
        <v>136</v>
      </c>
      <c r="C50" s="5" t="s">
        <v>221</v>
      </c>
      <c r="D50" s="111" t="s">
        <v>222</v>
      </c>
      <c r="E50" s="23">
        <v>41313</v>
      </c>
      <c r="F50" s="112" t="s">
        <v>223</v>
      </c>
      <c r="G50" s="113" t="s">
        <v>51</v>
      </c>
      <c r="H50" s="111" t="s">
        <v>153</v>
      </c>
      <c r="I50" s="127" t="s">
        <v>42</v>
      </c>
      <c r="J50" s="114" t="s">
        <v>224</v>
      </c>
      <c r="K50" s="115">
        <v>42559</v>
      </c>
      <c r="L50" s="115">
        <v>42923</v>
      </c>
      <c r="M50" s="12">
        <v>2689.15</v>
      </c>
      <c r="N50" s="12">
        <f>M50*12</f>
        <v>32269.800000000003</v>
      </c>
      <c r="O50" s="12">
        <v>32689.8</v>
      </c>
      <c r="P50" s="17"/>
      <c r="Q50" s="11"/>
      <c r="R50" s="12">
        <v>2689.15</v>
      </c>
      <c r="S50" s="12">
        <f>R50*12</f>
        <v>32269.800000000003</v>
      </c>
      <c r="T50" s="23" t="s">
        <v>225</v>
      </c>
      <c r="U50" s="19" t="s">
        <v>226</v>
      </c>
      <c r="V50" s="13"/>
      <c r="W50" s="7"/>
      <c r="X50" s="7"/>
      <c r="Y50" s="7"/>
      <c r="Z50" s="7"/>
    </row>
    <row r="51" spans="1:26" s="8" customFormat="1" ht="45" x14ac:dyDescent="0.25">
      <c r="A51" s="5" t="s">
        <v>215</v>
      </c>
      <c r="B51" s="71" t="s">
        <v>136</v>
      </c>
      <c r="C51" s="5" t="s">
        <v>227</v>
      </c>
      <c r="D51" s="111" t="s">
        <v>228</v>
      </c>
      <c r="E51" s="111"/>
      <c r="F51" s="116" t="s">
        <v>229</v>
      </c>
      <c r="G51" s="117" t="s">
        <v>32</v>
      </c>
      <c r="H51" s="127" t="s">
        <v>33</v>
      </c>
      <c r="I51" s="127" t="s">
        <v>167</v>
      </c>
      <c r="J51" s="11" t="s">
        <v>230</v>
      </c>
      <c r="K51" s="23">
        <v>42736</v>
      </c>
      <c r="L51" s="23">
        <v>43100</v>
      </c>
      <c r="M51" s="118" t="s">
        <v>231</v>
      </c>
      <c r="N51" s="119"/>
      <c r="O51" s="12">
        <v>31757.73</v>
      </c>
      <c r="P51" s="17"/>
      <c r="Q51" s="11"/>
      <c r="R51" s="12">
        <v>4000</v>
      </c>
      <c r="S51" s="12">
        <v>48000</v>
      </c>
      <c r="T51" s="23" t="s">
        <v>232</v>
      </c>
      <c r="U51" s="19"/>
      <c r="V51" s="13"/>
      <c r="W51" s="7"/>
      <c r="X51" s="7"/>
      <c r="Y51" s="7"/>
      <c r="Z51" s="7"/>
    </row>
    <row r="52" spans="1:26" s="8" customFormat="1" ht="30" x14ac:dyDescent="0.25">
      <c r="A52" s="5" t="s">
        <v>215</v>
      </c>
      <c r="B52" s="5" t="s">
        <v>78</v>
      </c>
      <c r="C52" s="6" t="s">
        <v>233</v>
      </c>
      <c r="D52" s="6"/>
      <c r="E52" s="10"/>
      <c r="F52" s="16" t="s">
        <v>234</v>
      </c>
      <c r="G52" s="113" t="s">
        <v>235</v>
      </c>
      <c r="H52" s="127" t="s">
        <v>52</v>
      </c>
      <c r="I52" s="127" t="s">
        <v>42</v>
      </c>
      <c r="J52" s="11" t="s">
        <v>236</v>
      </c>
      <c r="K52" s="62">
        <v>42674</v>
      </c>
      <c r="L52" s="62">
        <v>43038</v>
      </c>
      <c r="M52" s="12">
        <f>N52/12</f>
        <v>566.66666666666663</v>
      </c>
      <c r="N52" s="12">
        <v>6800</v>
      </c>
      <c r="O52" s="12">
        <v>3532</v>
      </c>
      <c r="P52" s="17"/>
      <c r="Q52" s="11"/>
      <c r="R52" s="12">
        <f>S52/12</f>
        <v>566.66666666666663</v>
      </c>
      <c r="S52" s="12">
        <v>6800</v>
      </c>
      <c r="T52" s="23"/>
      <c r="U52" s="19"/>
      <c r="V52" s="13"/>
      <c r="W52" s="7"/>
      <c r="X52" s="7"/>
      <c r="Y52" s="7"/>
      <c r="Z52" s="7"/>
    </row>
    <row r="53" spans="1:26" s="8" customFormat="1" ht="75" x14ac:dyDescent="0.25">
      <c r="A53" s="5" t="s">
        <v>215</v>
      </c>
      <c r="B53" s="71" t="s">
        <v>136</v>
      </c>
      <c r="C53" s="120" t="s">
        <v>237</v>
      </c>
      <c r="D53" s="6"/>
      <c r="E53" s="10"/>
      <c r="F53" s="16" t="s">
        <v>238</v>
      </c>
      <c r="G53" s="6" t="s">
        <v>239</v>
      </c>
      <c r="H53" s="127" t="s">
        <v>52</v>
      </c>
      <c r="I53" s="127" t="s">
        <v>42</v>
      </c>
      <c r="J53" s="11" t="s">
        <v>240</v>
      </c>
      <c r="K53" s="62">
        <v>42585</v>
      </c>
      <c r="L53" s="62">
        <v>42949</v>
      </c>
      <c r="M53" s="12">
        <f>N53/12</f>
        <v>2100</v>
      </c>
      <c r="N53" s="12">
        <v>25200</v>
      </c>
      <c r="O53" s="12">
        <v>17684.310000000001</v>
      </c>
      <c r="P53" s="17"/>
      <c r="Q53" s="11"/>
      <c r="R53" s="65">
        <v>2100</v>
      </c>
      <c r="S53" s="65">
        <v>25200</v>
      </c>
      <c r="T53" s="23" t="s">
        <v>241</v>
      </c>
      <c r="U53" s="121" t="s">
        <v>242</v>
      </c>
      <c r="V53" s="13"/>
      <c r="W53" s="7"/>
      <c r="X53" s="7"/>
      <c r="Y53" s="7"/>
      <c r="Z53" s="7"/>
    </row>
    <row r="54" spans="1:26" s="8" customFormat="1" ht="30" x14ac:dyDescent="0.25">
      <c r="A54" s="5" t="s">
        <v>215</v>
      </c>
      <c r="B54" s="5" t="s">
        <v>55</v>
      </c>
      <c r="C54" s="6"/>
      <c r="D54" s="6"/>
      <c r="E54" s="10"/>
      <c r="F54" s="16" t="s">
        <v>83</v>
      </c>
      <c r="G54" s="6" t="s">
        <v>84</v>
      </c>
      <c r="H54" s="127" t="s">
        <v>52</v>
      </c>
      <c r="I54" s="127" t="s">
        <v>42</v>
      </c>
      <c r="J54" s="11" t="s">
        <v>243</v>
      </c>
      <c r="K54" s="23">
        <v>42736</v>
      </c>
      <c r="L54" s="23">
        <v>43100</v>
      </c>
      <c r="M54" s="65">
        <f>N54/12</f>
        <v>375</v>
      </c>
      <c r="N54" s="65">
        <v>4500</v>
      </c>
      <c r="O54" s="12">
        <v>6273.8</v>
      </c>
      <c r="P54" s="17"/>
      <c r="Q54" s="11"/>
      <c r="R54" s="65">
        <f>S54/12</f>
        <v>375</v>
      </c>
      <c r="S54" s="65">
        <v>4500</v>
      </c>
      <c r="T54" s="23"/>
      <c r="U54" s="19"/>
      <c r="V54" s="13"/>
      <c r="W54" s="7"/>
      <c r="X54" s="7"/>
      <c r="Y54" s="7"/>
      <c r="Z54" s="7"/>
    </row>
    <row r="55" spans="1:26" s="8" customFormat="1" x14ac:dyDescent="0.25">
      <c r="A55" s="5" t="s">
        <v>215</v>
      </c>
      <c r="B55" s="5" t="s">
        <v>78</v>
      </c>
      <c r="C55" s="122"/>
      <c r="D55" s="6"/>
      <c r="E55" s="10"/>
      <c r="F55" s="16" t="s">
        <v>244</v>
      </c>
      <c r="G55" s="6"/>
      <c r="H55" s="127" t="s">
        <v>52</v>
      </c>
      <c r="I55" s="127" t="s">
        <v>42</v>
      </c>
      <c r="J55" s="11" t="s">
        <v>245</v>
      </c>
      <c r="K55" s="62"/>
      <c r="L55" s="62"/>
      <c r="M55" s="65">
        <v>120</v>
      </c>
      <c r="N55" s="65">
        <v>1440</v>
      </c>
      <c r="O55" s="12">
        <v>1354.86</v>
      </c>
      <c r="P55" s="17"/>
      <c r="Q55" s="11"/>
      <c r="R55" s="12">
        <v>120</v>
      </c>
      <c r="S55" s="12">
        <v>1440</v>
      </c>
      <c r="T55" s="23"/>
      <c r="U55" s="121" t="s">
        <v>246</v>
      </c>
      <c r="V55" s="13"/>
      <c r="W55" s="7"/>
      <c r="X55" s="7"/>
      <c r="Y55" s="7"/>
      <c r="Z55" s="7"/>
    </row>
    <row r="56" spans="1:26" s="8" customFormat="1" x14ac:dyDescent="0.25">
      <c r="A56" s="5" t="s">
        <v>215</v>
      </c>
      <c r="B56" s="5" t="s">
        <v>78</v>
      </c>
      <c r="C56" s="6" t="s">
        <v>247</v>
      </c>
      <c r="D56" s="6"/>
      <c r="E56" s="10"/>
      <c r="F56" s="16" t="s">
        <v>244</v>
      </c>
      <c r="G56" s="6"/>
      <c r="H56" s="127" t="s">
        <v>52</v>
      </c>
      <c r="I56" s="127" t="s">
        <v>42</v>
      </c>
      <c r="J56" s="11" t="s">
        <v>248</v>
      </c>
      <c r="K56" s="23">
        <v>42736</v>
      </c>
      <c r="L56" s="23">
        <v>43100</v>
      </c>
      <c r="M56" s="12"/>
      <c r="N56" s="12"/>
      <c r="O56" s="12">
        <v>2120.31</v>
      </c>
      <c r="P56" s="17"/>
      <c r="Q56" s="11"/>
      <c r="R56" s="12">
        <v>498.61</v>
      </c>
      <c r="S56" s="12">
        <f>R56*12</f>
        <v>5983.32</v>
      </c>
      <c r="T56" s="23"/>
      <c r="U56" s="121" t="s">
        <v>246</v>
      </c>
      <c r="V56" s="13"/>
      <c r="W56" s="7"/>
      <c r="X56" s="7"/>
      <c r="Y56" s="7"/>
      <c r="Z56" s="7"/>
    </row>
    <row r="57" spans="1:26" s="8" customFormat="1" ht="60" x14ac:dyDescent="0.25">
      <c r="A57" s="5" t="s">
        <v>215</v>
      </c>
      <c r="B57" s="5" t="s">
        <v>456</v>
      </c>
      <c r="C57" s="111" t="s">
        <v>249</v>
      </c>
      <c r="D57" s="111" t="s">
        <v>250</v>
      </c>
      <c r="E57" s="123">
        <v>42045</v>
      </c>
      <c r="F57" s="16" t="s">
        <v>251</v>
      </c>
      <c r="G57" s="111" t="s">
        <v>193</v>
      </c>
      <c r="H57" s="111" t="s">
        <v>52</v>
      </c>
      <c r="I57" s="127" t="s">
        <v>194</v>
      </c>
      <c r="J57" s="11" t="s">
        <v>252</v>
      </c>
      <c r="K57" s="124">
        <v>42521</v>
      </c>
      <c r="L57" s="115">
        <v>42885</v>
      </c>
      <c r="M57" s="12">
        <f>N57/12</f>
        <v>3260.5</v>
      </c>
      <c r="N57" s="12">
        <v>39126</v>
      </c>
      <c r="O57" s="12">
        <v>13631.98</v>
      </c>
      <c r="P57" s="17"/>
      <c r="Q57" s="11"/>
      <c r="R57" s="12">
        <v>1350</v>
      </c>
      <c r="S57" s="12">
        <f>R57*12</f>
        <v>16200</v>
      </c>
      <c r="T57" s="23" t="s">
        <v>253</v>
      </c>
      <c r="U57" s="121" t="s">
        <v>242</v>
      </c>
      <c r="V57" s="13"/>
      <c r="W57" s="7"/>
      <c r="X57" s="7"/>
      <c r="Y57" s="7"/>
      <c r="Z57" s="7"/>
    </row>
    <row r="58" spans="1:26" s="8" customFormat="1" ht="90" x14ac:dyDescent="0.25">
      <c r="A58" s="111" t="s">
        <v>215</v>
      </c>
      <c r="B58" s="71" t="s">
        <v>136</v>
      </c>
      <c r="C58" s="111" t="s">
        <v>254</v>
      </c>
      <c r="D58" s="111" t="s">
        <v>255</v>
      </c>
      <c r="E58" s="73">
        <v>42703</v>
      </c>
      <c r="F58" s="126" t="s">
        <v>256</v>
      </c>
      <c r="G58" s="127" t="s">
        <v>257</v>
      </c>
      <c r="H58" s="127" t="s">
        <v>52</v>
      </c>
      <c r="I58" s="127" t="s">
        <v>127</v>
      </c>
      <c r="J58" s="128" t="s">
        <v>105</v>
      </c>
      <c r="K58" s="62">
        <v>42737</v>
      </c>
      <c r="L58" s="62">
        <v>43100</v>
      </c>
      <c r="M58" s="65">
        <f>N58/12</f>
        <v>14550.806666666665</v>
      </c>
      <c r="N58" s="65">
        <v>174609.68</v>
      </c>
      <c r="O58" s="65">
        <v>177757.32</v>
      </c>
      <c r="P58" s="129"/>
      <c r="Q58" s="67"/>
      <c r="R58" s="65">
        <v>14550.81</v>
      </c>
      <c r="S58" s="65">
        <v>174609.68</v>
      </c>
      <c r="T58" s="62" t="s">
        <v>225</v>
      </c>
      <c r="U58" s="121" t="s">
        <v>258</v>
      </c>
      <c r="V58" s="13"/>
      <c r="W58" s="7"/>
      <c r="X58" s="7"/>
      <c r="Y58" s="7"/>
      <c r="Z58" s="7"/>
    </row>
    <row r="59" spans="1:26" s="8" customFormat="1" ht="30" x14ac:dyDescent="0.25">
      <c r="A59" s="5" t="s">
        <v>215</v>
      </c>
      <c r="B59" s="71" t="s">
        <v>136</v>
      </c>
      <c r="C59" s="6"/>
      <c r="D59" s="6"/>
      <c r="E59" s="10"/>
      <c r="F59" s="16" t="s">
        <v>244</v>
      </c>
      <c r="G59" s="6"/>
      <c r="H59" s="127" t="s">
        <v>52</v>
      </c>
      <c r="I59" s="127" t="s">
        <v>134</v>
      </c>
      <c r="J59" s="112" t="s">
        <v>259</v>
      </c>
      <c r="K59" s="23">
        <v>42736</v>
      </c>
      <c r="L59" s="23">
        <v>43100</v>
      </c>
      <c r="M59" s="12">
        <v>1583.33</v>
      </c>
      <c r="N59" s="12">
        <v>19000</v>
      </c>
      <c r="O59" s="12">
        <v>0</v>
      </c>
      <c r="P59" s="17"/>
      <c r="Q59" s="11"/>
      <c r="R59" s="65">
        <f>S59/12</f>
        <v>1583.3333333333333</v>
      </c>
      <c r="S59" s="65">
        <v>19000</v>
      </c>
      <c r="T59" s="23"/>
      <c r="U59" s="131" t="s">
        <v>260</v>
      </c>
      <c r="V59" s="13"/>
      <c r="W59" s="7"/>
      <c r="X59" s="7"/>
      <c r="Y59" s="7"/>
      <c r="Z59" s="7"/>
    </row>
    <row r="60" spans="1:26" s="8" customFormat="1" ht="120" x14ac:dyDescent="0.25">
      <c r="A60" s="5" t="s">
        <v>215</v>
      </c>
      <c r="B60" s="71" t="s">
        <v>136</v>
      </c>
      <c r="C60" s="111" t="s">
        <v>261</v>
      </c>
      <c r="D60" s="111" t="s">
        <v>262</v>
      </c>
      <c r="E60" s="123">
        <v>42608</v>
      </c>
      <c r="F60" s="112" t="s">
        <v>223</v>
      </c>
      <c r="G60" s="113" t="s">
        <v>51</v>
      </c>
      <c r="H60" s="111" t="s">
        <v>52</v>
      </c>
      <c r="I60" s="127" t="s">
        <v>140</v>
      </c>
      <c r="J60" s="112" t="s">
        <v>263</v>
      </c>
      <c r="K60" s="124">
        <v>42661</v>
      </c>
      <c r="L60" s="124">
        <v>43025</v>
      </c>
      <c r="M60" s="12">
        <v>2064.4299999999998</v>
      </c>
      <c r="N60" s="12">
        <f>M60*12</f>
        <v>24773.159999999996</v>
      </c>
      <c r="O60" s="12">
        <v>22167.87</v>
      </c>
      <c r="P60" s="17"/>
      <c r="Q60" s="11"/>
      <c r="R60" s="12">
        <v>2064.4299999999998</v>
      </c>
      <c r="S60" s="12">
        <f>R60*12</f>
        <v>24773.159999999996</v>
      </c>
      <c r="T60" s="23" t="s">
        <v>225</v>
      </c>
      <c r="U60" s="121" t="s">
        <v>264</v>
      </c>
      <c r="V60" s="13"/>
      <c r="W60" s="7"/>
      <c r="X60" s="7"/>
      <c r="Y60" s="7"/>
      <c r="Z60" s="7"/>
    </row>
    <row r="61" spans="1:26" s="8" customFormat="1" ht="120" x14ac:dyDescent="0.25">
      <c r="A61" s="5" t="s">
        <v>215</v>
      </c>
      <c r="B61" s="71" t="s">
        <v>136</v>
      </c>
      <c r="C61" s="111" t="s">
        <v>265</v>
      </c>
      <c r="D61" s="111" t="s">
        <v>266</v>
      </c>
      <c r="E61" s="123">
        <v>42510</v>
      </c>
      <c r="F61" s="112" t="s">
        <v>223</v>
      </c>
      <c r="G61" s="113" t="s">
        <v>51</v>
      </c>
      <c r="H61" s="191" t="s">
        <v>52</v>
      </c>
      <c r="I61" s="127" t="s">
        <v>140</v>
      </c>
      <c r="J61" s="132" t="s">
        <v>267</v>
      </c>
      <c r="K61" s="124">
        <v>42566</v>
      </c>
      <c r="L61" s="124">
        <v>42930</v>
      </c>
      <c r="M61" s="96">
        <v>25608.959999999999</v>
      </c>
      <c r="N61" s="65">
        <f>M61*12</f>
        <v>307307.52000000002</v>
      </c>
      <c r="O61" s="96">
        <v>277847.01</v>
      </c>
      <c r="P61" s="17"/>
      <c r="Q61" s="11"/>
      <c r="R61" s="12">
        <v>25608.959999999999</v>
      </c>
      <c r="S61" s="12">
        <f>R61*12</f>
        <v>307307.52000000002</v>
      </c>
      <c r="T61" s="23" t="s">
        <v>225</v>
      </c>
      <c r="U61" s="121" t="s">
        <v>226</v>
      </c>
      <c r="V61" s="13"/>
      <c r="W61" s="7"/>
      <c r="X61" s="7"/>
      <c r="Y61" s="7"/>
      <c r="Z61" s="7"/>
    </row>
    <row r="62" spans="1:26" s="8" customFormat="1" ht="45.75" thickBot="1" x14ac:dyDescent="0.3">
      <c r="A62" s="5" t="s">
        <v>215</v>
      </c>
      <c r="B62" s="5" t="s">
        <v>78</v>
      </c>
      <c r="C62" s="6" t="s">
        <v>268</v>
      </c>
      <c r="D62" s="6"/>
      <c r="E62" s="10"/>
      <c r="F62" s="133" t="s">
        <v>269</v>
      </c>
      <c r="G62" s="113" t="s">
        <v>270</v>
      </c>
      <c r="H62" s="111" t="s">
        <v>52</v>
      </c>
      <c r="I62" s="127" t="s">
        <v>271</v>
      </c>
      <c r="J62" s="132" t="s">
        <v>272</v>
      </c>
      <c r="K62" s="23">
        <v>42705</v>
      </c>
      <c r="L62" s="23">
        <v>42825</v>
      </c>
      <c r="M62" s="134">
        <f>N62/4</f>
        <v>643</v>
      </c>
      <c r="N62" s="134">
        <v>2572</v>
      </c>
      <c r="O62" s="53">
        <v>6447</v>
      </c>
      <c r="P62" s="54"/>
      <c r="Q62" s="55"/>
      <c r="R62" s="53">
        <v>643</v>
      </c>
      <c r="S62" s="53">
        <f>R62*12</f>
        <v>7716</v>
      </c>
      <c r="T62" s="56" t="s">
        <v>225</v>
      </c>
      <c r="U62" s="135" t="s">
        <v>273</v>
      </c>
      <c r="V62" s="13"/>
      <c r="W62" s="7"/>
      <c r="X62" s="7"/>
      <c r="Y62" s="7"/>
      <c r="Z62" s="7"/>
    </row>
    <row r="63" spans="1:26" s="8" customFormat="1" ht="45" x14ac:dyDescent="0.25">
      <c r="A63" s="5" t="s">
        <v>274</v>
      </c>
      <c r="B63" s="71" t="s">
        <v>136</v>
      </c>
      <c r="C63" s="200" t="s">
        <v>275</v>
      </c>
      <c r="D63" s="6"/>
      <c r="E63" s="10"/>
      <c r="F63" s="201" t="s">
        <v>276</v>
      </c>
      <c r="G63" s="202" t="s">
        <v>277</v>
      </c>
      <c r="H63" s="127" t="s">
        <v>120</v>
      </c>
      <c r="I63" s="111" t="s">
        <v>42</v>
      </c>
      <c r="J63" s="11" t="s">
        <v>278</v>
      </c>
      <c r="K63" s="18">
        <v>42737</v>
      </c>
      <c r="L63" s="18">
        <v>43100</v>
      </c>
      <c r="M63" s="12">
        <v>665</v>
      </c>
      <c r="N63" s="12">
        <v>7980</v>
      </c>
      <c r="O63" s="12">
        <v>7980</v>
      </c>
      <c r="P63" s="33"/>
      <c r="Q63" s="34"/>
      <c r="R63" s="12">
        <v>731.5</v>
      </c>
      <c r="S63" s="12">
        <v>8778</v>
      </c>
      <c r="T63" s="35"/>
      <c r="U63" s="110"/>
      <c r="V63" s="13"/>
      <c r="W63" s="7"/>
      <c r="X63" s="7"/>
      <c r="Y63" s="7"/>
      <c r="Z63" s="7"/>
    </row>
    <row r="64" spans="1:26" s="8" customFormat="1" ht="90" x14ac:dyDescent="0.25">
      <c r="A64" s="5" t="s">
        <v>274</v>
      </c>
      <c r="B64" s="71" t="s">
        <v>136</v>
      </c>
      <c r="C64" s="203" t="s">
        <v>279</v>
      </c>
      <c r="D64" s="136"/>
      <c r="E64" s="10"/>
      <c r="F64" s="137" t="s">
        <v>280</v>
      </c>
      <c r="G64" s="122"/>
      <c r="H64" s="127" t="s">
        <v>153</v>
      </c>
      <c r="I64" s="127" t="s">
        <v>42</v>
      </c>
      <c r="J64" s="204" t="s">
        <v>281</v>
      </c>
      <c r="K64" s="18">
        <v>42614</v>
      </c>
      <c r="L64" s="18">
        <v>42736</v>
      </c>
      <c r="M64" s="12">
        <v>5640</v>
      </c>
      <c r="N64" s="12">
        <v>28200</v>
      </c>
      <c r="O64" s="12">
        <v>28200</v>
      </c>
      <c r="P64" s="17"/>
      <c r="Q64" s="11"/>
      <c r="R64" s="12"/>
      <c r="S64" s="12"/>
      <c r="T64" s="23"/>
      <c r="U64" s="19" t="s">
        <v>282</v>
      </c>
      <c r="V64" s="13"/>
      <c r="W64" s="7"/>
      <c r="X64" s="7"/>
      <c r="Y64" s="7"/>
      <c r="Z64" s="7"/>
    </row>
    <row r="65" spans="1:26" s="8" customFormat="1" ht="75" x14ac:dyDescent="0.25">
      <c r="A65" s="5" t="s">
        <v>274</v>
      </c>
      <c r="B65" s="71" t="s">
        <v>136</v>
      </c>
      <c r="C65" s="6" t="s">
        <v>131</v>
      </c>
      <c r="D65" s="6"/>
      <c r="E65" s="10"/>
      <c r="F65" s="16" t="s">
        <v>283</v>
      </c>
      <c r="G65" s="6" t="s">
        <v>284</v>
      </c>
      <c r="H65" s="127" t="s">
        <v>153</v>
      </c>
      <c r="I65" s="127" t="s">
        <v>42</v>
      </c>
      <c r="J65" s="11" t="s">
        <v>285</v>
      </c>
      <c r="K65" s="18">
        <v>42558</v>
      </c>
      <c r="L65" s="18">
        <v>42735</v>
      </c>
      <c r="M65" s="12">
        <v>2648</v>
      </c>
      <c r="N65" s="205">
        <v>31776</v>
      </c>
      <c r="O65" s="12">
        <v>17388</v>
      </c>
      <c r="P65" s="17"/>
      <c r="Q65" s="11"/>
      <c r="R65" s="12">
        <v>2688</v>
      </c>
      <c r="S65" s="12">
        <v>29568</v>
      </c>
      <c r="T65" s="23"/>
      <c r="U65" s="19" t="s">
        <v>286</v>
      </c>
      <c r="V65" s="13"/>
      <c r="W65" s="7"/>
      <c r="X65" s="7"/>
      <c r="Y65" s="7"/>
      <c r="Z65" s="7"/>
    </row>
    <row r="66" spans="1:26" s="8" customFormat="1" ht="45" customHeight="1" x14ac:dyDescent="0.25">
      <c r="A66" s="5" t="s">
        <v>274</v>
      </c>
      <c r="B66" s="71" t="s">
        <v>136</v>
      </c>
      <c r="C66" s="133" t="s">
        <v>287</v>
      </c>
      <c r="D66" s="6"/>
      <c r="E66" s="10"/>
      <c r="F66" s="214" t="s">
        <v>288</v>
      </c>
      <c r="G66" s="215" t="s">
        <v>289</v>
      </c>
      <c r="H66" s="127" t="s">
        <v>153</v>
      </c>
      <c r="I66" s="127" t="s">
        <v>42</v>
      </c>
      <c r="J66" s="204" t="s">
        <v>290</v>
      </c>
      <c r="K66" s="18">
        <v>42737</v>
      </c>
      <c r="L66" s="18">
        <v>43100</v>
      </c>
      <c r="M66" s="12">
        <v>1479.5</v>
      </c>
      <c r="N66" s="12">
        <v>17754</v>
      </c>
      <c r="O66" s="12">
        <v>16274.5</v>
      </c>
      <c r="P66" s="17"/>
      <c r="Q66" s="11"/>
      <c r="R66" s="12">
        <v>1479.5</v>
      </c>
      <c r="S66" s="12">
        <v>17754</v>
      </c>
      <c r="T66" s="23"/>
      <c r="U66" s="19" t="s">
        <v>291</v>
      </c>
      <c r="V66" s="13"/>
      <c r="W66" s="7"/>
      <c r="X66" s="7"/>
      <c r="Y66" s="7"/>
      <c r="Z66" s="7"/>
    </row>
    <row r="67" spans="1:26" s="8" customFormat="1" ht="75" x14ac:dyDescent="0.25">
      <c r="A67" s="5" t="s">
        <v>274</v>
      </c>
      <c r="B67" s="5"/>
      <c r="C67" s="6" t="s">
        <v>292</v>
      </c>
      <c r="D67" s="6"/>
      <c r="E67" s="10"/>
      <c r="F67" s="206" t="s">
        <v>293</v>
      </c>
      <c r="G67" s="216" t="s">
        <v>294</v>
      </c>
      <c r="H67" s="127" t="s">
        <v>295</v>
      </c>
      <c r="I67" s="127" t="s">
        <v>42</v>
      </c>
      <c r="J67" s="11" t="s">
        <v>296</v>
      </c>
      <c r="K67" s="18">
        <v>42737</v>
      </c>
      <c r="L67" s="18">
        <v>43100</v>
      </c>
      <c r="M67" s="12">
        <v>1819.73</v>
      </c>
      <c r="N67" s="32">
        <v>21836.799999999999</v>
      </c>
      <c r="O67" s="12">
        <v>14910.1</v>
      </c>
      <c r="P67" s="17"/>
      <c r="Q67" s="11"/>
      <c r="R67" s="12">
        <v>1442.05</v>
      </c>
      <c r="S67" s="12">
        <v>17304.61</v>
      </c>
      <c r="T67" s="23"/>
      <c r="U67" s="19" t="s">
        <v>297</v>
      </c>
      <c r="V67" s="13"/>
      <c r="W67" s="7"/>
      <c r="X67" s="7"/>
      <c r="Y67" s="7"/>
      <c r="Z67" s="7"/>
    </row>
    <row r="68" spans="1:26" s="8" customFormat="1" ht="30" x14ac:dyDescent="0.25">
      <c r="A68" s="5" t="s">
        <v>274</v>
      </c>
      <c r="B68" s="5"/>
      <c r="C68" s="6" t="s">
        <v>298</v>
      </c>
      <c r="D68" s="133" t="s">
        <v>299</v>
      </c>
      <c r="E68" s="217" t="s">
        <v>300</v>
      </c>
      <c r="F68" s="218" t="s">
        <v>301</v>
      </c>
      <c r="G68" s="148" t="s">
        <v>32</v>
      </c>
      <c r="H68" s="127" t="s">
        <v>33</v>
      </c>
      <c r="I68" s="127" t="s">
        <v>167</v>
      </c>
      <c r="J68" s="133" t="s">
        <v>302</v>
      </c>
      <c r="K68" s="18">
        <v>42737</v>
      </c>
      <c r="L68" s="18">
        <v>43100</v>
      </c>
      <c r="M68" s="12">
        <v>2317.39</v>
      </c>
      <c r="N68" s="205">
        <v>27808.69</v>
      </c>
      <c r="O68" s="188">
        <v>27738.79</v>
      </c>
      <c r="P68" s="17"/>
      <c r="Q68" s="11"/>
      <c r="R68" s="12">
        <v>2843.6</v>
      </c>
      <c r="S68" s="65">
        <v>34123.199999999997</v>
      </c>
      <c r="T68" s="23"/>
      <c r="U68" s="19"/>
      <c r="V68" s="13"/>
      <c r="W68" s="7"/>
      <c r="X68" s="7"/>
      <c r="Y68" s="7"/>
      <c r="Z68" s="7"/>
    </row>
    <row r="69" spans="1:26" s="8" customFormat="1" ht="30" x14ac:dyDescent="0.25">
      <c r="A69" s="5" t="s">
        <v>274</v>
      </c>
      <c r="B69" s="71" t="s">
        <v>136</v>
      </c>
      <c r="C69" s="219" t="s">
        <v>303</v>
      </c>
      <c r="D69" s="6"/>
      <c r="E69" s="10"/>
      <c r="F69" s="206" t="s">
        <v>304</v>
      </c>
      <c r="G69" s="216" t="s">
        <v>305</v>
      </c>
      <c r="H69" s="127" t="s">
        <v>52</v>
      </c>
      <c r="I69" s="127" t="s">
        <v>42</v>
      </c>
      <c r="J69" s="11" t="s">
        <v>306</v>
      </c>
      <c r="K69" s="18">
        <v>2022016</v>
      </c>
      <c r="L69" s="18">
        <v>42735</v>
      </c>
      <c r="M69" s="12">
        <v>1008</v>
      </c>
      <c r="N69" s="12">
        <v>782.08</v>
      </c>
      <c r="O69" s="12">
        <v>7020.56</v>
      </c>
      <c r="P69" s="17"/>
      <c r="Q69" s="11"/>
      <c r="R69" s="12">
        <v>720</v>
      </c>
      <c r="S69" s="12">
        <v>8640</v>
      </c>
      <c r="T69" s="23"/>
      <c r="U69" s="19"/>
      <c r="V69" s="13"/>
      <c r="W69" s="7"/>
      <c r="X69" s="7"/>
      <c r="Y69" s="7"/>
      <c r="Z69" s="7"/>
    </row>
    <row r="70" spans="1:26" s="8" customFormat="1" ht="30.75" customHeight="1" x14ac:dyDescent="0.25">
      <c r="A70" s="5" t="s">
        <v>274</v>
      </c>
      <c r="B70" s="5" t="s">
        <v>78</v>
      </c>
      <c r="C70" s="5" t="s">
        <v>307</v>
      </c>
      <c r="D70" s="6"/>
      <c r="E70" s="10"/>
      <c r="F70" s="16" t="s">
        <v>308</v>
      </c>
      <c r="G70" s="6" t="s">
        <v>309</v>
      </c>
      <c r="H70" s="127" t="s">
        <v>52</v>
      </c>
      <c r="I70" s="127" t="s">
        <v>42</v>
      </c>
      <c r="J70" s="11" t="s">
        <v>310</v>
      </c>
      <c r="K70" s="18">
        <v>42737</v>
      </c>
      <c r="L70" s="18">
        <v>43100</v>
      </c>
      <c r="M70" s="12">
        <v>420.32</v>
      </c>
      <c r="N70" s="12">
        <v>2101.6</v>
      </c>
      <c r="O70" s="138">
        <v>6754.94</v>
      </c>
      <c r="P70" s="17"/>
      <c r="Q70" s="11"/>
      <c r="R70" s="12">
        <v>619.20000000000005</v>
      </c>
      <c r="S70" s="12">
        <v>7430.43</v>
      </c>
      <c r="T70" s="23"/>
      <c r="U70" s="19" t="s">
        <v>311</v>
      </c>
      <c r="V70" s="13"/>
      <c r="W70" s="7"/>
      <c r="X70" s="7"/>
      <c r="Y70" s="7"/>
      <c r="Z70" s="7"/>
    </row>
    <row r="71" spans="1:26" s="8" customFormat="1" ht="114" customHeight="1" x14ac:dyDescent="0.25">
      <c r="A71" s="5" t="s">
        <v>274</v>
      </c>
      <c r="B71" s="5" t="s">
        <v>78</v>
      </c>
      <c r="C71" s="220" t="s">
        <v>312</v>
      </c>
      <c r="D71" s="6"/>
      <c r="E71" s="10"/>
      <c r="F71" s="216" t="s">
        <v>313</v>
      </c>
      <c r="G71" s="216" t="s">
        <v>314</v>
      </c>
      <c r="H71" s="127" t="s">
        <v>52</v>
      </c>
      <c r="I71" s="127" t="s">
        <v>42</v>
      </c>
      <c r="J71" s="206" t="s">
        <v>315</v>
      </c>
      <c r="K71" s="18">
        <v>42737</v>
      </c>
      <c r="L71" s="18">
        <v>43100</v>
      </c>
      <c r="M71" s="12">
        <v>350</v>
      </c>
      <c r="N71" s="12">
        <v>4200</v>
      </c>
      <c r="O71" s="12">
        <v>4200</v>
      </c>
      <c r="P71" s="17"/>
      <c r="Q71" s="11"/>
      <c r="R71" s="12">
        <v>385</v>
      </c>
      <c r="S71" s="12">
        <v>4662</v>
      </c>
      <c r="T71" s="23"/>
      <c r="U71" s="19"/>
      <c r="V71" s="13"/>
      <c r="W71" s="7"/>
      <c r="X71" s="7"/>
      <c r="Y71" s="7"/>
      <c r="Z71" s="7"/>
    </row>
    <row r="72" spans="1:26" s="8" customFormat="1" ht="69.75" customHeight="1" x14ac:dyDescent="0.25">
      <c r="A72" s="5" t="s">
        <v>274</v>
      </c>
      <c r="B72" s="71" t="s">
        <v>136</v>
      </c>
      <c r="C72" s="148" t="s">
        <v>316</v>
      </c>
      <c r="D72" s="149" t="s">
        <v>317</v>
      </c>
      <c r="E72" s="10"/>
      <c r="F72" s="9" t="s">
        <v>318</v>
      </c>
      <c r="G72" s="148" t="s">
        <v>193</v>
      </c>
      <c r="H72" s="127" t="s">
        <v>52</v>
      </c>
      <c r="I72" s="127" t="s">
        <v>194</v>
      </c>
      <c r="J72" s="11" t="s">
        <v>319</v>
      </c>
      <c r="K72" s="18">
        <v>42737</v>
      </c>
      <c r="L72" s="18">
        <v>43100</v>
      </c>
      <c r="M72" s="12">
        <v>3500</v>
      </c>
      <c r="N72" s="12">
        <v>42000</v>
      </c>
      <c r="O72" s="12">
        <v>44884</v>
      </c>
      <c r="P72" s="17"/>
      <c r="Q72" s="11"/>
      <c r="R72" s="12">
        <v>4114.37</v>
      </c>
      <c r="S72" s="12">
        <v>49372.4</v>
      </c>
      <c r="T72" s="23"/>
      <c r="U72" s="19" t="s">
        <v>320</v>
      </c>
      <c r="V72" s="13"/>
      <c r="W72" s="7"/>
      <c r="X72" s="7"/>
      <c r="Y72" s="7"/>
      <c r="Z72" s="7"/>
    </row>
    <row r="73" spans="1:26" s="8" customFormat="1" ht="120" x14ac:dyDescent="0.25">
      <c r="A73" s="5" t="s">
        <v>274</v>
      </c>
      <c r="B73" s="71" t="s">
        <v>136</v>
      </c>
      <c r="C73" s="5" t="s">
        <v>321</v>
      </c>
      <c r="D73" s="5"/>
      <c r="E73" s="10"/>
      <c r="F73" s="206" t="s">
        <v>322</v>
      </c>
      <c r="G73" s="207" t="s">
        <v>323</v>
      </c>
      <c r="H73" s="127" t="s">
        <v>52</v>
      </c>
      <c r="I73" s="127" t="s">
        <v>127</v>
      </c>
      <c r="J73" s="11" t="s">
        <v>324</v>
      </c>
      <c r="K73" s="18">
        <v>42737</v>
      </c>
      <c r="L73" s="18">
        <v>43100</v>
      </c>
      <c r="M73" s="12">
        <v>10894.85</v>
      </c>
      <c r="N73" s="12">
        <v>130738.26</v>
      </c>
      <c r="O73" s="12">
        <v>112834.4</v>
      </c>
      <c r="P73" s="17"/>
      <c r="Q73" s="11"/>
      <c r="R73" s="12">
        <v>11550.7</v>
      </c>
      <c r="S73" s="12">
        <v>136608.47</v>
      </c>
      <c r="T73" s="23">
        <v>42736</v>
      </c>
      <c r="U73" s="19" t="s">
        <v>325</v>
      </c>
      <c r="V73" s="13"/>
      <c r="W73" s="7"/>
      <c r="X73" s="7"/>
      <c r="Y73" s="7"/>
      <c r="Z73" s="7"/>
    </row>
    <row r="74" spans="1:26" s="8" customFormat="1" ht="60" x14ac:dyDescent="0.25">
      <c r="A74" s="5" t="s">
        <v>274</v>
      </c>
      <c r="B74" s="5"/>
      <c r="C74" s="6"/>
      <c r="D74" s="6"/>
      <c r="E74" s="10"/>
      <c r="F74" s="208" t="s">
        <v>326</v>
      </c>
      <c r="G74" s="122"/>
      <c r="H74" s="127" t="s">
        <v>52</v>
      </c>
      <c r="I74" s="127" t="s">
        <v>134</v>
      </c>
      <c r="J74" s="11" t="s">
        <v>259</v>
      </c>
      <c r="K74" s="18"/>
      <c r="L74" s="18"/>
      <c r="M74" s="12"/>
      <c r="N74" s="12"/>
      <c r="O74" s="65"/>
      <c r="P74" s="17"/>
      <c r="Q74" s="11"/>
      <c r="R74" s="12"/>
      <c r="S74" s="12">
        <v>11832</v>
      </c>
      <c r="T74" s="23"/>
      <c r="U74" s="19" t="s">
        <v>327</v>
      </c>
      <c r="V74" s="13"/>
      <c r="W74" s="7"/>
      <c r="X74" s="7"/>
      <c r="Y74" s="7"/>
      <c r="Z74" s="7"/>
    </row>
    <row r="75" spans="1:26" s="8" customFormat="1" ht="140.25" customHeight="1" x14ac:dyDescent="0.25">
      <c r="A75" s="5" t="s">
        <v>274</v>
      </c>
      <c r="B75" s="71" t="s">
        <v>136</v>
      </c>
      <c r="C75" s="220" t="s">
        <v>328</v>
      </c>
      <c r="D75" s="6"/>
      <c r="E75" s="10"/>
      <c r="F75" s="206" t="s">
        <v>329</v>
      </c>
      <c r="G75" s="221" t="s">
        <v>330</v>
      </c>
      <c r="H75" s="127" t="s">
        <v>52</v>
      </c>
      <c r="I75" s="127" t="s">
        <v>140</v>
      </c>
      <c r="J75" s="206" t="s">
        <v>331</v>
      </c>
      <c r="K75" s="18">
        <v>42737</v>
      </c>
      <c r="L75" s="18">
        <v>43100</v>
      </c>
      <c r="M75" s="12">
        <v>16618.400000000001</v>
      </c>
      <c r="N75" s="12">
        <v>199420.85</v>
      </c>
      <c r="O75" s="12">
        <v>144735.12</v>
      </c>
      <c r="P75" s="17"/>
      <c r="Q75" s="11"/>
      <c r="R75" s="12">
        <v>15061.33</v>
      </c>
      <c r="S75" s="12">
        <v>180736.01</v>
      </c>
      <c r="T75" s="23"/>
      <c r="U75" s="19"/>
      <c r="V75" s="13"/>
      <c r="W75" s="7"/>
      <c r="X75" s="7"/>
      <c r="Y75" s="7"/>
      <c r="Z75" s="7"/>
    </row>
    <row r="76" spans="1:26" s="8" customFormat="1" ht="125.25" customHeight="1" x14ac:dyDescent="0.25">
      <c r="A76" s="5" t="s">
        <v>274</v>
      </c>
      <c r="B76" s="71" t="s">
        <v>136</v>
      </c>
      <c r="C76" s="5" t="s">
        <v>332</v>
      </c>
      <c r="D76" s="6"/>
      <c r="E76" s="10"/>
      <c r="F76" s="9" t="s">
        <v>333</v>
      </c>
      <c r="G76" s="6" t="s">
        <v>334</v>
      </c>
      <c r="H76" s="127" t="s">
        <v>52</v>
      </c>
      <c r="I76" s="127" t="s">
        <v>271</v>
      </c>
      <c r="J76" s="11" t="s">
        <v>335</v>
      </c>
      <c r="K76" s="18">
        <v>42737</v>
      </c>
      <c r="L76" s="18">
        <v>43100</v>
      </c>
      <c r="M76" s="12">
        <v>857.57</v>
      </c>
      <c r="N76" s="205">
        <v>10290.84</v>
      </c>
      <c r="O76" s="12">
        <v>11365.32</v>
      </c>
      <c r="P76" s="17"/>
      <c r="Q76" s="11"/>
      <c r="R76" s="12">
        <v>1013.29</v>
      </c>
      <c r="S76" s="12">
        <v>12159.48</v>
      </c>
      <c r="T76" s="23"/>
      <c r="U76" s="5" t="s">
        <v>336</v>
      </c>
      <c r="V76" s="13"/>
      <c r="W76" s="7"/>
      <c r="X76" s="7"/>
      <c r="Y76" s="7"/>
      <c r="Z76" s="7"/>
    </row>
    <row r="77" spans="1:26" s="145" customFormat="1" ht="30" x14ac:dyDescent="0.25">
      <c r="A77" s="139" t="s">
        <v>337</v>
      </c>
      <c r="B77" s="5" t="s">
        <v>78</v>
      </c>
      <c r="C77" s="140"/>
      <c r="D77" s="140"/>
      <c r="E77" s="29"/>
      <c r="F77" s="141" t="s">
        <v>338</v>
      </c>
      <c r="G77" s="142" t="s">
        <v>339</v>
      </c>
      <c r="H77" s="72" t="s">
        <v>52</v>
      </c>
      <c r="I77" s="72" t="s">
        <v>42</v>
      </c>
      <c r="J77" s="11" t="s">
        <v>340</v>
      </c>
      <c r="K77" s="23"/>
      <c r="L77" s="23"/>
      <c r="M77" s="12">
        <v>250</v>
      </c>
      <c r="N77" s="12">
        <f>M77*12</f>
        <v>3000</v>
      </c>
      <c r="O77" s="32">
        <v>2006.55</v>
      </c>
      <c r="P77" s="32">
        <v>0</v>
      </c>
      <c r="Q77" s="34"/>
      <c r="R77" s="12">
        <v>250</v>
      </c>
      <c r="S77" s="12">
        <f>R77*12</f>
        <v>3000</v>
      </c>
      <c r="T77" s="35"/>
      <c r="U77" s="34"/>
      <c r="V77" s="143"/>
      <c r="W77" s="144"/>
      <c r="X77" s="144"/>
      <c r="Y77" s="144"/>
      <c r="Z77" s="144"/>
    </row>
    <row r="78" spans="1:26" s="145" customFormat="1" ht="75" x14ac:dyDescent="0.25">
      <c r="A78" s="117" t="s">
        <v>337</v>
      </c>
      <c r="B78" s="5" t="s">
        <v>78</v>
      </c>
      <c r="C78" s="142"/>
      <c r="D78" s="142"/>
      <c r="E78" s="10"/>
      <c r="F78" s="116" t="s">
        <v>341</v>
      </c>
      <c r="G78" s="142" t="s">
        <v>342</v>
      </c>
      <c r="H78" s="72" t="s">
        <v>52</v>
      </c>
      <c r="I78" s="72" t="s">
        <v>42</v>
      </c>
      <c r="J78" s="11" t="s">
        <v>343</v>
      </c>
      <c r="K78" s="23">
        <v>39158</v>
      </c>
      <c r="L78" s="23">
        <v>43100</v>
      </c>
      <c r="M78" s="65">
        <v>100</v>
      </c>
      <c r="N78" s="65">
        <f>M78*12</f>
        <v>1200</v>
      </c>
      <c r="O78" s="12">
        <v>1162.2</v>
      </c>
      <c r="P78" s="12">
        <v>0</v>
      </c>
      <c r="Q78" s="11" t="s">
        <v>344</v>
      </c>
      <c r="R78" s="65">
        <v>100</v>
      </c>
      <c r="S78" s="65">
        <f>R78*12</f>
        <v>1200</v>
      </c>
      <c r="T78" s="23"/>
      <c r="U78" s="11"/>
      <c r="V78" s="143"/>
      <c r="W78" s="144"/>
      <c r="X78" s="144"/>
      <c r="Y78" s="144"/>
      <c r="Z78" s="144"/>
    </row>
    <row r="79" spans="1:26" s="145" customFormat="1" ht="45" x14ac:dyDescent="0.25">
      <c r="A79" s="117" t="s">
        <v>337</v>
      </c>
      <c r="B79" s="71" t="s">
        <v>136</v>
      </c>
      <c r="C79" s="142" t="s">
        <v>345</v>
      </c>
      <c r="D79" s="142" t="s">
        <v>346</v>
      </c>
      <c r="E79" s="10">
        <v>41890</v>
      </c>
      <c r="F79" s="116" t="s">
        <v>347</v>
      </c>
      <c r="G79" s="142" t="s">
        <v>193</v>
      </c>
      <c r="H79" s="72" t="s">
        <v>52</v>
      </c>
      <c r="I79" s="72" t="s">
        <v>194</v>
      </c>
      <c r="J79" s="11" t="s">
        <v>348</v>
      </c>
      <c r="K79" s="23">
        <v>42461</v>
      </c>
      <c r="L79" s="23">
        <v>42825</v>
      </c>
      <c r="M79" s="12">
        <v>3300</v>
      </c>
      <c r="N79" s="12">
        <f>M79*12</f>
        <v>39600</v>
      </c>
      <c r="O79" s="12">
        <v>24239.4</v>
      </c>
      <c r="P79" s="12">
        <v>0</v>
      </c>
      <c r="Q79" s="11"/>
      <c r="R79" s="12">
        <v>3300</v>
      </c>
      <c r="S79" s="12">
        <f>R79*12</f>
        <v>39600</v>
      </c>
      <c r="T79" s="23"/>
      <c r="U79" s="11"/>
      <c r="V79" s="143"/>
      <c r="W79" s="144"/>
      <c r="X79" s="144"/>
      <c r="Y79" s="144"/>
      <c r="Z79" s="144"/>
    </row>
    <row r="80" spans="1:26" s="145" customFormat="1" ht="30" x14ac:dyDescent="0.25">
      <c r="A80" s="117" t="s">
        <v>337</v>
      </c>
      <c r="B80" s="71" t="s">
        <v>136</v>
      </c>
      <c r="C80" s="142" t="s">
        <v>349</v>
      </c>
      <c r="D80" s="142" t="s">
        <v>350</v>
      </c>
      <c r="E80" s="10">
        <v>39646</v>
      </c>
      <c r="F80" s="116" t="s">
        <v>351</v>
      </c>
      <c r="G80" s="142" t="s">
        <v>98</v>
      </c>
      <c r="H80" s="72" t="s">
        <v>52</v>
      </c>
      <c r="I80" s="72" t="s">
        <v>198</v>
      </c>
      <c r="J80" s="11" t="s">
        <v>352</v>
      </c>
      <c r="K80" s="23">
        <v>42635</v>
      </c>
      <c r="L80" s="23">
        <v>42999</v>
      </c>
      <c r="M80" s="12">
        <v>483.17</v>
      </c>
      <c r="N80" s="12">
        <f>M80*12</f>
        <v>5798.04</v>
      </c>
      <c r="O80" s="12">
        <v>5430.68</v>
      </c>
      <c r="P80" s="12"/>
      <c r="Q80" s="11"/>
      <c r="R80" s="12">
        <v>483.17</v>
      </c>
      <c r="S80" s="12">
        <f>R80*12</f>
        <v>5798.04</v>
      </c>
      <c r="T80" s="23"/>
      <c r="U80" s="11"/>
      <c r="V80" s="143"/>
      <c r="W80" s="144"/>
      <c r="X80" s="144"/>
      <c r="Y80" s="144"/>
      <c r="Z80" s="144"/>
    </row>
    <row r="81" spans="1:26" s="145" customFormat="1" ht="75" x14ac:dyDescent="0.25">
      <c r="A81" s="117" t="s">
        <v>337</v>
      </c>
      <c r="B81" s="117"/>
      <c r="C81" s="142"/>
      <c r="D81" s="142"/>
      <c r="E81" s="10"/>
      <c r="F81" s="11" t="s">
        <v>353</v>
      </c>
      <c r="G81" s="142"/>
      <c r="H81" s="72" t="s">
        <v>52</v>
      </c>
      <c r="I81" s="72" t="s">
        <v>127</v>
      </c>
      <c r="J81" s="11" t="s">
        <v>354</v>
      </c>
      <c r="K81" s="23"/>
      <c r="L81" s="62"/>
      <c r="M81" s="65"/>
      <c r="N81" s="65"/>
      <c r="O81" s="12"/>
      <c r="P81" s="12"/>
      <c r="Q81" s="11"/>
      <c r="R81" s="65"/>
      <c r="S81" s="65"/>
      <c r="T81" s="23"/>
      <c r="U81" s="11" t="s">
        <v>353</v>
      </c>
      <c r="V81" s="143"/>
      <c r="W81" s="144"/>
      <c r="X81" s="144"/>
      <c r="Y81" s="144"/>
      <c r="Z81" s="144"/>
    </row>
    <row r="82" spans="1:26" s="145" customFormat="1" ht="180" x14ac:dyDescent="0.25">
      <c r="A82" s="117" t="s">
        <v>337</v>
      </c>
      <c r="B82" s="5" t="s">
        <v>78</v>
      </c>
      <c r="C82" s="142" t="s">
        <v>355</v>
      </c>
      <c r="D82" s="142" t="s">
        <v>356</v>
      </c>
      <c r="E82" s="10">
        <v>42490</v>
      </c>
      <c r="F82" s="116" t="s">
        <v>357</v>
      </c>
      <c r="G82" s="142" t="s">
        <v>358</v>
      </c>
      <c r="H82" s="72" t="s">
        <v>52</v>
      </c>
      <c r="I82" s="72" t="s">
        <v>140</v>
      </c>
      <c r="J82" s="11" t="s">
        <v>359</v>
      </c>
      <c r="K82" s="23">
        <v>42583</v>
      </c>
      <c r="L82" s="23">
        <v>42766</v>
      </c>
      <c r="M82" s="12">
        <v>20367.5</v>
      </c>
      <c r="N82" s="12">
        <f>M82*1</f>
        <v>20367.5</v>
      </c>
      <c r="O82" s="12">
        <f>121511.55-19674.05</f>
        <v>101837.5</v>
      </c>
      <c r="P82" s="12">
        <v>0</v>
      </c>
      <c r="Q82" s="11" t="s">
        <v>344</v>
      </c>
      <c r="R82" s="12">
        <v>20367.5</v>
      </c>
      <c r="S82" s="12">
        <f>R82*1</f>
        <v>20367.5</v>
      </c>
      <c r="T82" s="23"/>
      <c r="U82" s="11" t="s">
        <v>360</v>
      </c>
      <c r="V82" s="143"/>
      <c r="W82" s="144"/>
      <c r="X82" s="144"/>
      <c r="Y82" s="144"/>
      <c r="Z82" s="144"/>
    </row>
    <row r="83" spans="1:26" s="8" customFormat="1" ht="60" x14ac:dyDescent="0.25">
      <c r="A83" s="117" t="s">
        <v>419</v>
      </c>
      <c r="B83" s="5" t="s">
        <v>136</v>
      </c>
      <c r="C83" s="6" t="s">
        <v>361</v>
      </c>
      <c r="D83" s="6"/>
      <c r="E83" s="10"/>
      <c r="F83" s="16" t="s">
        <v>362</v>
      </c>
      <c r="G83" s="6" t="s">
        <v>363</v>
      </c>
      <c r="H83" s="127" t="s">
        <v>153</v>
      </c>
      <c r="I83" s="127" t="s">
        <v>42</v>
      </c>
      <c r="J83" s="67" t="s">
        <v>364</v>
      </c>
      <c r="K83" s="123">
        <v>42552</v>
      </c>
      <c r="L83" s="123">
        <v>42919</v>
      </c>
      <c r="M83" s="65">
        <v>7882.21</v>
      </c>
      <c r="N83" s="12">
        <v>94586.52</v>
      </c>
      <c r="O83" s="65">
        <v>94586.52</v>
      </c>
      <c r="P83" s="129"/>
      <c r="Q83" s="67"/>
      <c r="R83" s="65">
        <v>7890</v>
      </c>
      <c r="S83" s="65">
        <v>94680</v>
      </c>
      <c r="T83" s="23"/>
      <c r="U83" s="19"/>
      <c r="V83" s="13"/>
      <c r="W83" s="7"/>
      <c r="X83" s="7"/>
      <c r="Y83" s="7"/>
      <c r="Z83" s="7"/>
    </row>
    <row r="84" spans="1:26" s="8" customFormat="1" ht="45" x14ac:dyDescent="0.25">
      <c r="A84" s="117" t="s">
        <v>419</v>
      </c>
      <c r="B84" s="5" t="s">
        <v>136</v>
      </c>
      <c r="C84" s="6" t="s">
        <v>365</v>
      </c>
      <c r="D84" s="6"/>
      <c r="E84" s="10"/>
      <c r="F84" s="16" t="s">
        <v>366</v>
      </c>
      <c r="G84" s="6" t="s">
        <v>367</v>
      </c>
      <c r="H84" s="127" t="s">
        <v>153</v>
      </c>
      <c r="I84" s="127" t="s">
        <v>42</v>
      </c>
      <c r="J84" s="67" t="s">
        <v>368</v>
      </c>
      <c r="K84" s="123">
        <v>42401</v>
      </c>
      <c r="L84" s="123">
        <v>42766</v>
      </c>
      <c r="M84" s="65">
        <v>18968.599999999999</v>
      </c>
      <c r="N84" s="12">
        <v>224995.32</v>
      </c>
      <c r="O84" s="65">
        <v>227623.22</v>
      </c>
      <c r="P84" s="129"/>
      <c r="Q84" s="67"/>
      <c r="R84" s="65">
        <v>18749.580000000002</v>
      </c>
      <c r="S84" s="65">
        <v>224995</v>
      </c>
      <c r="T84" s="23">
        <v>42765</v>
      </c>
      <c r="U84" s="19" t="s">
        <v>369</v>
      </c>
      <c r="V84" s="13"/>
      <c r="W84" s="7"/>
      <c r="X84" s="7"/>
      <c r="Y84" s="7"/>
      <c r="Z84" s="7"/>
    </row>
    <row r="85" spans="1:26" s="8" customFormat="1" ht="60" x14ac:dyDescent="0.25">
      <c r="A85" s="117" t="s">
        <v>419</v>
      </c>
      <c r="B85" s="5" t="s">
        <v>370</v>
      </c>
      <c r="C85" s="6"/>
      <c r="D85" s="6"/>
      <c r="E85" s="10"/>
      <c r="F85" s="16" t="s">
        <v>371</v>
      </c>
      <c r="G85" s="6" t="s">
        <v>32</v>
      </c>
      <c r="H85" s="127" t="s">
        <v>33</v>
      </c>
      <c r="I85" s="127" t="s">
        <v>167</v>
      </c>
      <c r="J85" s="67" t="s">
        <v>372</v>
      </c>
      <c r="K85" s="123"/>
      <c r="L85" s="123"/>
      <c r="M85" s="65">
        <v>2028.59</v>
      </c>
      <c r="N85" s="12">
        <v>23808</v>
      </c>
      <c r="O85" s="65">
        <v>24343.07</v>
      </c>
      <c r="P85" s="129"/>
      <c r="Q85" s="67"/>
      <c r="R85" s="65">
        <v>2117.33</v>
      </c>
      <c r="S85" s="65">
        <v>25408</v>
      </c>
      <c r="T85" s="23"/>
      <c r="U85" s="19"/>
      <c r="V85" s="13"/>
      <c r="W85" s="7"/>
      <c r="X85" s="7"/>
      <c r="Y85" s="7"/>
      <c r="Z85" s="7"/>
    </row>
    <row r="86" spans="1:26" s="8" customFormat="1" ht="75" x14ac:dyDescent="0.25">
      <c r="A86" s="117" t="s">
        <v>419</v>
      </c>
      <c r="B86" s="5"/>
      <c r="C86" s="6"/>
      <c r="D86" s="6"/>
      <c r="E86" s="10"/>
      <c r="F86" s="16" t="s">
        <v>373</v>
      </c>
      <c r="G86" s="6"/>
      <c r="H86" s="127" t="s">
        <v>52</v>
      </c>
      <c r="I86" s="127" t="s">
        <v>42</v>
      </c>
      <c r="J86" s="67" t="s">
        <v>374</v>
      </c>
      <c r="K86" s="123"/>
      <c r="L86" s="123"/>
      <c r="M86" s="65"/>
      <c r="N86" s="12"/>
      <c r="O86" s="65"/>
      <c r="P86" s="129"/>
      <c r="Q86" s="67"/>
      <c r="R86" s="65"/>
      <c r="S86" s="65"/>
      <c r="T86" s="23"/>
      <c r="U86" s="19" t="s">
        <v>375</v>
      </c>
      <c r="V86" s="13"/>
      <c r="W86" s="7"/>
      <c r="X86" s="7"/>
      <c r="Y86" s="7"/>
      <c r="Z86" s="7"/>
    </row>
    <row r="87" spans="1:26" s="8" customFormat="1" ht="60" x14ac:dyDescent="0.25">
      <c r="A87" s="117" t="s">
        <v>419</v>
      </c>
      <c r="B87" s="5" t="s">
        <v>78</v>
      </c>
      <c r="C87" s="6" t="s">
        <v>376</v>
      </c>
      <c r="D87" s="6"/>
      <c r="E87" s="10"/>
      <c r="F87" s="16" t="s">
        <v>377</v>
      </c>
      <c r="G87" s="6" t="s">
        <v>235</v>
      </c>
      <c r="H87" s="127" t="s">
        <v>52</v>
      </c>
      <c r="I87" s="127" t="s">
        <v>42</v>
      </c>
      <c r="J87" s="67" t="s">
        <v>378</v>
      </c>
      <c r="K87" s="123">
        <v>42642</v>
      </c>
      <c r="L87" s="123">
        <v>43010</v>
      </c>
      <c r="M87" s="65">
        <v>221</v>
      </c>
      <c r="N87" s="12">
        <v>4000</v>
      </c>
      <c r="O87" s="65">
        <v>442.2</v>
      </c>
      <c r="P87" s="129"/>
      <c r="Q87" s="67"/>
      <c r="R87" s="65">
        <v>541.66999999999996</v>
      </c>
      <c r="S87" s="65">
        <v>6500</v>
      </c>
      <c r="T87" s="23"/>
      <c r="U87" s="19"/>
      <c r="V87" s="13"/>
      <c r="W87" s="7"/>
      <c r="X87" s="7"/>
      <c r="Y87" s="7"/>
      <c r="Z87" s="7"/>
    </row>
    <row r="88" spans="1:26" s="8" customFormat="1" ht="135" x14ac:dyDescent="0.25">
      <c r="A88" s="117" t="s">
        <v>419</v>
      </c>
      <c r="B88" s="5" t="s">
        <v>379</v>
      </c>
      <c r="C88" s="6" t="s">
        <v>380</v>
      </c>
      <c r="D88" s="6"/>
      <c r="E88" s="10"/>
      <c r="F88" s="16" t="s">
        <v>381</v>
      </c>
      <c r="G88" s="6" t="s">
        <v>193</v>
      </c>
      <c r="H88" s="127" t="s">
        <v>52</v>
      </c>
      <c r="I88" s="127" t="s">
        <v>194</v>
      </c>
      <c r="J88" s="67" t="s">
        <v>382</v>
      </c>
      <c r="K88" s="123">
        <v>42461</v>
      </c>
      <c r="L88" s="123">
        <v>42825</v>
      </c>
      <c r="M88" s="65">
        <v>2614.2600000000002</v>
      </c>
      <c r="N88" s="12">
        <v>31371.119999999999</v>
      </c>
      <c r="O88" s="65">
        <v>25597.07</v>
      </c>
      <c r="P88" s="129"/>
      <c r="Q88" s="67"/>
      <c r="R88" s="65">
        <v>2875.67</v>
      </c>
      <c r="S88" s="65">
        <v>34508</v>
      </c>
      <c r="T88" s="23"/>
      <c r="U88" s="19"/>
      <c r="V88" s="13"/>
      <c r="W88" s="7"/>
      <c r="X88" s="7"/>
      <c r="Y88" s="7"/>
      <c r="Z88" s="7"/>
    </row>
    <row r="89" spans="1:26" s="8" customFormat="1" ht="75" x14ac:dyDescent="0.25">
      <c r="A89" s="117" t="s">
        <v>419</v>
      </c>
      <c r="B89" s="5" t="s">
        <v>383</v>
      </c>
      <c r="C89" s="6" t="s">
        <v>384</v>
      </c>
      <c r="D89" s="6"/>
      <c r="E89" s="10"/>
      <c r="F89" s="16" t="s">
        <v>385</v>
      </c>
      <c r="G89" s="6" t="s">
        <v>386</v>
      </c>
      <c r="H89" s="127" t="s">
        <v>52</v>
      </c>
      <c r="I89" s="127" t="s">
        <v>127</v>
      </c>
      <c r="J89" s="67" t="s">
        <v>387</v>
      </c>
      <c r="K89" s="123">
        <v>42642</v>
      </c>
      <c r="L89" s="123">
        <v>43006</v>
      </c>
      <c r="M89" s="65">
        <v>18339.78</v>
      </c>
      <c r="N89" s="12">
        <v>55019.34</v>
      </c>
      <c r="O89" s="65">
        <v>159860.23000000001</v>
      </c>
      <c r="P89" s="129"/>
      <c r="Q89" s="67"/>
      <c r="R89" s="65">
        <v>20561.580000000002</v>
      </c>
      <c r="S89" s="65">
        <v>246739</v>
      </c>
      <c r="T89" s="23">
        <v>42765</v>
      </c>
      <c r="U89" s="19" t="s">
        <v>388</v>
      </c>
      <c r="V89" s="13"/>
      <c r="W89" s="7"/>
      <c r="X89" s="7"/>
      <c r="Y89" s="7"/>
      <c r="Z89" s="7"/>
    </row>
    <row r="90" spans="1:26" s="8" customFormat="1" ht="75" x14ac:dyDescent="0.25">
      <c r="A90" s="117" t="s">
        <v>419</v>
      </c>
      <c r="B90" s="157" t="s">
        <v>389</v>
      </c>
      <c r="C90" s="157" t="s">
        <v>131</v>
      </c>
      <c r="D90" s="6"/>
      <c r="E90" s="10"/>
      <c r="F90" s="16" t="s">
        <v>385</v>
      </c>
      <c r="G90" s="6" t="s">
        <v>386</v>
      </c>
      <c r="H90" s="127" t="s">
        <v>52</v>
      </c>
      <c r="I90" s="127" t="s">
        <v>127</v>
      </c>
      <c r="J90" s="67" t="s">
        <v>387</v>
      </c>
      <c r="K90" s="123">
        <v>42461</v>
      </c>
      <c r="L90" s="123">
        <v>42641</v>
      </c>
      <c r="M90" s="65">
        <v>11612.17</v>
      </c>
      <c r="N90" s="12">
        <v>69673.02</v>
      </c>
      <c r="O90" s="65"/>
      <c r="P90" s="129"/>
      <c r="Q90" s="67"/>
      <c r="R90" s="65"/>
      <c r="S90" s="65"/>
      <c r="T90" s="23">
        <v>42765</v>
      </c>
      <c r="U90" s="19" t="s">
        <v>388</v>
      </c>
      <c r="V90" s="13"/>
      <c r="W90" s="7"/>
      <c r="X90" s="7"/>
      <c r="Y90" s="7"/>
      <c r="Z90" s="7"/>
    </row>
    <row r="91" spans="1:26" s="8" customFormat="1" ht="75" x14ac:dyDescent="0.25">
      <c r="A91" s="117" t="s">
        <v>419</v>
      </c>
      <c r="B91" s="5" t="s">
        <v>390</v>
      </c>
      <c r="C91" s="6" t="s">
        <v>391</v>
      </c>
      <c r="D91" s="6"/>
      <c r="E91" s="10"/>
      <c r="F91" s="16" t="s">
        <v>392</v>
      </c>
      <c r="G91" s="6" t="s">
        <v>393</v>
      </c>
      <c r="H91" s="127" t="s">
        <v>52</v>
      </c>
      <c r="I91" s="127" t="s">
        <v>134</v>
      </c>
      <c r="J91" s="67" t="s">
        <v>394</v>
      </c>
      <c r="K91" s="123">
        <v>42705</v>
      </c>
      <c r="L91" s="123">
        <v>43069</v>
      </c>
      <c r="M91" s="65">
        <v>1505.95</v>
      </c>
      <c r="N91" s="12">
        <v>3011.9</v>
      </c>
      <c r="O91" s="65">
        <v>3010</v>
      </c>
      <c r="P91" s="129"/>
      <c r="Q91" s="67"/>
      <c r="R91" s="65"/>
      <c r="S91" s="65">
        <v>4000</v>
      </c>
      <c r="T91" s="23"/>
      <c r="U91" s="19"/>
      <c r="V91" s="13"/>
      <c r="W91" s="7"/>
      <c r="X91" s="7"/>
      <c r="Y91" s="7"/>
      <c r="Z91" s="7"/>
    </row>
    <row r="92" spans="1:26" s="8" customFormat="1" ht="60" x14ac:dyDescent="0.25">
      <c r="A92" s="117" t="s">
        <v>419</v>
      </c>
      <c r="B92" s="5" t="s">
        <v>78</v>
      </c>
      <c r="C92" s="147" t="s">
        <v>395</v>
      </c>
      <c r="D92" s="6"/>
      <c r="E92" s="10"/>
      <c r="F92" s="16" t="s">
        <v>396</v>
      </c>
      <c r="G92" s="6" t="s">
        <v>270</v>
      </c>
      <c r="H92" s="127" t="s">
        <v>52</v>
      </c>
      <c r="I92" s="127" t="s">
        <v>271</v>
      </c>
      <c r="J92" s="67" t="s">
        <v>397</v>
      </c>
      <c r="K92" s="123">
        <v>42465</v>
      </c>
      <c r="L92" s="123">
        <v>42829</v>
      </c>
      <c r="M92" s="65">
        <v>460.75</v>
      </c>
      <c r="N92" s="12">
        <v>5220</v>
      </c>
      <c r="O92" s="65">
        <v>5529</v>
      </c>
      <c r="P92" s="129"/>
      <c r="Q92" s="67"/>
      <c r="R92" s="65">
        <v>478.5</v>
      </c>
      <c r="S92" s="65">
        <v>5742</v>
      </c>
      <c r="T92" s="23"/>
      <c r="U92" s="19"/>
      <c r="V92" s="13"/>
      <c r="W92" s="7"/>
      <c r="X92" s="7"/>
      <c r="Y92" s="7"/>
      <c r="Z92" s="7"/>
    </row>
    <row r="93" spans="1:26" s="8" customFormat="1" ht="90" x14ac:dyDescent="0.25">
      <c r="A93" s="27" t="s">
        <v>398</v>
      </c>
      <c r="B93" s="71" t="s">
        <v>136</v>
      </c>
      <c r="C93" s="28" t="s">
        <v>399</v>
      </c>
      <c r="D93" s="28" t="s">
        <v>292</v>
      </c>
      <c r="E93" s="29"/>
      <c r="F93" s="30" t="s">
        <v>400</v>
      </c>
      <c r="G93" s="28" t="s">
        <v>401</v>
      </c>
      <c r="H93" s="171" t="s">
        <v>52</v>
      </c>
      <c r="I93" s="171" t="s">
        <v>116</v>
      </c>
      <c r="J93" s="34" t="s">
        <v>402</v>
      </c>
      <c r="K93" s="31">
        <v>42006</v>
      </c>
      <c r="L93" s="31">
        <v>43101</v>
      </c>
      <c r="M93" s="32">
        <v>11240</v>
      </c>
      <c r="N93" s="32">
        <v>215760</v>
      </c>
      <c r="O93" s="12">
        <v>134880</v>
      </c>
      <c r="P93" s="33"/>
      <c r="Q93" s="34"/>
      <c r="R93" s="32">
        <v>11240</v>
      </c>
      <c r="S93" s="32">
        <v>134880</v>
      </c>
      <c r="T93" s="35"/>
      <c r="U93" s="110"/>
      <c r="V93" s="13"/>
      <c r="W93" s="7"/>
      <c r="X93" s="7"/>
      <c r="Y93" s="7"/>
      <c r="Z93" s="7"/>
    </row>
    <row r="94" spans="1:26" s="8" customFormat="1" ht="75" x14ac:dyDescent="0.25">
      <c r="A94" s="27" t="s">
        <v>398</v>
      </c>
      <c r="B94" s="71" t="s">
        <v>136</v>
      </c>
      <c r="C94" s="5" t="s">
        <v>403</v>
      </c>
      <c r="D94" s="6" t="s">
        <v>292</v>
      </c>
      <c r="E94" s="10"/>
      <c r="F94" s="16" t="s">
        <v>197</v>
      </c>
      <c r="G94" s="6" t="s">
        <v>98</v>
      </c>
      <c r="H94" s="127" t="s">
        <v>52</v>
      </c>
      <c r="I94" s="127" t="s">
        <v>198</v>
      </c>
      <c r="J94" s="11" t="s">
        <v>404</v>
      </c>
      <c r="K94" s="18">
        <v>42635</v>
      </c>
      <c r="L94" s="18">
        <v>42999</v>
      </c>
      <c r="M94" s="12">
        <v>6183.16</v>
      </c>
      <c r="N94" s="12">
        <v>74197.919999999998</v>
      </c>
      <c r="O94" s="65">
        <v>73570.679999999993</v>
      </c>
      <c r="P94" s="65"/>
      <c r="Q94" s="117"/>
      <c r="R94" s="12">
        <v>6183.16</v>
      </c>
      <c r="S94" s="12">
        <v>74197.919999999998</v>
      </c>
      <c r="T94" s="23"/>
      <c r="U94" s="19"/>
      <c r="V94" s="13"/>
      <c r="W94" s="7"/>
      <c r="X94" s="7"/>
      <c r="Y94" s="7"/>
      <c r="Z94" s="7"/>
    </row>
    <row r="95" spans="1:26" s="8" customFormat="1" ht="120" x14ac:dyDescent="0.25">
      <c r="A95" s="27" t="s">
        <v>398</v>
      </c>
      <c r="B95" s="71" t="s">
        <v>136</v>
      </c>
      <c r="C95" s="6" t="s">
        <v>405</v>
      </c>
      <c r="D95" s="6" t="s">
        <v>406</v>
      </c>
      <c r="E95" s="10">
        <v>41359</v>
      </c>
      <c r="F95" s="16" t="s">
        <v>407</v>
      </c>
      <c r="G95" s="6" t="s">
        <v>408</v>
      </c>
      <c r="H95" s="127" t="s">
        <v>52</v>
      </c>
      <c r="I95" s="127" t="s">
        <v>127</v>
      </c>
      <c r="J95" s="11" t="s">
        <v>409</v>
      </c>
      <c r="K95" s="18">
        <v>41484</v>
      </c>
      <c r="L95" s="18">
        <v>42944</v>
      </c>
      <c r="M95" s="12">
        <v>22499.9</v>
      </c>
      <c r="N95" s="12">
        <v>269998.8</v>
      </c>
      <c r="O95" s="65">
        <v>353925.72</v>
      </c>
      <c r="P95" s="17"/>
      <c r="Q95" s="11"/>
      <c r="R95" s="12">
        <v>27810.98</v>
      </c>
      <c r="S95" s="12">
        <v>333731.76</v>
      </c>
      <c r="T95" s="23">
        <v>42736</v>
      </c>
      <c r="U95" s="19" t="s">
        <v>410</v>
      </c>
      <c r="V95" s="13"/>
      <c r="W95" s="7"/>
      <c r="X95" s="7"/>
      <c r="Y95" s="7"/>
      <c r="Z95" s="7"/>
    </row>
    <row r="96" spans="1:26" s="8" customFormat="1" ht="180" x14ac:dyDescent="0.25">
      <c r="A96" s="27" t="s">
        <v>398</v>
      </c>
      <c r="B96" s="71" t="s">
        <v>136</v>
      </c>
      <c r="C96" s="5" t="s">
        <v>403</v>
      </c>
      <c r="D96" s="6" t="s">
        <v>292</v>
      </c>
      <c r="E96" s="10"/>
      <c r="F96" s="16" t="s">
        <v>197</v>
      </c>
      <c r="G96" s="6" t="s">
        <v>98</v>
      </c>
      <c r="H96" s="127" t="s">
        <v>52</v>
      </c>
      <c r="I96" s="127" t="s">
        <v>411</v>
      </c>
      <c r="J96" s="11" t="s">
        <v>412</v>
      </c>
      <c r="K96" s="18">
        <v>42635</v>
      </c>
      <c r="L96" s="18">
        <v>42999</v>
      </c>
      <c r="M96" s="12"/>
      <c r="N96" s="12"/>
      <c r="O96" s="65">
        <v>26015.26</v>
      </c>
      <c r="P96" s="65"/>
      <c r="Q96" s="117"/>
      <c r="R96" s="12">
        <v>2916.63</v>
      </c>
      <c r="S96" s="12">
        <v>34999.56</v>
      </c>
      <c r="T96" s="23"/>
      <c r="U96" s="19" t="s">
        <v>413</v>
      </c>
      <c r="V96" s="13"/>
      <c r="W96" s="7"/>
      <c r="X96" s="7"/>
      <c r="Y96" s="7"/>
      <c r="Z96" s="7"/>
    </row>
    <row r="97" spans="1:26" s="8" customFormat="1" ht="255" x14ac:dyDescent="0.25">
      <c r="A97" s="27" t="s">
        <v>398</v>
      </c>
      <c r="B97" s="71" t="s">
        <v>136</v>
      </c>
      <c r="C97" s="5" t="s">
        <v>414</v>
      </c>
      <c r="D97" s="6" t="s">
        <v>292</v>
      </c>
      <c r="E97" s="10">
        <v>42643</v>
      </c>
      <c r="F97" s="16" t="s">
        <v>415</v>
      </c>
      <c r="G97" s="6" t="s">
        <v>416</v>
      </c>
      <c r="H97" s="127" t="s">
        <v>52</v>
      </c>
      <c r="I97" s="127" t="s">
        <v>271</v>
      </c>
      <c r="J97" s="11" t="s">
        <v>417</v>
      </c>
      <c r="K97" s="18">
        <v>42705</v>
      </c>
      <c r="L97" s="18">
        <v>43069</v>
      </c>
      <c r="M97" s="12">
        <v>22931.73</v>
      </c>
      <c r="N97" s="12">
        <v>275180.76</v>
      </c>
      <c r="O97" s="12"/>
      <c r="P97" s="17"/>
      <c r="Q97" s="11"/>
      <c r="R97" s="12">
        <v>22931.73</v>
      </c>
      <c r="S97" s="12">
        <v>275180.76</v>
      </c>
      <c r="T97" s="23"/>
      <c r="U97" s="19" t="s">
        <v>418</v>
      </c>
      <c r="V97" s="13"/>
      <c r="W97" s="7"/>
      <c r="X97" s="7"/>
      <c r="Y97" s="7"/>
      <c r="Z97" s="7"/>
    </row>
    <row r="98" spans="1:26" s="93" customFormat="1" ht="60" x14ac:dyDescent="0.25">
      <c r="A98" s="5" t="s">
        <v>420</v>
      </c>
      <c r="B98" s="5" t="s">
        <v>55</v>
      </c>
      <c r="C98" s="6" t="s">
        <v>405</v>
      </c>
      <c r="D98" s="113" t="s">
        <v>421</v>
      </c>
      <c r="E98" s="113" t="s">
        <v>421</v>
      </c>
      <c r="F98" s="133" t="s">
        <v>422</v>
      </c>
      <c r="G98" s="148" t="s">
        <v>423</v>
      </c>
      <c r="H98" s="111" t="s">
        <v>153</v>
      </c>
      <c r="I98" s="127" t="s">
        <v>42</v>
      </c>
      <c r="J98" s="149" t="s">
        <v>424</v>
      </c>
      <c r="K98" s="23">
        <v>42737</v>
      </c>
      <c r="L98" s="23">
        <v>43102</v>
      </c>
      <c r="M98" s="12"/>
      <c r="N98" s="12"/>
      <c r="O98" s="12">
        <v>21881.72</v>
      </c>
      <c r="P98" s="12">
        <v>17704.2</v>
      </c>
      <c r="Q98" s="12"/>
      <c r="R98" s="150">
        <v>3540.84</v>
      </c>
      <c r="S98" s="151">
        <v>42490.080000000002</v>
      </c>
      <c r="T98" s="117" t="s">
        <v>425</v>
      </c>
      <c r="U98" s="19" t="s">
        <v>426</v>
      </c>
      <c r="V98" s="91"/>
      <c r="W98" s="92"/>
      <c r="X98" s="92"/>
      <c r="Y98" s="92"/>
      <c r="Z98" s="92"/>
    </row>
    <row r="99" spans="1:26" s="93" customFormat="1" ht="45" x14ac:dyDescent="0.25">
      <c r="A99" s="5" t="s">
        <v>420</v>
      </c>
      <c r="B99" s="71" t="s">
        <v>136</v>
      </c>
      <c r="C99" s="152" t="s">
        <v>427</v>
      </c>
      <c r="D99" s="113" t="s">
        <v>421</v>
      </c>
      <c r="E99" s="113" t="s">
        <v>421</v>
      </c>
      <c r="F99" s="153" t="s">
        <v>428</v>
      </c>
      <c r="G99" s="152" t="s">
        <v>429</v>
      </c>
      <c r="H99" s="127" t="s">
        <v>153</v>
      </c>
      <c r="I99" s="127" t="s">
        <v>42</v>
      </c>
      <c r="J99" s="112" t="s">
        <v>430</v>
      </c>
      <c r="K99" s="154">
        <v>42680</v>
      </c>
      <c r="L99" s="18">
        <v>43045</v>
      </c>
      <c r="M99" s="155">
        <v>3573.33</v>
      </c>
      <c r="N99" s="155">
        <v>42879.91</v>
      </c>
      <c r="O99" s="12">
        <v>42879.96</v>
      </c>
      <c r="P99" s="12">
        <v>0</v>
      </c>
      <c r="Q99" s="12"/>
      <c r="R99" s="150">
        <v>3573.33</v>
      </c>
      <c r="S99" s="151">
        <v>42879.96</v>
      </c>
      <c r="T99" s="117" t="s">
        <v>225</v>
      </c>
      <c r="U99" s="19"/>
      <c r="V99" s="91"/>
      <c r="W99" s="92"/>
      <c r="X99" s="92"/>
      <c r="Y99" s="92"/>
      <c r="Z99" s="92"/>
    </row>
    <row r="100" spans="1:26" s="93" customFormat="1" ht="45" x14ac:dyDescent="0.25">
      <c r="A100" s="5" t="s">
        <v>420</v>
      </c>
      <c r="B100" s="71" t="s">
        <v>136</v>
      </c>
      <c r="C100" s="152" t="s">
        <v>431</v>
      </c>
      <c r="D100" s="113" t="s">
        <v>421</v>
      </c>
      <c r="E100" s="113" t="s">
        <v>421</v>
      </c>
      <c r="F100" s="153" t="s">
        <v>428</v>
      </c>
      <c r="G100" s="152" t="s">
        <v>429</v>
      </c>
      <c r="H100" s="127" t="s">
        <v>153</v>
      </c>
      <c r="I100" s="127" t="s">
        <v>42</v>
      </c>
      <c r="J100" s="112" t="s">
        <v>432</v>
      </c>
      <c r="K100" s="154">
        <v>42680</v>
      </c>
      <c r="L100" s="18">
        <v>43045</v>
      </c>
      <c r="M100" s="155">
        <v>2806.54</v>
      </c>
      <c r="N100" s="155">
        <v>33678.519999999997</v>
      </c>
      <c r="O100" s="12">
        <v>33678.480000000003</v>
      </c>
      <c r="P100" s="12">
        <v>0</v>
      </c>
      <c r="Q100" s="12"/>
      <c r="R100" s="150">
        <v>2806.54</v>
      </c>
      <c r="S100" s="151">
        <v>33678.480000000003</v>
      </c>
      <c r="T100" s="117" t="s">
        <v>225</v>
      </c>
      <c r="U100" s="19"/>
      <c r="V100" s="91"/>
      <c r="W100" s="92"/>
      <c r="X100" s="92"/>
      <c r="Y100" s="92"/>
      <c r="Z100" s="92"/>
    </row>
    <row r="101" spans="1:26" s="93" customFormat="1" ht="105" x14ac:dyDescent="0.25">
      <c r="A101" s="5" t="s">
        <v>420</v>
      </c>
      <c r="B101" s="5" t="s">
        <v>456</v>
      </c>
      <c r="C101" s="5" t="s">
        <v>457</v>
      </c>
      <c r="D101" s="6" t="s">
        <v>433</v>
      </c>
      <c r="E101" s="10">
        <v>42199</v>
      </c>
      <c r="F101" s="16" t="s">
        <v>434</v>
      </c>
      <c r="G101" s="6" t="s">
        <v>32</v>
      </c>
      <c r="H101" s="127" t="s">
        <v>33</v>
      </c>
      <c r="I101" s="127" t="s">
        <v>167</v>
      </c>
      <c r="J101" s="156" t="s">
        <v>435</v>
      </c>
      <c r="K101" s="18"/>
      <c r="L101" s="18"/>
      <c r="M101" s="12"/>
      <c r="N101" s="12"/>
      <c r="O101" s="12">
        <v>38187.629999999997</v>
      </c>
      <c r="P101" s="12">
        <v>0</v>
      </c>
      <c r="Q101" s="12"/>
      <c r="R101" s="150">
        <v>3500</v>
      </c>
      <c r="S101" s="151">
        <v>42000</v>
      </c>
      <c r="T101" s="117"/>
      <c r="U101" s="19"/>
      <c r="V101" s="91"/>
      <c r="W101" s="92"/>
      <c r="X101" s="92"/>
      <c r="Y101" s="92"/>
      <c r="Z101" s="92"/>
    </row>
    <row r="102" spans="1:26" s="93" customFormat="1" ht="30" x14ac:dyDescent="0.25">
      <c r="A102" s="5" t="s">
        <v>420</v>
      </c>
      <c r="B102" s="5" t="s">
        <v>55</v>
      </c>
      <c r="C102" s="6"/>
      <c r="D102" s="6"/>
      <c r="E102" s="10"/>
      <c r="F102" s="16" t="s">
        <v>436</v>
      </c>
      <c r="G102" s="6" t="s">
        <v>437</v>
      </c>
      <c r="H102" s="127" t="s">
        <v>52</v>
      </c>
      <c r="I102" s="127" t="s">
        <v>194</v>
      </c>
      <c r="J102" s="11" t="s">
        <v>438</v>
      </c>
      <c r="K102" s="18"/>
      <c r="L102" s="18"/>
      <c r="M102" s="12">
        <v>5000</v>
      </c>
      <c r="N102" s="12">
        <v>60000</v>
      </c>
      <c r="O102" s="12">
        <v>65436.4</v>
      </c>
      <c r="P102" s="12">
        <v>0</v>
      </c>
      <c r="Q102" s="12"/>
      <c r="R102" s="150">
        <v>6000</v>
      </c>
      <c r="S102" s="151">
        <v>72000</v>
      </c>
      <c r="T102" s="117"/>
      <c r="U102" s="19"/>
      <c r="V102" s="91"/>
      <c r="W102" s="92"/>
      <c r="X102" s="92"/>
      <c r="Y102" s="92"/>
      <c r="Z102" s="92"/>
    </row>
    <row r="103" spans="1:26" s="93" customFormat="1" ht="105" x14ac:dyDescent="0.25">
      <c r="A103" s="5" t="s">
        <v>420</v>
      </c>
      <c r="B103" s="5" t="s">
        <v>456</v>
      </c>
      <c r="C103" s="5" t="s">
        <v>458</v>
      </c>
      <c r="D103" s="113" t="s">
        <v>439</v>
      </c>
      <c r="E103" s="113" t="s">
        <v>440</v>
      </c>
      <c r="F103" s="16" t="s">
        <v>441</v>
      </c>
      <c r="G103" s="6" t="s">
        <v>98</v>
      </c>
      <c r="H103" s="127" t="s">
        <v>52</v>
      </c>
      <c r="I103" s="127" t="s">
        <v>198</v>
      </c>
      <c r="J103" s="11" t="s">
        <v>442</v>
      </c>
      <c r="K103" s="18">
        <v>42634</v>
      </c>
      <c r="L103" s="18">
        <v>42998</v>
      </c>
      <c r="M103" s="12"/>
      <c r="N103" s="12"/>
      <c r="O103" s="12">
        <v>6405.93</v>
      </c>
      <c r="P103" s="12">
        <v>0</v>
      </c>
      <c r="Q103" s="12"/>
      <c r="R103" s="150">
        <v>1167</v>
      </c>
      <c r="S103" s="151">
        <v>14000</v>
      </c>
      <c r="T103" s="117"/>
      <c r="U103" s="19"/>
      <c r="V103" s="91"/>
      <c r="W103" s="92"/>
      <c r="X103" s="92"/>
      <c r="Y103" s="92"/>
      <c r="Z103" s="92"/>
    </row>
    <row r="104" spans="1:26" s="93" customFormat="1" ht="75" x14ac:dyDescent="0.25">
      <c r="A104" s="5" t="s">
        <v>420</v>
      </c>
      <c r="B104" s="71" t="s">
        <v>136</v>
      </c>
      <c r="C104" s="157" t="s">
        <v>443</v>
      </c>
      <c r="D104" s="5"/>
      <c r="E104" s="23"/>
      <c r="F104" s="112" t="s">
        <v>444</v>
      </c>
      <c r="G104" s="152" t="s">
        <v>445</v>
      </c>
      <c r="H104" s="127" t="s">
        <v>52</v>
      </c>
      <c r="I104" s="127" t="s">
        <v>127</v>
      </c>
      <c r="J104" s="112" t="s">
        <v>446</v>
      </c>
      <c r="K104" s="124">
        <v>42583</v>
      </c>
      <c r="L104" s="18">
        <v>42948</v>
      </c>
      <c r="M104" s="158">
        <v>22478.61</v>
      </c>
      <c r="N104" s="158">
        <v>269743.32</v>
      </c>
      <c r="O104" s="12">
        <v>112393.04</v>
      </c>
      <c r="P104" s="12">
        <v>0</v>
      </c>
      <c r="Q104" s="12"/>
      <c r="R104" s="159">
        <v>22478.61</v>
      </c>
      <c r="S104" s="151">
        <v>269743.32</v>
      </c>
      <c r="T104" s="117" t="s">
        <v>225</v>
      </c>
      <c r="U104" s="19"/>
      <c r="V104" s="91"/>
      <c r="W104" s="92"/>
      <c r="X104" s="92"/>
      <c r="Y104" s="92"/>
      <c r="Z104" s="92"/>
    </row>
    <row r="105" spans="1:26" s="93" customFormat="1" ht="105" x14ac:dyDescent="0.25">
      <c r="A105" s="5" t="s">
        <v>420</v>
      </c>
      <c r="B105" s="5" t="s">
        <v>456</v>
      </c>
      <c r="C105" s="5" t="s">
        <v>458</v>
      </c>
      <c r="D105" s="113" t="s">
        <v>439</v>
      </c>
      <c r="E105" s="113" t="s">
        <v>440</v>
      </c>
      <c r="F105" s="16" t="s">
        <v>441</v>
      </c>
      <c r="G105" s="6" t="s">
        <v>98</v>
      </c>
      <c r="H105" s="127" t="s">
        <v>52</v>
      </c>
      <c r="I105" s="127" t="s">
        <v>411</v>
      </c>
      <c r="J105" s="11" t="s">
        <v>442</v>
      </c>
      <c r="K105" s="18">
        <v>42634</v>
      </c>
      <c r="L105" s="18">
        <v>42998</v>
      </c>
      <c r="M105" s="12"/>
      <c r="N105" s="12"/>
      <c r="O105" s="12"/>
      <c r="P105" s="12"/>
      <c r="Q105" s="12"/>
      <c r="R105" s="150"/>
      <c r="S105" s="151"/>
      <c r="T105" s="117"/>
      <c r="U105" s="19"/>
      <c r="V105" s="91"/>
      <c r="W105" s="92"/>
      <c r="X105" s="92"/>
      <c r="Y105" s="92"/>
      <c r="Z105" s="92"/>
    </row>
    <row r="106" spans="1:26" s="93" customFormat="1" ht="75" x14ac:dyDescent="0.25">
      <c r="A106" s="5" t="s">
        <v>420</v>
      </c>
      <c r="B106" s="5" t="s">
        <v>456</v>
      </c>
      <c r="C106" s="6" t="s">
        <v>447</v>
      </c>
      <c r="D106" s="6" t="s">
        <v>448</v>
      </c>
      <c r="E106" s="10">
        <v>42590</v>
      </c>
      <c r="F106" s="16" t="s">
        <v>392</v>
      </c>
      <c r="G106" s="6" t="s">
        <v>393</v>
      </c>
      <c r="H106" s="127" t="s">
        <v>52</v>
      </c>
      <c r="I106" s="127" t="s">
        <v>134</v>
      </c>
      <c r="J106" s="11" t="s">
        <v>449</v>
      </c>
      <c r="K106" s="18" t="s">
        <v>450</v>
      </c>
      <c r="L106" s="18" t="s">
        <v>451</v>
      </c>
      <c r="M106" s="12"/>
      <c r="N106" s="12">
        <v>39000</v>
      </c>
      <c r="O106" s="12">
        <v>37499.339999999997</v>
      </c>
      <c r="P106" s="12">
        <v>0</v>
      </c>
      <c r="Q106" s="12"/>
      <c r="R106" s="150">
        <v>5000</v>
      </c>
      <c r="S106" s="151">
        <v>60000</v>
      </c>
      <c r="T106" s="117"/>
      <c r="U106" s="19"/>
      <c r="V106" s="91"/>
      <c r="W106" s="92"/>
      <c r="X106" s="92"/>
      <c r="Y106" s="92"/>
      <c r="Z106" s="92"/>
    </row>
    <row r="107" spans="1:26" s="93" customFormat="1" ht="45" x14ac:dyDescent="0.25">
      <c r="A107" s="5" t="s">
        <v>420</v>
      </c>
      <c r="B107" s="71" t="s">
        <v>136</v>
      </c>
      <c r="C107" s="5" t="s">
        <v>452</v>
      </c>
      <c r="D107" s="6"/>
      <c r="E107" s="10"/>
      <c r="F107" s="112" t="s">
        <v>444</v>
      </c>
      <c r="G107" s="152" t="s">
        <v>445</v>
      </c>
      <c r="H107" s="127" t="s">
        <v>52</v>
      </c>
      <c r="I107" s="127" t="s">
        <v>140</v>
      </c>
      <c r="J107" s="11" t="s">
        <v>453</v>
      </c>
      <c r="K107" s="18">
        <v>42583</v>
      </c>
      <c r="L107" s="18">
        <v>42948</v>
      </c>
      <c r="M107" s="12">
        <v>13236.98</v>
      </c>
      <c r="N107" s="12">
        <v>158843.76</v>
      </c>
      <c r="O107" s="12">
        <v>66184.899999999994</v>
      </c>
      <c r="P107" s="17">
        <v>0</v>
      </c>
      <c r="Q107" s="11"/>
      <c r="R107" s="159">
        <v>13236.98</v>
      </c>
      <c r="S107" s="159">
        <v>158879.76</v>
      </c>
      <c r="T107" s="23" t="s">
        <v>225</v>
      </c>
      <c r="U107" s="19"/>
      <c r="V107" s="91"/>
      <c r="W107" s="92"/>
      <c r="X107" s="92"/>
      <c r="Y107" s="92"/>
      <c r="Z107" s="92"/>
    </row>
    <row r="108" spans="1:26" s="93" customFormat="1" ht="53.25" customHeight="1" thickBot="1" x14ac:dyDescent="0.3">
      <c r="A108" s="5" t="s">
        <v>420</v>
      </c>
      <c r="B108" s="71" t="s">
        <v>136</v>
      </c>
      <c r="C108" s="160" t="s">
        <v>454</v>
      </c>
      <c r="D108" s="161" t="s">
        <v>421</v>
      </c>
      <c r="E108" s="161" t="s">
        <v>421</v>
      </c>
      <c r="F108" s="162" t="s">
        <v>428</v>
      </c>
      <c r="G108" s="160" t="s">
        <v>429</v>
      </c>
      <c r="H108" s="192" t="s">
        <v>52</v>
      </c>
      <c r="I108" s="192" t="s">
        <v>140</v>
      </c>
      <c r="J108" s="163" t="s">
        <v>455</v>
      </c>
      <c r="K108" s="164">
        <v>42680</v>
      </c>
      <c r="L108" s="22">
        <v>43045</v>
      </c>
      <c r="M108" s="165">
        <v>3540.12</v>
      </c>
      <c r="N108" s="165">
        <v>42481.440000000002</v>
      </c>
      <c r="O108" s="166">
        <v>42481.440000000002</v>
      </c>
      <c r="P108" s="166">
        <v>0</v>
      </c>
      <c r="Q108" s="166"/>
      <c r="R108" s="167">
        <v>3540.12</v>
      </c>
      <c r="S108" s="168">
        <v>42481.440000000002</v>
      </c>
      <c r="T108" s="193" t="s">
        <v>225</v>
      </c>
      <c r="U108" s="24"/>
      <c r="V108" s="91"/>
      <c r="W108" s="92"/>
      <c r="X108" s="92"/>
      <c r="Y108" s="92"/>
      <c r="Z108" s="92"/>
    </row>
  </sheetData>
  <autoFilter ref="A6:U108"/>
  <mergeCells count="20">
    <mergeCell ref="A1:T1"/>
    <mergeCell ref="A2:T2"/>
    <mergeCell ref="A3:T3"/>
    <mergeCell ref="A4:U4"/>
    <mergeCell ref="J5:J6"/>
    <mergeCell ref="A5:A6"/>
    <mergeCell ref="B5:C5"/>
    <mergeCell ref="D5:E5"/>
    <mergeCell ref="F5:F6"/>
    <mergeCell ref="G5:G6"/>
    <mergeCell ref="U5:U6"/>
    <mergeCell ref="O5:O6"/>
    <mergeCell ref="H5:H6"/>
    <mergeCell ref="I5:I6"/>
    <mergeCell ref="P5:P6"/>
    <mergeCell ref="Q5:Q6"/>
    <mergeCell ref="T5:T6"/>
    <mergeCell ref="K5:L5"/>
    <mergeCell ref="M5:N5"/>
    <mergeCell ref="R5:S5"/>
  </mergeCells>
  <pageMargins left="0.39370078740157483" right="0.62992125984251968" top="0.23622047244094491" bottom="0.23622047244094491" header="0" footer="0"/>
  <pageSetup paperSize="9" scale="44" fitToHeight="10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30"/>
  <sheetViews>
    <sheetView topLeftCell="A4" zoomScale="76" zoomScaleNormal="76" workbookViewId="0">
      <pane xSplit="6" ySplit="3" topLeftCell="H97" activePane="bottomRight" state="frozen"/>
      <selection activeCell="A4" sqref="A4"/>
      <selection pane="topRight" activeCell="G4" sqref="G4"/>
      <selection pane="bottomLeft" activeCell="A7" sqref="A7"/>
      <selection pane="bottomRight" activeCell="B100" sqref="B100"/>
    </sheetView>
  </sheetViews>
  <sheetFormatPr defaultRowHeight="15" x14ac:dyDescent="0.25"/>
  <cols>
    <col min="1" max="1" width="10.85546875" style="40" customWidth="1"/>
    <col min="2" max="2" width="12.42578125" style="235" customWidth="1"/>
    <col min="3" max="3" width="16.85546875" style="234" customWidth="1"/>
    <col min="4" max="4" width="10.5703125" style="235" customWidth="1"/>
    <col min="5" max="5" width="12.85546875" style="43" bestFit="1" customWidth="1"/>
    <col min="6" max="6" width="31.85546875" style="39" customWidth="1"/>
    <col min="7" max="7" width="22.5703125" style="36" customWidth="1"/>
    <col min="8" max="8" width="9" style="47" customWidth="1"/>
    <col min="9" max="9" width="8.5703125" style="47" customWidth="1"/>
    <col min="10" max="10" width="37.28515625" style="39" customWidth="1"/>
    <col min="11" max="11" width="10.28515625" style="240" customWidth="1"/>
    <col min="12" max="12" width="10.28515625" style="43" customWidth="1"/>
    <col min="13" max="13" width="12.85546875" style="42" customWidth="1"/>
    <col min="14" max="15" width="15" style="238" customWidth="1"/>
    <col min="16" max="16" width="11.5703125" style="42" customWidth="1"/>
    <col min="17" max="17" width="13.140625" style="43" customWidth="1"/>
    <col min="18" max="18" width="12.85546875" style="238" customWidth="1"/>
    <col min="19" max="19" width="15" style="238" customWidth="1"/>
    <col min="20" max="20" width="11.140625" style="239" customWidth="1"/>
    <col min="21" max="21" width="43.85546875" style="251" customWidth="1"/>
  </cols>
  <sheetData>
    <row r="1" spans="1:21" ht="18" x14ac:dyDescent="0.2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1" ht="18" x14ac:dyDescent="0.25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1" ht="18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1" ht="24" thickBot="1" x14ac:dyDescent="0.3">
      <c r="A4" s="329" t="s">
        <v>23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</row>
    <row r="5" spans="1:21" s="3" customFormat="1" ht="16.5" thickBot="1" x14ac:dyDescent="0.3">
      <c r="A5" s="330" t="s">
        <v>11</v>
      </c>
      <c r="B5" s="335" t="s">
        <v>4</v>
      </c>
      <c r="C5" s="335"/>
      <c r="D5" s="330" t="s">
        <v>14</v>
      </c>
      <c r="E5" s="330"/>
      <c r="F5" s="330" t="s">
        <v>6</v>
      </c>
      <c r="G5" s="330" t="s">
        <v>7</v>
      </c>
      <c r="H5" s="336" t="s">
        <v>12</v>
      </c>
      <c r="I5" s="336" t="s">
        <v>13</v>
      </c>
      <c r="J5" s="330" t="s">
        <v>21</v>
      </c>
      <c r="K5" s="331" t="s">
        <v>16</v>
      </c>
      <c r="L5" s="331"/>
      <c r="M5" s="332" t="s">
        <v>8</v>
      </c>
      <c r="N5" s="332"/>
      <c r="O5" s="332" t="s">
        <v>27</v>
      </c>
      <c r="P5" s="333" t="s">
        <v>24</v>
      </c>
      <c r="Q5" s="337" t="s">
        <v>28</v>
      </c>
      <c r="R5" s="332" t="s">
        <v>26</v>
      </c>
      <c r="S5" s="332"/>
      <c r="T5" s="338" t="s">
        <v>22</v>
      </c>
      <c r="U5" s="339" t="s">
        <v>15</v>
      </c>
    </row>
    <row r="6" spans="1:21" s="3" customFormat="1" ht="32.25" thickBot="1" x14ac:dyDescent="0.3">
      <c r="A6" s="330"/>
      <c r="B6" s="258" t="s">
        <v>5</v>
      </c>
      <c r="C6" s="258" t="s">
        <v>10</v>
      </c>
      <c r="D6" s="258" t="s">
        <v>3</v>
      </c>
      <c r="E6" s="259" t="s">
        <v>9</v>
      </c>
      <c r="F6" s="330"/>
      <c r="G6" s="330"/>
      <c r="H6" s="336"/>
      <c r="I6" s="336"/>
      <c r="J6" s="330"/>
      <c r="K6" s="259" t="s">
        <v>17</v>
      </c>
      <c r="L6" s="259" t="s">
        <v>18</v>
      </c>
      <c r="M6" s="250" t="s">
        <v>19</v>
      </c>
      <c r="N6" s="252" t="s">
        <v>20</v>
      </c>
      <c r="O6" s="332"/>
      <c r="P6" s="333"/>
      <c r="Q6" s="337"/>
      <c r="R6" s="252" t="s">
        <v>19</v>
      </c>
      <c r="S6" s="252" t="s">
        <v>25</v>
      </c>
      <c r="T6" s="338"/>
      <c r="U6" s="340"/>
    </row>
    <row r="7" spans="1:21" s="8" customFormat="1" ht="30" x14ac:dyDescent="0.25">
      <c r="A7" s="222" t="s">
        <v>29</v>
      </c>
      <c r="B7" s="244" t="s">
        <v>456</v>
      </c>
      <c r="C7" s="244" t="s">
        <v>461</v>
      </c>
      <c r="D7" s="228"/>
      <c r="E7" s="86"/>
      <c r="F7" s="245" t="s">
        <v>434</v>
      </c>
      <c r="G7" s="85" t="s">
        <v>32</v>
      </c>
      <c r="H7" s="169" t="s">
        <v>33</v>
      </c>
      <c r="I7" s="169" t="s">
        <v>34</v>
      </c>
      <c r="J7" s="246" t="s">
        <v>463</v>
      </c>
      <c r="K7" s="179">
        <v>42634</v>
      </c>
      <c r="L7" s="179">
        <v>42998</v>
      </c>
      <c r="M7" s="180">
        <f>23386.02+1732.22</f>
        <v>25118.240000000002</v>
      </c>
      <c r="N7" s="87">
        <f>280632.31+20786.69</f>
        <v>301419</v>
      </c>
      <c r="O7" s="87"/>
      <c r="P7" s="181"/>
      <c r="Q7" s="88"/>
      <c r="R7" s="87">
        <f>23386.02+1732.22</f>
        <v>25118.240000000002</v>
      </c>
      <c r="S7" s="87">
        <f>280632.31+20786.69</f>
        <v>301419</v>
      </c>
      <c r="T7" s="89" t="s">
        <v>232</v>
      </c>
      <c r="U7" s="244" t="s">
        <v>462</v>
      </c>
    </row>
    <row r="8" spans="1:21" s="8" customFormat="1" ht="30" x14ac:dyDescent="0.25">
      <c r="A8" s="14" t="s">
        <v>29</v>
      </c>
      <c r="B8" s="67" t="s">
        <v>136</v>
      </c>
      <c r="C8" s="207" t="s">
        <v>66</v>
      </c>
      <c r="D8" s="207"/>
      <c r="E8" s="10"/>
      <c r="F8" s="16" t="s">
        <v>67</v>
      </c>
      <c r="G8" s="6" t="s">
        <v>68</v>
      </c>
      <c r="H8" s="45" t="s">
        <v>591</v>
      </c>
      <c r="I8" s="45" t="s">
        <v>59</v>
      </c>
      <c r="J8" s="11" t="s">
        <v>465</v>
      </c>
      <c r="K8" s="23">
        <v>42736</v>
      </c>
      <c r="L8" s="23">
        <v>43100</v>
      </c>
      <c r="M8" s="12">
        <v>11027</v>
      </c>
      <c r="N8" s="100">
        <v>132324</v>
      </c>
      <c r="O8" s="100"/>
      <c r="P8" s="17"/>
      <c r="Q8" s="11"/>
      <c r="R8" s="100">
        <v>11027</v>
      </c>
      <c r="S8" s="100">
        <v>132324</v>
      </c>
      <c r="T8" s="101" t="s">
        <v>486</v>
      </c>
      <c r="U8" s="19"/>
    </row>
    <row r="9" spans="1:21" s="8" customFormat="1" ht="15.75" x14ac:dyDescent="0.25">
      <c r="A9" s="14" t="s">
        <v>29</v>
      </c>
      <c r="B9" s="67" t="s">
        <v>136</v>
      </c>
      <c r="C9" s="207" t="s">
        <v>38</v>
      </c>
      <c r="D9" s="207"/>
      <c r="E9" s="10"/>
      <c r="F9" s="116" t="s">
        <v>351</v>
      </c>
      <c r="G9" s="6" t="s">
        <v>40</v>
      </c>
      <c r="H9" s="45" t="s">
        <v>41</v>
      </c>
      <c r="I9" s="45" t="s">
        <v>42</v>
      </c>
      <c r="J9" s="11" t="s">
        <v>501</v>
      </c>
      <c r="K9" s="18">
        <v>42635</v>
      </c>
      <c r="L9" s="18">
        <v>42999</v>
      </c>
      <c r="M9" s="12">
        <v>10831.38</v>
      </c>
      <c r="N9" s="100">
        <v>129976.56</v>
      </c>
      <c r="O9" s="100"/>
      <c r="P9" s="17"/>
      <c r="Q9" s="11"/>
      <c r="R9" s="100">
        <v>10831.38</v>
      </c>
      <c r="S9" s="100">
        <v>129976.56</v>
      </c>
      <c r="T9" s="101" t="s">
        <v>232</v>
      </c>
      <c r="U9" s="19"/>
    </row>
    <row r="10" spans="1:21" s="8" customFormat="1" ht="15.75" x14ac:dyDescent="0.25">
      <c r="A10" s="14" t="s">
        <v>29</v>
      </c>
      <c r="B10" s="67" t="s">
        <v>136</v>
      </c>
      <c r="C10" s="207" t="s">
        <v>44</v>
      </c>
      <c r="D10" s="207" t="s">
        <v>45</v>
      </c>
      <c r="E10" s="10">
        <v>42191</v>
      </c>
      <c r="F10" s="16" t="s">
        <v>46</v>
      </c>
      <c r="G10" s="6" t="s">
        <v>47</v>
      </c>
      <c r="H10" s="45" t="s">
        <v>41</v>
      </c>
      <c r="I10" s="45" t="s">
        <v>42</v>
      </c>
      <c r="J10" s="11" t="s">
        <v>520</v>
      </c>
      <c r="K10" s="18">
        <v>42736</v>
      </c>
      <c r="L10" s="18">
        <v>43090</v>
      </c>
      <c r="M10" s="12">
        <v>9655.2000000000007</v>
      </c>
      <c r="N10" s="100">
        <v>115862.39999999999</v>
      </c>
      <c r="O10" s="100"/>
      <c r="P10" s="17"/>
      <c r="Q10" s="11"/>
      <c r="R10" s="100">
        <v>9655.2000000000007</v>
      </c>
      <c r="S10" s="100">
        <v>115862.39999999999</v>
      </c>
      <c r="T10" s="101" t="s">
        <v>253</v>
      </c>
      <c r="U10" s="19"/>
    </row>
    <row r="11" spans="1:21" s="8" customFormat="1" ht="30" x14ac:dyDescent="0.25">
      <c r="A11" s="14" t="s">
        <v>29</v>
      </c>
      <c r="B11" s="67" t="s">
        <v>136</v>
      </c>
      <c r="C11" s="207" t="s">
        <v>49</v>
      </c>
      <c r="D11" s="207"/>
      <c r="E11" s="10"/>
      <c r="F11" s="112" t="s">
        <v>499</v>
      </c>
      <c r="G11" s="6" t="s">
        <v>51</v>
      </c>
      <c r="H11" s="45" t="s">
        <v>52</v>
      </c>
      <c r="I11" s="45" t="s">
        <v>53</v>
      </c>
      <c r="J11" s="11" t="s">
        <v>521</v>
      </c>
      <c r="K11" s="18">
        <v>42736</v>
      </c>
      <c r="L11" s="18">
        <v>43100</v>
      </c>
      <c r="M11" s="12">
        <v>5544.44</v>
      </c>
      <c r="N11" s="100">
        <v>66533.279999999999</v>
      </c>
      <c r="O11" s="100"/>
      <c r="P11" s="17"/>
      <c r="Q11" s="11"/>
      <c r="R11" s="100">
        <v>5544.44</v>
      </c>
      <c r="S11" s="100">
        <v>66533.279999999999</v>
      </c>
      <c r="T11" s="101"/>
      <c r="U11" s="19"/>
    </row>
    <row r="12" spans="1:21" s="8" customFormat="1" ht="15.75" x14ac:dyDescent="0.25">
      <c r="A12" s="14" t="s">
        <v>29</v>
      </c>
      <c r="B12" s="67" t="s">
        <v>136</v>
      </c>
      <c r="C12" s="207" t="s">
        <v>90</v>
      </c>
      <c r="D12" s="207"/>
      <c r="E12" s="10"/>
      <c r="F12" s="16" t="s">
        <v>91</v>
      </c>
      <c r="G12" s="6" t="s">
        <v>92</v>
      </c>
      <c r="H12" s="45" t="s">
        <v>52</v>
      </c>
      <c r="I12" s="45" t="s">
        <v>59</v>
      </c>
      <c r="J12" s="11" t="s">
        <v>240</v>
      </c>
      <c r="K12" s="18">
        <v>42583</v>
      </c>
      <c r="L12" s="18">
        <v>42947</v>
      </c>
      <c r="M12" s="12">
        <v>2410</v>
      </c>
      <c r="N12" s="100">
        <v>28920</v>
      </c>
      <c r="O12" s="100"/>
      <c r="P12" s="17"/>
      <c r="Q12" s="11"/>
      <c r="R12" s="100">
        <v>2410</v>
      </c>
      <c r="S12" s="100">
        <v>28920</v>
      </c>
      <c r="T12" s="101" t="s">
        <v>485</v>
      </c>
      <c r="U12" s="19"/>
    </row>
    <row r="13" spans="1:21" s="8" customFormat="1" ht="15.75" x14ac:dyDescent="0.25">
      <c r="A13" s="14" t="s">
        <v>29</v>
      </c>
      <c r="B13" s="67" t="s">
        <v>136</v>
      </c>
      <c r="C13" s="207" t="s">
        <v>94</v>
      </c>
      <c r="D13" s="207"/>
      <c r="E13" s="10"/>
      <c r="F13" s="16" t="s">
        <v>95</v>
      </c>
      <c r="G13" s="6" t="s">
        <v>96</v>
      </c>
      <c r="H13" s="45" t="s">
        <v>52</v>
      </c>
      <c r="I13" s="45" t="s">
        <v>59</v>
      </c>
      <c r="J13" s="11" t="s">
        <v>518</v>
      </c>
      <c r="K13" s="18">
        <v>42736</v>
      </c>
      <c r="L13" s="18">
        <v>43100</v>
      </c>
      <c r="M13" s="12">
        <v>6565.65</v>
      </c>
      <c r="N13" s="100">
        <v>78787.8</v>
      </c>
      <c r="O13" s="100"/>
      <c r="P13" s="17"/>
      <c r="Q13" s="11"/>
      <c r="R13" s="100">
        <v>6565.65</v>
      </c>
      <c r="S13" s="100">
        <v>78787.8</v>
      </c>
      <c r="T13" s="101"/>
      <c r="U13" s="19"/>
    </row>
    <row r="14" spans="1:21" s="8" customFormat="1" ht="30" x14ac:dyDescent="0.25">
      <c r="A14" s="14" t="s">
        <v>29</v>
      </c>
      <c r="B14" s="67" t="s">
        <v>136</v>
      </c>
      <c r="C14" s="207" t="s">
        <v>61</v>
      </c>
      <c r="D14" s="207" t="s">
        <v>62</v>
      </c>
      <c r="E14" s="10">
        <v>42193</v>
      </c>
      <c r="F14" s="16" t="s">
        <v>63</v>
      </c>
      <c r="G14" s="6" t="s">
        <v>64</v>
      </c>
      <c r="H14" s="45" t="s">
        <v>52</v>
      </c>
      <c r="I14" s="45" t="s">
        <v>59</v>
      </c>
      <c r="J14" s="11" t="s">
        <v>467</v>
      </c>
      <c r="K14" s="18">
        <v>42552</v>
      </c>
      <c r="L14" s="18">
        <v>42916</v>
      </c>
      <c r="M14" s="12">
        <v>575.85</v>
      </c>
      <c r="N14" s="100">
        <v>6910.2</v>
      </c>
      <c r="O14" s="100"/>
      <c r="P14" s="17"/>
      <c r="Q14" s="11"/>
      <c r="R14" s="100">
        <v>575.85</v>
      </c>
      <c r="S14" s="100">
        <v>6910.2</v>
      </c>
      <c r="T14" s="101" t="s">
        <v>485</v>
      </c>
      <c r="U14" s="19"/>
    </row>
    <row r="15" spans="1:21" s="8" customFormat="1" ht="30" x14ac:dyDescent="0.25">
      <c r="A15" s="14" t="s">
        <v>29</v>
      </c>
      <c r="B15" s="19" t="s">
        <v>460</v>
      </c>
      <c r="C15" s="207" t="s">
        <v>70</v>
      </c>
      <c r="D15" s="207"/>
      <c r="E15" s="10"/>
      <c r="F15" s="16" t="s">
        <v>528</v>
      </c>
      <c r="G15" s="6" t="s">
        <v>72</v>
      </c>
      <c r="H15" s="45" t="s">
        <v>52</v>
      </c>
      <c r="I15" s="45" t="s">
        <v>59</v>
      </c>
      <c r="J15" s="11" t="s">
        <v>73</v>
      </c>
      <c r="K15" s="18">
        <v>42501</v>
      </c>
      <c r="L15" s="18">
        <v>42865</v>
      </c>
      <c r="M15" s="12">
        <v>780.76</v>
      </c>
      <c r="N15" s="100">
        <v>9369.1200000000008</v>
      </c>
      <c r="O15" s="100"/>
      <c r="P15" s="17"/>
      <c r="Q15" s="11"/>
      <c r="R15" s="100">
        <v>780.76</v>
      </c>
      <c r="S15" s="100">
        <v>9369.1200000000008</v>
      </c>
      <c r="T15" s="101" t="s">
        <v>253</v>
      </c>
      <c r="U15" s="19"/>
    </row>
    <row r="16" spans="1:21" s="8" customFormat="1" ht="30" x14ac:dyDescent="0.25">
      <c r="A16" s="14" t="s">
        <v>29</v>
      </c>
      <c r="B16" s="19" t="s">
        <v>460</v>
      </c>
      <c r="C16" s="207" t="s">
        <v>74</v>
      </c>
      <c r="D16" s="207"/>
      <c r="E16" s="10"/>
      <c r="F16" s="16" t="s">
        <v>75</v>
      </c>
      <c r="G16" s="6" t="s">
        <v>76</v>
      </c>
      <c r="H16" s="45" t="s">
        <v>52</v>
      </c>
      <c r="I16" s="45" t="s">
        <v>59</v>
      </c>
      <c r="J16" s="11" t="s">
        <v>73</v>
      </c>
      <c r="K16" s="18">
        <v>42736</v>
      </c>
      <c r="L16" s="18">
        <v>43100</v>
      </c>
      <c r="M16" s="12">
        <v>601.91999999999996</v>
      </c>
      <c r="N16" s="100">
        <v>7223.04</v>
      </c>
      <c r="O16" s="100"/>
      <c r="P16" s="17"/>
      <c r="Q16" s="11"/>
      <c r="R16" s="100">
        <v>601.91999999999996</v>
      </c>
      <c r="S16" s="100">
        <v>7223.04</v>
      </c>
      <c r="T16" s="101"/>
      <c r="U16" s="19"/>
    </row>
    <row r="17" spans="1:21" s="8" customFormat="1" ht="30" x14ac:dyDescent="0.25">
      <c r="A17" s="14" t="s">
        <v>29</v>
      </c>
      <c r="B17" s="19" t="s">
        <v>460</v>
      </c>
      <c r="C17" s="207" t="s">
        <v>77</v>
      </c>
      <c r="D17" s="207"/>
      <c r="E17" s="10"/>
      <c r="F17" s="16" t="s">
        <v>75</v>
      </c>
      <c r="G17" s="6" t="s">
        <v>76</v>
      </c>
      <c r="H17" s="45" t="s">
        <v>52</v>
      </c>
      <c r="I17" s="45" t="s">
        <v>59</v>
      </c>
      <c r="J17" s="11" t="s">
        <v>73</v>
      </c>
      <c r="K17" s="18">
        <v>42675</v>
      </c>
      <c r="L17" s="18">
        <v>43039</v>
      </c>
      <c r="M17" s="12">
        <v>1100</v>
      </c>
      <c r="N17" s="100">
        <v>13200</v>
      </c>
      <c r="O17" s="100"/>
      <c r="P17" s="17"/>
      <c r="Q17" s="11"/>
      <c r="R17" s="100">
        <v>1100</v>
      </c>
      <c r="S17" s="100">
        <v>13200</v>
      </c>
      <c r="T17" s="101" t="s">
        <v>486</v>
      </c>
      <c r="U17" s="19"/>
    </row>
    <row r="18" spans="1:21" s="8" customFormat="1" ht="30" x14ac:dyDescent="0.25">
      <c r="A18" s="14" t="s">
        <v>29</v>
      </c>
      <c r="B18" s="19" t="s">
        <v>78</v>
      </c>
      <c r="C18" s="207" t="s">
        <v>70</v>
      </c>
      <c r="D18" s="207"/>
      <c r="E18" s="10"/>
      <c r="F18" s="269" t="s">
        <v>569</v>
      </c>
      <c r="G18" s="6" t="s">
        <v>80</v>
      </c>
      <c r="H18" s="45" t="s">
        <v>52</v>
      </c>
      <c r="I18" s="45" t="s">
        <v>59</v>
      </c>
      <c r="J18" s="11" t="s">
        <v>81</v>
      </c>
      <c r="K18" s="18"/>
      <c r="L18" s="18"/>
      <c r="M18" s="12">
        <v>1666.66</v>
      </c>
      <c r="N18" s="100">
        <v>20000</v>
      </c>
      <c r="O18" s="100"/>
      <c r="P18" s="17"/>
      <c r="Q18" s="11"/>
      <c r="R18" s="100">
        <v>1666.66</v>
      </c>
      <c r="S18" s="100">
        <v>20000</v>
      </c>
      <c r="T18" s="101"/>
      <c r="U18" s="19"/>
    </row>
    <row r="19" spans="1:21" s="8" customFormat="1" ht="30" x14ac:dyDescent="0.25">
      <c r="A19" s="14" t="s">
        <v>29</v>
      </c>
      <c r="B19" s="19" t="s">
        <v>78</v>
      </c>
      <c r="C19" s="207" t="s">
        <v>82</v>
      </c>
      <c r="D19" s="207"/>
      <c r="E19" s="10"/>
      <c r="F19" s="16" t="s">
        <v>544</v>
      </c>
      <c r="G19" s="6" t="s">
        <v>84</v>
      </c>
      <c r="H19" s="45" t="s">
        <v>52</v>
      </c>
      <c r="I19" s="45" t="s">
        <v>59</v>
      </c>
      <c r="J19" s="11" t="s">
        <v>85</v>
      </c>
      <c r="K19" s="18">
        <v>41640</v>
      </c>
      <c r="L19" s="18">
        <v>43100</v>
      </c>
      <c r="M19" s="12">
        <v>12499.5</v>
      </c>
      <c r="N19" s="100">
        <v>149994</v>
      </c>
      <c r="O19" s="100"/>
      <c r="P19" s="17"/>
      <c r="Q19" s="11"/>
      <c r="R19" s="100">
        <v>12499.5</v>
      </c>
      <c r="S19" s="100">
        <v>149994</v>
      </c>
      <c r="T19" s="101"/>
      <c r="U19" s="19"/>
    </row>
    <row r="20" spans="1:21" s="8" customFormat="1" ht="15.75" x14ac:dyDescent="0.25">
      <c r="A20" s="14" t="s">
        <v>29</v>
      </c>
      <c r="B20" s="19" t="s">
        <v>78</v>
      </c>
      <c r="C20" s="207" t="s">
        <v>86</v>
      </c>
      <c r="D20" s="207"/>
      <c r="E20" s="10"/>
      <c r="F20" s="16" t="s">
        <v>87</v>
      </c>
      <c r="G20" s="6" t="s">
        <v>88</v>
      </c>
      <c r="H20" s="45" t="s">
        <v>52</v>
      </c>
      <c r="I20" s="45" t="s">
        <v>59</v>
      </c>
      <c r="J20" s="11" t="s">
        <v>89</v>
      </c>
      <c r="K20" s="18">
        <v>42736</v>
      </c>
      <c r="L20" s="18">
        <v>43100</v>
      </c>
      <c r="M20" s="12">
        <v>260</v>
      </c>
      <c r="N20" s="100">
        <v>3120</v>
      </c>
      <c r="O20" s="100"/>
      <c r="P20" s="17"/>
      <c r="Q20" s="11"/>
      <c r="R20" s="100">
        <v>260</v>
      </c>
      <c r="S20" s="100">
        <v>3120</v>
      </c>
      <c r="T20" s="101" t="s">
        <v>484</v>
      </c>
      <c r="U20" s="19"/>
    </row>
    <row r="21" spans="1:21" s="8" customFormat="1" ht="30" x14ac:dyDescent="0.25">
      <c r="A21" s="14" t="s">
        <v>29</v>
      </c>
      <c r="B21" s="19" t="s">
        <v>460</v>
      </c>
      <c r="C21" s="207" t="s">
        <v>56</v>
      </c>
      <c r="D21" s="207"/>
      <c r="E21" s="10"/>
      <c r="F21" s="16" t="s">
        <v>507</v>
      </c>
      <c r="G21" s="6" t="s">
        <v>58</v>
      </c>
      <c r="H21" s="45" t="s">
        <v>52</v>
      </c>
      <c r="I21" s="45" t="s">
        <v>59</v>
      </c>
      <c r="J21" s="11" t="s">
        <v>506</v>
      </c>
      <c r="K21" s="18">
        <v>42736</v>
      </c>
      <c r="L21" s="18">
        <v>43100</v>
      </c>
      <c r="M21" s="12">
        <v>20000</v>
      </c>
      <c r="N21" s="100">
        <v>240000</v>
      </c>
      <c r="O21" s="100"/>
      <c r="P21" s="17"/>
      <c r="Q21" s="11"/>
      <c r="R21" s="100">
        <v>20000</v>
      </c>
      <c r="S21" s="100">
        <v>240000</v>
      </c>
      <c r="T21" s="101"/>
      <c r="U21" s="19"/>
    </row>
    <row r="22" spans="1:21" s="8" customFormat="1" ht="60" x14ac:dyDescent="0.25">
      <c r="A22" s="14" t="s">
        <v>29</v>
      </c>
      <c r="B22" s="19" t="s">
        <v>456</v>
      </c>
      <c r="C22" s="19" t="s">
        <v>540</v>
      </c>
      <c r="D22" s="232" t="s">
        <v>439</v>
      </c>
      <c r="E22" s="124">
        <v>42314</v>
      </c>
      <c r="F22" s="116" t="s">
        <v>351</v>
      </c>
      <c r="G22" s="6" t="s">
        <v>98</v>
      </c>
      <c r="H22" s="45" t="s">
        <v>52</v>
      </c>
      <c r="I22" s="45" t="s">
        <v>99</v>
      </c>
      <c r="J22" s="11" t="s">
        <v>500</v>
      </c>
      <c r="K22" s="18">
        <v>42635</v>
      </c>
      <c r="L22" s="18">
        <v>42999</v>
      </c>
      <c r="M22" s="12">
        <v>1771.84</v>
      </c>
      <c r="N22" s="100">
        <v>21262.080000000002</v>
      </c>
      <c r="O22" s="100"/>
      <c r="P22" s="17"/>
      <c r="Q22" s="11"/>
      <c r="R22" s="100">
        <v>1771.84</v>
      </c>
      <c r="S22" s="100">
        <v>21262.080000000002</v>
      </c>
      <c r="T22" s="101" t="s">
        <v>232</v>
      </c>
      <c r="U22" s="19"/>
    </row>
    <row r="23" spans="1:21" s="8" customFormat="1" ht="30" x14ac:dyDescent="0.25">
      <c r="A23" s="14" t="s">
        <v>29</v>
      </c>
      <c r="B23" s="67" t="s">
        <v>136</v>
      </c>
      <c r="C23" s="207" t="s">
        <v>101</v>
      </c>
      <c r="D23" s="207"/>
      <c r="E23" s="10"/>
      <c r="F23" s="112" t="s">
        <v>471</v>
      </c>
      <c r="G23" s="6" t="s">
        <v>103</v>
      </c>
      <c r="H23" s="45" t="s">
        <v>52</v>
      </c>
      <c r="I23" s="45" t="s">
        <v>104</v>
      </c>
      <c r="J23" s="128" t="s">
        <v>526</v>
      </c>
      <c r="K23" s="18">
        <v>42675</v>
      </c>
      <c r="L23" s="18">
        <v>43039</v>
      </c>
      <c r="M23" s="12">
        <v>24394.31</v>
      </c>
      <c r="N23" s="100">
        <v>292731.71999999997</v>
      </c>
      <c r="O23" s="100"/>
      <c r="P23" s="17"/>
      <c r="Q23" s="11"/>
      <c r="R23" s="100">
        <v>24394.31</v>
      </c>
      <c r="S23" s="100">
        <v>292731.71999999997</v>
      </c>
      <c r="T23" s="101" t="s">
        <v>486</v>
      </c>
      <c r="U23" s="19"/>
    </row>
    <row r="24" spans="1:21" s="8" customFormat="1" ht="60" x14ac:dyDescent="0.25">
      <c r="A24" s="14" t="s">
        <v>29</v>
      </c>
      <c r="B24" s="19" t="s">
        <v>456</v>
      </c>
      <c r="C24" s="19" t="s">
        <v>540</v>
      </c>
      <c r="D24" s="232" t="s">
        <v>439</v>
      </c>
      <c r="E24" s="124">
        <v>42314</v>
      </c>
      <c r="F24" s="116" t="s">
        <v>351</v>
      </c>
      <c r="G24" s="6" t="s">
        <v>98</v>
      </c>
      <c r="H24" s="45" t="s">
        <v>52</v>
      </c>
      <c r="I24" s="45" t="s">
        <v>106</v>
      </c>
      <c r="J24" s="11" t="s">
        <v>519</v>
      </c>
      <c r="K24" s="18">
        <v>42635</v>
      </c>
      <c r="L24" s="18">
        <v>42999</v>
      </c>
      <c r="M24" s="12">
        <v>900</v>
      </c>
      <c r="N24" s="100">
        <v>10800</v>
      </c>
      <c r="O24" s="100"/>
      <c r="P24" s="17"/>
      <c r="Q24" s="11"/>
      <c r="R24" s="100">
        <v>900</v>
      </c>
      <c r="S24" s="100">
        <v>10800</v>
      </c>
      <c r="T24" s="101" t="s">
        <v>232</v>
      </c>
      <c r="U24" s="19"/>
    </row>
    <row r="25" spans="1:21" s="8" customFormat="1" ht="30" x14ac:dyDescent="0.25">
      <c r="A25" s="14" t="s">
        <v>29</v>
      </c>
      <c r="B25" s="67" t="s">
        <v>136</v>
      </c>
      <c r="C25" s="207" t="s">
        <v>94</v>
      </c>
      <c r="D25" s="207"/>
      <c r="E25" s="10"/>
      <c r="F25" s="112" t="s">
        <v>499</v>
      </c>
      <c r="G25" s="6" t="s">
        <v>51</v>
      </c>
      <c r="H25" s="45" t="s">
        <v>52</v>
      </c>
      <c r="I25" s="45" t="s">
        <v>109</v>
      </c>
      <c r="J25" s="11" t="s">
        <v>477</v>
      </c>
      <c r="K25" s="18">
        <v>42736</v>
      </c>
      <c r="L25" s="18">
        <v>43100</v>
      </c>
      <c r="M25" s="12">
        <v>5882.46</v>
      </c>
      <c r="N25" s="100">
        <v>70589.52</v>
      </c>
      <c r="O25" s="100"/>
      <c r="P25" s="17"/>
      <c r="Q25" s="11"/>
      <c r="R25" s="100">
        <v>5882.46</v>
      </c>
      <c r="S25" s="100">
        <v>70589.52</v>
      </c>
      <c r="T25" s="101"/>
      <c r="U25" s="19"/>
    </row>
    <row r="26" spans="1:21" s="8" customFormat="1" ht="30" x14ac:dyDescent="0.25">
      <c r="A26" s="14" t="s">
        <v>29</v>
      </c>
      <c r="B26" s="67" t="s">
        <v>136</v>
      </c>
      <c r="C26" s="207" t="s">
        <v>108</v>
      </c>
      <c r="D26" s="207"/>
      <c r="E26" s="10"/>
      <c r="F26" s="112" t="s">
        <v>499</v>
      </c>
      <c r="G26" s="6" t="s">
        <v>51</v>
      </c>
      <c r="H26" s="45" t="s">
        <v>52</v>
      </c>
      <c r="I26" s="45" t="s">
        <v>109</v>
      </c>
      <c r="J26" s="11" t="s">
        <v>473</v>
      </c>
      <c r="K26" s="18">
        <v>42675</v>
      </c>
      <c r="L26" s="18">
        <v>43039</v>
      </c>
      <c r="M26" s="12">
        <v>2198.12</v>
      </c>
      <c r="N26" s="100">
        <v>26377.439999999999</v>
      </c>
      <c r="O26" s="100"/>
      <c r="P26" s="17"/>
      <c r="Q26" s="11"/>
      <c r="R26" s="100">
        <v>2198.12</v>
      </c>
      <c r="S26" s="100">
        <v>26377.439999999999</v>
      </c>
      <c r="T26" s="101"/>
      <c r="U26" s="19"/>
    </row>
    <row r="27" spans="1:21" s="8" customFormat="1" ht="15.75" x14ac:dyDescent="0.25">
      <c r="A27" s="14" t="s">
        <v>29</v>
      </c>
      <c r="B27" s="19" t="s">
        <v>78</v>
      </c>
      <c r="C27" s="207" t="s">
        <v>112</v>
      </c>
      <c r="D27" s="207" t="s">
        <v>113</v>
      </c>
      <c r="E27" s="10">
        <v>42191</v>
      </c>
      <c r="F27" s="16" t="s">
        <v>114</v>
      </c>
      <c r="G27" s="6" t="s">
        <v>115</v>
      </c>
      <c r="H27" s="45" t="s">
        <v>52</v>
      </c>
      <c r="I27" s="45" t="s">
        <v>116</v>
      </c>
      <c r="J27" s="11" t="s">
        <v>479</v>
      </c>
      <c r="K27" s="18">
        <v>42736</v>
      </c>
      <c r="L27" s="18">
        <v>43100</v>
      </c>
      <c r="M27" s="12">
        <v>30000</v>
      </c>
      <c r="N27" s="100">
        <v>360000</v>
      </c>
      <c r="O27" s="100"/>
      <c r="P27" s="17"/>
      <c r="Q27" s="11"/>
      <c r="R27" s="100">
        <v>30000</v>
      </c>
      <c r="S27" s="100">
        <v>360000</v>
      </c>
      <c r="T27" s="101"/>
      <c r="U27" s="19"/>
    </row>
    <row r="28" spans="1:21" s="69" customFormat="1" ht="30" x14ac:dyDescent="0.25">
      <c r="A28" s="70" t="s">
        <v>118</v>
      </c>
      <c r="B28" s="19" t="s">
        <v>78</v>
      </c>
      <c r="C28" s="227"/>
      <c r="D28" s="227"/>
      <c r="E28" s="73"/>
      <c r="F28" s="269" t="s">
        <v>569</v>
      </c>
      <c r="G28" s="72" t="s">
        <v>80</v>
      </c>
      <c r="H28" s="75" t="s">
        <v>52</v>
      </c>
      <c r="I28" s="75" t="s">
        <v>42</v>
      </c>
      <c r="J28" s="11" t="s">
        <v>81</v>
      </c>
      <c r="K28" s="62">
        <v>42093</v>
      </c>
      <c r="L28" s="62">
        <v>43100</v>
      </c>
      <c r="M28" s="65"/>
      <c r="N28" s="66">
        <v>4000</v>
      </c>
      <c r="O28" s="66">
        <v>3789.52</v>
      </c>
      <c r="P28" s="65"/>
      <c r="Q28" s="67"/>
      <c r="R28" s="66"/>
      <c r="S28" s="66">
        <v>5000</v>
      </c>
      <c r="T28" s="130"/>
      <c r="U28" s="67" t="s">
        <v>516</v>
      </c>
    </row>
    <row r="29" spans="1:21" s="69" customFormat="1" ht="30" x14ac:dyDescent="0.25">
      <c r="A29" s="70" t="s">
        <v>118</v>
      </c>
      <c r="B29" s="67" t="s">
        <v>136</v>
      </c>
      <c r="C29" s="227" t="s">
        <v>124</v>
      </c>
      <c r="D29" s="227"/>
      <c r="E29" s="73"/>
      <c r="F29" s="74" t="s">
        <v>125</v>
      </c>
      <c r="G29" s="72" t="s">
        <v>126</v>
      </c>
      <c r="H29" s="75" t="s">
        <v>52</v>
      </c>
      <c r="I29" s="75" t="s">
        <v>127</v>
      </c>
      <c r="J29" s="128" t="s">
        <v>526</v>
      </c>
      <c r="K29" s="62">
        <v>42339</v>
      </c>
      <c r="L29" s="62">
        <v>43100</v>
      </c>
      <c r="M29" s="65">
        <v>18855.87</v>
      </c>
      <c r="N29" s="66">
        <v>207414.53</v>
      </c>
      <c r="O29" s="66">
        <v>226557.69</v>
      </c>
      <c r="P29" s="65"/>
      <c r="Q29" s="67"/>
      <c r="R29" s="66">
        <v>19143.16</v>
      </c>
      <c r="S29" s="66">
        <f>R29*12</f>
        <v>229717.91999999998</v>
      </c>
      <c r="T29" s="130" t="s">
        <v>225</v>
      </c>
      <c r="U29" s="67" t="s">
        <v>517</v>
      </c>
    </row>
    <row r="30" spans="1:21" s="69" customFormat="1" ht="30" x14ac:dyDescent="0.25">
      <c r="A30" s="70" t="s">
        <v>118</v>
      </c>
      <c r="B30" s="67" t="s">
        <v>130</v>
      </c>
      <c r="C30" s="227" t="s">
        <v>131</v>
      </c>
      <c r="D30" s="227"/>
      <c r="E30" s="73"/>
      <c r="F30" s="74" t="s">
        <v>132</v>
      </c>
      <c r="G30" s="72" t="s">
        <v>133</v>
      </c>
      <c r="H30" s="75" t="s">
        <v>52</v>
      </c>
      <c r="I30" s="75" t="s">
        <v>134</v>
      </c>
      <c r="J30" s="11" t="s">
        <v>259</v>
      </c>
      <c r="K30" s="62">
        <v>42523</v>
      </c>
      <c r="L30" s="62">
        <v>42856</v>
      </c>
      <c r="M30" s="65">
        <v>0</v>
      </c>
      <c r="N30" s="66">
        <v>23000</v>
      </c>
      <c r="O30" s="66">
        <v>17649.45</v>
      </c>
      <c r="P30" s="65"/>
      <c r="Q30" s="67"/>
      <c r="R30" s="66"/>
      <c r="S30" s="66">
        <v>20000</v>
      </c>
      <c r="T30" s="130"/>
      <c r="U30" s="67" t="s">
        <v>516</v>
      </c>
    </row>
    <row r="31" spans="1:21" s="69" customFormat="1" ht="30" x14ac:dyDescent="0.25">
      <c r="A31" s="70" t="s">
        <v>118</v>
      </c>
      <c r="B31" s="67" t="s">
        <v>136</v>
      </c>
      <c r="C31" s="227" t="s">
        <v>146</v>
      </c>
      <c r="D31" s="227"/>
      <c r="E31" s="73"/>
      <c r="F31" s="112" t="s">
        <v>499</v>
      </c>
      <c r="G31" s="72" t="s">
        <v>51</v>
      </c>
      <c r="H31" s="75" t="s">
        <v>52</v>
      </c>
      <c r="I31" s="75" t="s">
        <v>140</v>
      </c>
      <c r="J31" s="175" t="s">
        <v>475</v>
      </c>
      <c r="K31" s="62">
        <v>42319</v>
      </c>
      <c r="L31" s="62">
        <v>43100</v>
      </c>
      <c r="M31" s="65">
        <v>14082.66</v>
      </c>
      <c r="N31" s="247">
        <v>155024.23000000001</v>
      </c>
      <c r="O31" s="66">
        <v>169294.45</v>
      </c>
      <c r="P31" s="65"/>
      <c r="Q31" s="67"/>
      <c r="R31" s="66">
        <v>14264.19</v>
      </c>
      <c r="S31" s="66">
        <f>R31*12</f>
        <v>171170.28</v>
      </c>
      <c r="T31" s="130" t="s">
        <v>225</v>
      </c>
      <c r="U31" s="67" t="s">
        <v>517</v>
      </c>
    </row>
    <row r="32" spans="1:21" s="69" customFormat="1" ht="15.75" x14ac:dyDescent="0.25">
      <c r="A32" s="70" t="s">
        <v>118</v>
      </c>
      <c r="B32" s="67" t="s">
        <v>136</v>
      </c>
      <c r="C32" s="227" t="s">
        <v>142</v>
      </c>
      <c r="D32" s="227"/>
      <c r="E32" s="73"/>
      <c r="F32" s="16" t="s">
        <v>505</v>
      </c>
      <c r="G32" s="175" t="s">
        <v>144</v>
      </c>
      <c r="H32" s="75" t="s">
        <v>52</v>
      </c>
      <c r="I32" s="75" t="s">
        <v>140</v>
      </c>
      <c r="J32" s="175" t="s">
        <v>475</v>
      </c>
      <c r="K32" s="62">
        <v>42186</v>
      </c>
      <c r="L32" s="62">
        <v>43100</v>
      </c>
      <c r="M32" s="65">
        <v>6516.57</v>
      </c>
      <c r="N32" s="66">
        <f>M32*6</f>
        <v>39099.42</v>
      </c>
      <c r="O32" s="66">
        <v>78849.899999999994</v>
      </c>
      <c r="P32" s="65"/>
      <c r="Q32" s="67"/>
      <c r="R32" s="66">
        <v>6625.08</v>
      </c>
      <c r="S32" s="66">
        <f>R32*12</f>
        <v>79500.959999999992</v>
      </c>
      <c r="T32" s="130" t="s">
        <v>225</v>
      </c>
      <c r="U32" s="67" t="s">
        <v>517</v>
      </c>
    </row>
    <row r="33" spans="1:21" s="69" customFormat="1" ht="15.75" x14ac:dyDescent="0.25">
      <c r="A33" s="70" t="s">
        <v>118</v>
      </c>
      <c r="B33" s="67" t="s">
        <v>136</v>
      </c>
      <c r="C33" s="227" t="s">
        <v>137</v>
      </c>
      <c r="D33" s="227"/>
      <c r="E33" s="73"/>
      <c r="F33" s="74" t="s">
        <v>502</v>
      </c>
      <c r="G33" s="72" t="s">
        <v>139</v>
      </c>
      <c r="H33" s="75" t="s">
        <v>52</v>
      </c>
      <c r="I33" s="75" t="s">
        <v>140</v>
      </c>
      <c r="J33" s="211" t="s">
        <v>474</v>
      </c>
      <c r="K33" s="62">
        <v>42361</v>
      </c>
      <c r="L33" s="62">
        <v>43100</v>
      </c>
      <c r="M33" s="65">
        <v>4700.13</v>
      </c>
      <c r="N33" s="66">
        <v>51701.43</v>
      </c>
      <c r="O33" s="66">
        <v>56403.199999999997</v>
      </c>
      <c r="P33" s="65"/>
      <c r="Q33" s="67"/>
      <c r="R33" s="66">
        <v>4706.2299999999996</v>
      </c>
      <c r="S33" s="66">
        <f>R33*12</f>
        <v>56474.759999999995</v>
      </c>
      <c r="T33" s="130" t="s">
        <v>225</v>
      </c>
      <c r="U33" s="67" t="s">
        <v>517</v>
      </c>
    </row>
    <row r="34" spans="1:21" s="93" customFormat="1" ht="30" x14ac:dyDescent="0.25">
      <c r="A34" s="14" t="s">
        <v>149</v>
      </c>
      <c r="B34" s="19" t="s">
        <v>78</v>
      </c>
      <c r="C34" s="207" t="s">
        <v>156</v>
      </c>
      <c r="D34" s="207"/>
      <c r="E34" s="10"/>
      <c r="F34" s="187" t="s">
        <v>160</v>
      </c>
      <c r="G34" s="188" t="s">
        <v>161</v>
      </c>
      <c r="H34" s="45" t="s">
        <v>153</v>
      </c>
      <c r="I34" s="45" t="s">
        <v>42</v>
      </c>
      <c r="J34" s="189" t="s">
        <v>522</v>
      </c>
      <c r="K34" s="18">
        <v>42401</v>
      </c>
      <c r="L34" s="185">
        <v>42735</v>
      </c>
      <c r="M34" s="12">
        <v>400</v>
      </c>
      <c r="N34" s="100">
        <f>M34*11</f>
        <v>4400</v>
      </c>
      <c r="O34" s="100">
        <v>12350</v>
      </c>
      <c r="P34" s="17"/>
      <c r="Q34" s="11"/>
      <c r="R34" s="100">
        <v>400</v>
      </c>
      <c r="S34" s="100">
        <f>R34*12</f>
        <v>4800</v>
      </c>
      <c r="T34" s="101"/>
      <c r="U34" s="189" t="s">
        <v>163</v>
      </c>
    </row>
    <row r="35" spans="1:21" s="225" customFormat="1" ht="30" x14ac:dyDescent="0.25">
      <c r="A35" s="125" t="s">
        <v>149</v>
      </c>
      <c r="B35" s="121" t="s">
        <v>78</v>
      </c>
      <c r="C35" s="229" t="s">
        <v>156</v>
      </c>
      <c r="D35" s="229"/>
      <c r="E35" s="73"/>
      <c r="F35" s="128" t="s">
        <v>496</v>
      </c>
      <c r="G35" s="223" t="s">
        <v>158</v>
      </c>
      <c r="H35" s="45" t="s">
        <v>153</v>
      </c>
      <c r="I35" s="45" t="s">
        <v>42</v>
      </c>
      <c r="J35" s="224" t="s">
        <v>466</v>
      </c>
      <c r="K35" s="123">
        <v>42737</v>
      </c>
      <c r="L35" s="185">
        <v>42582</v>
      </c>
      <c r="M35" s="65"/>
      <c r="N35" s="66"/>
      <c r="O35" s="66"/>
      <c r="P35" s="129"/>
      <c r="Q35" s="67"/>
      <c r="R35" s="66">
        <v>600</v>
      </c>
      <c r="S35" s="66">
        <f>R35*2</f>
        <v>1200</v>
      </c>
      <c r="T35" s="130"/>
      <c r="U35" s="121"/>
    </row>
    <row r="36" spans="1:21" s="93" customFormat="1" ht="60" x14ac:dyDescent="0.25">
      <c r="A36" s="14" t="s">
        <v>149</v>
      </c>
      <c r="B36" s="19" t="s">
        <v>78</v>
      </c>
      <c r="C36" s="207" t="s">
        <v>150</v>
      </c>
      <c r="D36" s="207"/>
      <c r="E36" s="10"/>
      <c r="F36" s="187" t="s">
        <v>497</v>
      </c>
      <c r="G36" s="188" t="s">
        <v>152</v>
      </c>
      <c r="H36" s="45" t="s">
        <v>153</v>
      </c>
      <c r="I36" s="45" t="s">
        <v>42</v>
      </c>
      <c r="J36" s="11" t="s">
        <v>73</v>
      </c>
      <c r="K36" s="18">
        <v>42371</v>
      </c>
      <c r="L36" s="185">
        <v>42735</v>
      </c>
      <c r="M36" s="12">
        <v>660</v>
      </c>
      <c r="N36" s="100">
        <f>M36*12</f>
        <v>7920</v>
      </c>
      <c r="O36" s="106">
        <v>17981</v>
      </c>
      <c r="P36" s="17"/>
      <c r="Q36" s="11"/>
      <c r="R36" s="100">
        <v>660</v>
      </c>
      <c r="S36" s="100">
        <f>R36*12</f>
        <v>7920</v>
      </c>
      <c r="T36" s="101"/>
      <c r="U36" s="189" t="s">
        <v>155</v>
      </c>
    </row>
    <row r="37" spans="1:21" s="93" customFormat="1" ht="30" x14ac:dyDescent="0.25">
      <c r="A37" s="14" t="s">
        <v>149</v>
      </c>
      <c r="B37" s="19" t="s">
        <v>456</v>
      </c>
      <c r="C37" s="19" t="s">
        <v>461</v>
      </c>
      <c r="D37" s="207"/>
      <c r="E37" s="10"/>
      <c r="F37" s="16" t="s">
        <v>434</v>
      </c>
      <c r="G37" s="6" t="s">
        <v>32</v>
      </c>
      <c r="H37" s="45" t="s">
        <v>33</v>
      </c>
      <c r="I37" s="45" t="s">
        <v>167</v>
      </c>
      <c r="J37" s="133" t="s">
        <v>463</v>
      </c>
      <c r="K37" s="18">
        <v>42630</v>
      </c>
      <c r="L37" s="18">
        <v>42994</v>
      </c>
      <c r="M37" s="12">
        <f>1171.46+4648.16</f>
        <v>5819.62</v>
      </c>
      <c r="N37" s="100">
        <f>M37*12</f>
        <v>69835.44</v>
      </c>
      <c r="O37" s="100">
        <f>14106.07+48530.23</f>
        <v>62636.3</v>
      </c>
      <c r="P37" s="17"/>
      <c r="Q37" s="11"/>
      <c r="R37" s="100">
        <f>1171.46+1583.86</f>
        <v>2755.3199999999997</v>
      </c>
      <c r="S37" s="100">
        <f>R37*12</f>
        <v>33063.839999999997</v>
      </c>
      <c r="T37" s="101" t="s">
        <v>232</v>
      </c>
      <c r="U37" s="19" t="s">
        <v>462</v>
      </c>
    </row>
    <row r="38" spans="1:21" s="93" customFormat="1" ht="45" x14ac:dyDescent="0.25">
      <c r="A38" s="14" t="s">
        <v>149</v>
      </c>
      <c r="B38" s="67" t="s">
        <v>136</v>
      </c>
      <c r="C38" s="207" t="s">
        <v>173</v>
      </c>
      <c r="D38" s="207"/>
      <c r="E38" s="10"/>
      <c r="F38" s="189" t="s">
        <v>510</v>
      </c>
      <c r="G38" s="6" t="s">
        <v>175</v>
      </c>
      <c r="H38" s="45" t="s">
        <v>52</v>
      </c>
      <c r="I38" s="45" t="s">
        <v>42</v>
      </c>
      <c r="J38" s="11" t="s">
        <v>240</v>
      </c>
      <c r="K38" s="18">
        <v>42311</v>
      </c>
      <c r="L38" s="185">
        <v>42676</v>
      </c>
      <c r="M38" s="12">
        <v>1305.5899999999999</v>
      </c>
      <c r="N38" s="100">
        <f>M38*12</f>
        <v>15667.079999999998</v>
      </c>
      <c r="O38" s="100">
        <v>15873.48</v>
      </c>
      <c r="P38" s="17"/>
      <c r="Q38" s="11"/>
      <c r="R38" s="100">
        <v>1414.22</v>
      </c>
      <c r="S38" s="100">
        <v>17254.2</v>
      </c>
      <c r="T38" s="101" t="s">
        <v>486</v>
      </c>
      <c r="U38" s="249" t="s">
        <v>178</v>
      </c>
    </row>
    <row r="39" spans="1:21" s="93" customFormat="1" ht="30" x14ac:dyDescent="0.25">
      <c r="A39" s="14" t="s">
        <v>149</v>
      </c>
      <c r="B39" s="19" t="s">
        <v>460</v>
      </c>
      <c r="C39" s="207" t="s">
        <v>180</v>
      </c>
      <c r="D39" s="207"/>
      <c r="E39" s="10"/>
      <c r="F39" s="16" t="s">
        <v>544</v>
      </c>
      <c r="G39" s="6" t="s">
        <v>84</v>
      </c>
      <c r="H39" s="45" t="s">
        <v>52</v>
      </c>
      <c r="I39" s="45" t="s">
        <v>42</v>
      </c>
      <c r="J39" s="11" t="s">
        <v>85</v>
      </c>
      <c r="K39" s="18">
        <v>42737</v>
      </c>
      <c r="L39" s="18">
        <v>43100</v>
      </c>
      <c r="M39" s="12">
        <v>500</v>
      </c>
      <c r="N39" s="100">
        <f>M39*12</f>
        <v>6000</v>
      </c>
      <c r="O39" s="100">
        <v>3301.2</v>
      </c>
      <c r="P39" s="17"/>
      <c r="Q39" s="11"/>
      <c r="R39" s="100">
        <v>500</v>
      </c>
      <c r="S39" s="100">
        <f>R39*12</f>
        <v>6000</v>
      </c>
      <c r="T39" s="101"/>
      <c r="U39" s="19"/>
    </row>
    <row r="40" spans="1:21" s="93" customFormat="1" ht="30" x14ac:dyDescent="0.25">
      <c r="A40" s="14" t="s">
        <v>149</v>
      </c>
      <c r="B40" s="19" t="s">
        <v>78</v>
      </c>
      <c r="C40" s="207" t="s">
        <v>183</v>
      </c>
      <c r="D40" s="207"/>
      <c r="E40" s="10"/>
      <c r="F40" s="189" t="s">
        <v>184</v>
      </c>
      <c r="G40" s="20" t="s">
        <v>185</v>
      </c>
      <c r="H40" s="45" t="s">
        <v>52</v>
      </c>
      <c r="I40" s="45" t="s">
        <v>42</v>
      </c>
      <c r="J40" s="189" t="s">
        <v>511</v>
      </c>
      <c r="K40" s="18">
        <v>42438</v>
      </c>
      <c r="L40" s="18">
        <v>42829</v>
      </c>
      <c r="M40" s="12">
        <v>6932.13</v>
      </c>
      <c r="N40" s="100">
        <f>M40</f>
        <v>6932.13</v>
      </c>
      <c r="O40" s="100">
        <v>6932.13</v>
      </c>
      <c r="P40" s="17"/>
      <c r="Q40" s="11"/>
      <c r="R40" s="100">
        <v>7500</v>
      </c>
      <c r="S40" s="100">
        <v>7500</v>
      </c>
      <c r="T40" s="101"/>
      <c r="U40" s="19"/>
    </row>
    <row r="41" spans="1:21" s="93" customFormat="1" ht="15.75" x14ac:dyDescent="0.25">
      <c r="A41" s="14" t="s">
        <v>149</v>
      </c>
      <c r="B41" s="19" t="s">
        <v>78</v>
      </c>
      <c r="C41" s="207"/>
      <c r="D41" s="207"/>
      <c r="E41" s="10"/>
      <c r="F41" s="189" t="s">
        <v>492</v>
      </c>
      <c r="G41" s="20" t="s">
        <v>188</v>
      </c>
      <c r="H41" s="45" t="s">
        <v>52</v>
      </c>
      <c r="I41" s="45" t="s">
        <v>189</v>
      </c>
      <c r="J41" s="189" t="s">
        <v>493</v>
      </c>
      <c r="K41" s="18">
        <v>42736</v>
      </c>
      <c r="L41" s="18">
        <v>43100</v>
      </c>
      <c r="M41" s="12">
        <v>3299.5</v>
      </c>
      <c r="N41" s="100">
        <v>39594.089999999997</v>
      </c>
      <c r="O41" s="100">
        <v>39594.089999999997</v>
      </c>
      <c r="P41" s="17"/>
      <c r="Q41" s="11"/>
      <c r="R41" s="100">
        <v>3800</v>
      </c>
      <c r="S41" s="100">
        <f t="shared" ref="S41:S46" si="0">R41*12</f>
        <v>45600</v>
      </c>
      <c r="T41" s="101"/>
      <c r="U41" s="19"/>
    </row>
    <row r="42" spans="1:21" s="93" customFormat="1" ht="75" x14ac:dyDescent="0.25">
      <c r="A42" s="14" t="s">
        <v>149</v>
      </c>
      <c r="B42" s="67" t="s">
        <v>136</v>
      </c>
      <c r="C42" s="19" t="s">
        <v>191</v>
      </c>
      <c r="D42" s="207"/>
      <c r="E42" s="10"/>
      <c r="F42" s="116" t="s">
        <v>539</v>
      </c>
      <c r="G42" s="6" t="s">
        <v>193</v>
      </c>
      <c r="H42" s="45" t="s">
        <v>52</v>
      </c>
      <c r="I42" s="45" t="s">
        <v>194</v>
      </c>
      <c r="J42" s="11" t="s">
        <v>489</v>
      </c>
      <c r="K42" s="18">
        <v>42461</v>
      </c>
      <c r="L42" s="18">
        <v>42825</v>
      </c>
      <c r="M42" s="12">
        <v>4487.42</v>
      </c>
      <c r="N42" s="100">
        <f>M42*12</f>
        <v>53849.04</v>
      </c>
      <c r="O42" s="100">
        <v>12057.79</v>
      </c>
      <c r="P42" s="17"/>
      <c r="Q42" s="11"/>
      <c r="R42" s="100">
        <v>5650</v>
      </c>
      <c r="S42" s="100">
        <f t="shared" si="0"/>
        <v>67800</v>
      </c>
      <c r="T42" s="101"/>
      <c r="U42" s="19" t="s">
        <v>196</v>
      </c>
    </row>
    <row r="43" spans="1:21" s="93" customFormat="1" ht="105" x14ac:dyDescent="0.25">
      <c r="A43" s="14" t="s">
        <v>149</v>
      </c>
      <c r="B43" s="19" t="s">
        <v>456</v>
      </c>
      <c r="C43" s="19" t="s">
        <v>540</v>
      </c>
      <c r="D43" s="232" t="s">
        <v>439</v>
      </c>
      <c r="E43" s="124">
        <v>42314</v>
      </c>
      <c r="F43" s="116" t="s">
        <v>351</v>
      </c>
      <c r="G43" s="6" t="s">
        <v>98</v>
      </c>
      <c r="H43" s="45" t="s">
        <v>52</v>
      </c>
      <c r="I43" s="45" t="s">
        <v>198</v>
      </c>
      <c r="J43" s="11" t="s">
        <v>500</v>
      </c>
      <c r="K43" s="18">
        <v>42634</v>
      </c>
      <c r="L43" s="18">
        <v>42998</v>
      </c>
      <c r="M43" s="12">
        <v>157.19999999999999</v>
      </c>
      <c r="N43" s="100">
        <v>1598.89</v>
      </c>
      <c r="O43" s="100">
        <v>1753.35</v>
      </c>
      <c r="P43" s="103"/>
      <c r="Q43" s="117"/>
      <c r="R43" s="100">
        <v>156.94999999999999</v>
      </c>
      <c r="S43" s="100">
        <f t="shared" si="0"/>
        <v>1883.3999999999999</v>
      </c>
      <c r="T43" s="101" t="s">
        <v>232</v>
      </c>
      <c r="U43" s="19" t="s">
        <v>201</v>
      </c>
    </row>
    <row r="44" spans="1:21" s="93" customFormat="1" ht="15.75" x14ac:dyDescent="0.25">
      <c r="A44" s="14" t="s">
        <v>149</v>
      </c>
      <c r="B44" s="19" t="s">
        <v>78</v>
      </c>
      <c r="C44" s="207"/>
      <c r="D44" s="207"/>
      <c r="E44" s="10"/>
      <c r="F44" s="189" t="s">
        <v>494</v>
      </c>
      <c r="G44" s="188" t="s">
        <v>203</v>
      </c>
      <c r="H44" s="45" t="s">
        <v>52</v>
      </c>
      <c r="I44" s="45" t="s">
        <v>204</v>
      </c>
      <c r="J44" s="189" t="s">
        <v>495</v>
      </c>
      <c r="K44" s="18">
        <v>42736</v>
      </c>
      <c r="L44" s="18">
        <v>43100</v>
      </c>
      <c r="M44" s="12"/>
      <c r="N44" s="100"/>
      <c r="O44" s="100"/>
      <c r="P44" s="17"/>
      <c r="Q44" s="117"/>
      <c r="R44" s="100">
        <v>19500</v>
      </c>
      <c r="S44" s="100">
        <f t="shared" si="0"/>
        <v>234000</v>
      </c>
      <c r="T44" s="101"/>
      <c r="U44" s="19"/>
    </row>
    <row r="45" spans="1:21" s="93" customFormat="1" ht="45" x14ac:dyDescent="0.25">
      <c r="A45" s="14" t="s">
        <v>149</v>
      </c>
      <c r="B45" s="67" t="s">
        <v>136</v>
      </c>
      <c r="C45" s="207" t="s">
        <v>206</v>
      </c>
      <c r="D45" s="207"/>
      <c r="E45" s="10"/>
      <c r="F45" s="112" t="s">
        <v>471</v>
      </c>
      <c r="G45" s="6" t="s">
        <v>103</v>
      </c>
      <c r="H45" s="45" t="s">
        <v>52</v>
      </c>
      <c r="I45" s="45" t="s">
        <v>127</v>
      </c>
      <c r="J45" s="128" t="s">
        <v>526</v>
      </c>
      <c r="K45" s="18">
        <v>42522</v>
      </c>
      <c r="L45" s="18">
        <v>42886</v>
      </c>
      <c r="M45" s="12">
        <v>26247.51</v>
      </c>
      <c r="N45" s="100">
        <f>M45*12</f>
        <v>314970.12</v>
      </c>
      <c r="O45" s="100">
        <v>326710.03999999998</v>
      </c>
      <c r="P45" s="17"/>
      <c r="Q45" s="11"/>
      <c r="R45" s="100">
        <v>28247.31</v>
      </c>
      <c r="S45" s="100">
        <f t="shared" si="0"/>
        <v>338967.72000000003</v>
      </c>
      <c r="T45" s="101" t="s">
        <v>225</v>
      </c>
      <c r="U45" s="189" t="s">
        <v>210</v>
      </c>
    </row>
    <row r="46" spans="1:21" s="93" customFormat="1" ht="45" x14ac:dyDescent="0.25">
      <c r="A46" s="14" t="s">
        <v>149</v>
      </c>
      <c r="B46" s="67" t="s">
        <v>136</v>
      </c>
      <c r="C46" s="207" t="s">
        <v>211</v>
      </c>
      <c r="D46" s="207"/>
      <c r="E46" s="10"/>
      <c r="F46" s="189" t="s">
        <v>487</v>
      </c>
      <c r="G46" s="6" t="s">
        <v>213</v>
      </c>
      <c r="H46" s="45" t="s">
        <v>52</v>
      </c>
      <c r="I46" s="45" t="s">
        <v>140</v>
      </c>
      <c r="J46" s="175" t="s">
        <v>475</v>
      </c>
      <c r="K46" s="18">
        <v>42622</v>
      </c>
      <c r="L46" s="18">
        <v>42986</v>
      </c>
      <c r="M46" s="12">
        <v>13652.88</v>
      </c>
      <c r="N46" s="100">
        <f>M46*12</f>
        <v>163834.56</v>
      </c>
      <c r="O46" s="100">
        <v>174671.84</v>
      </c>
      <c r="P46" s="17"/>
      <c r="Q46" s="11"/>
      <c r="R46" s="100">
        <v>14745.11</v>
      </c>
      <c r="S46" s="100">
        <f t="shared" si="0"/>
        <v>176941.32</v>
      </c>
      <c r="T46" s="101" t="s">
        <v>225</v>
      </c>
      <c r="U46" s="189" t="s">
        <v>210</v>
      </c>
    </row>
    <row r="47" spans="1:21" s="8" customFormat="1" ht="45" x14ac:dyDescent="0.25">
      <c r="A47" s="14" t="s">
        <v>215</v>
      </c>
      <c r="B47" s="19" t="s">
        <v>78</v>
      </c>
      <c r="C47" s="207" t="s">
        <v>86</v>
      </c>
      <c r="D47" s="207"/>
      <c r="E47" s="10"/>
      <c r="F47" s="16" t="s">
        <v>216</v>
      </c>
      <c r="G47" s="6" t="s">
        <v>217</v>
      </c>
      <c r="H47" s="45" t="s">
        <v>120</v>
      </c>
      <c r="I47" s="45" t="s">
        <v>42</v>
      </c>
      <c r="J47" s="11" t="s">
        <v>218</v>
      </c>
      <c r="K47" s="123">
        <v>42430</v>
      </c>
      <c r="L47" s="123">
        <v>42794</v>
      </c>
      <c r="M47" s="12">
        <f>N47/12</f>
        <v>426.80666666666667</v>
      </c>
      <c r="N47" s="100">
        <v>5121.68</v>
      </c>
      <c r="O47" s="100">
        <v>5217.5600000000004</v>
      </c>
      <c r="P47" s="17"/>
      <c r="Q47" s="11"/>
      <c r="R47" s="100">
        <v>426.81</v>
      </c>
      <c r="S47" s="100">
        <v>5121.68</v>
      </c>
      <c r="T47" s="101" t="s">
        <v>219</v>
      </c>
      <c r="U47" s="19" t="s">
        <v>220</v>
      </c>
    </row>
    <row r="48" spans="1:21" s="8" customFormat="1" ht="90" x14ac:dyDescent="0.25">
      <c r="A48" s="14" t="s">
        <v>215</v>
      </c>
      <c r="B48" s="67" t="s">
        <v>136</v>
      </c>
      <c r="C48" s="19" t="s">
        <v>221</v>
      </c>
      <c r="D48" s="121" t="s">
        <v>222</v>
      </c>
      <c r="E48" s="23">
        <v>41313</v>
      </c>
      <c r="F48" s="112" t="s">
        <v>499</v>
      </c>
      <c r="G48" s="113" t="s">
        <v>51</v>
      </c>
      <c r="H48" s="125" t="s">
        <v>153</v>
      </c>
      <c r="I48" s="45" t="s">
        <v>42</v>
      </c>
      <c r="J48" s="112" t="s">
        <v>482</v>
      </c>
      <c r="K48" s="115">
        <v>42559</v>
      </c>
      <c r="L48" s="115">
        <v>42923</v>
      </c>
      <c r="M48" s="12">
        <v>2689.15</v>
      </c>
      <c r="N48" s="100">
        <f>M48*12</f>
        <v>32269.800000000003</v>
      </c>
      <c r="O48" s="100">
        <v>32689.8</v>
      </c>
      <c r="P48" s="17"/>
      <c r="Q48" s="11"/>
      <c r="R48" s="100">
        <v>2689.15</v>
      </c>
      <c r="S48" s="100">
        <f>R48*12</f>
        <v>32269.800000000003</v>
      </c>
      <c r="T48" s="101" t="s">
        <v>225</v>
      </c>
      <c r="U48" s="19" t="s">
        <v>226</v>
      </c>
    </row>
    <row r="49" spans="1:21" s="8" customFormat="1" ht="30" x14ac:dyDescent="0.25">
      <c r="A49" s="14" t="s">
        <v>215</v>
      </c>
      <c r="B49" s="19" t="s">
        <v>456</v>
      </c>
      <c r="C49" s="19" t="s">
        <v>461</v>
      </c>
      <c r="D49" s="121"/>
      <c r="E49" s="123"/>
      <c r="F49" s="16" t="s">
        <v>434</v>
      </c>
      <c r="G49" s="117" t="s">
        <v>32</v>
      </c>
      <c r="H49" s="45" t="s">
        <v>33</v>
      </c>
      <c r="I49" s="45" t="s">
        <v>167</v>
      </c>
      <c r="J49" s="133" t="s">
        <v>463</v>
      </c>
      <c r="K49" s="18">
        <v>42634</v>
      </c>
      <c r="L49" s="18">
        <v>42998</v>
      </c>
      <c r="M49" s="65"/>
      <c r="N49" s="66"/>
      <c r="O49" s="100">
        <v>31757.73</v>
      </c>
      <c r="P49" s="17"/>
      <c r="Q49" s="11"/>
      <c r="R49" s="100">
        <v>4000</v>
      </c>
      <c r="S49" s="100">
        <v>48000</v>
      </c>
      <c r="T49" s="101" t="s">
        <v>232</v>
      </c>
      <c r="U49" s="19" t="s">
        <v>462</v>
      </c>
    </row>
    <row r="50" spans="1:21" s="8" customFormat="1" ht="30" x14ac:dyDescent="0.25">
      <c r="A50" s="14" t="s">
        <v>215</v>
      </c>
      <c r="B50" s="19" t="s">
        <v>78</v>
      </c>
      <c r="C50" s="207" t="s">
        <v>233</v>
      </c>
      <c r="D50" s="207"/>
      <c r="E50" s="10"/>
      <c r="F50" s="16" t="s">
        <v>234</v>
      </c>
      <c r="G50" s="113" t="s">
        <v>235</v>
      </c>
      <c r="H50" s="45" t="s">
        <v>52</v>
      </c>
      <c r="I50" s="45" t="s">
        <v>42</v>
      </c>
      <c r="J50" s="11" t="s">
        <v>236</v>
      </c>
      <c r="K50" s="62">
        <v>42674</v>
      </c>
      <c r="L50" s="62">
        <v>43038</v>
      </c>
      <c r="M50" s="12">
        <f>N50/12</f>
        <v>566.66666666666663</v>
      </c>
      <c r="N50" s="100">
        <v>6800</v>
      </c>
      <c r="O50" s="100">
        <v>3532</v>
      </c>
      <c r="P50" s="17"/>
      <c r="Q50" s="11"/>
      <c r="R50" s="100">
        <f>S50/12</f>
        <v>566.66666666666663</v>
      </c>
      <c r="S50" s="100">
        <v>6800</v>
      </c>
      <c r="T50" s="101"/>
      <c r="U50" s="19"/>
    </row>
    <row r="51" spans="1:21" s="8" customFormat="1" ht="45" x14ac:dyDescent="0.25">
      <c r="A51" s="14" t="s">
        <v>215</v>
      </c>
      <c r="B51" s="67" t="s">
        <v>136</v>
      </c>
      <c r="C51" s="230" t="s">
        <v>237</v>
      </c>
      <c r="D51" s="207"/>
      <c r="E51" s="10"/>
      <c r="F51" s="16" t="s">
        <v>238</v>
      </c>
      <c r="G51" s="6" t="s">
        <v>239</v>
      </c>
      <c r="H51" s="45" t="s">
        <v>52</v>
      </c>
      <c r="I51" s="45" t="s">
        <v>42</v>
      </c>
      <c r="J51" s="11" t="s">
        <v>240</v>
      </c>
      <c r="K51" s="62">
        <v>42585</v>
      </c>
      <c r="L51" s="62">
        <v>42949</v>
      </c>
      <c r="M51" s="12">
        <f>N51/12</f>
        <v>2100</v>
      </c>
      <c r="N51" s="100">
        <v>25200</v>
      </c>
      <c r="O51" s="100">
        <v>17684.310000000001</v>
      </c>
      <c r="P51" s="17"/>
      <c r="Q51" s="11"/>
      <c r="R51" s="66">
        <v>2100</v>
      </c>
      <c r="S51" s="66">
        <v>25200</v>
      </c>
      <c r="T51" s="101" t="s">
        <v>241</v>
      </c>
      <c r="U51" s="121" t="s">
        <v>242</v>
      </c>
    </row>
    <row r="52" spans="1:21" s="8" customFormat="1" ht="15.75" x14ac:dyDescent="0.25">
      <c r="A52" s="14" t="s">
        <v>215</v>
      </c>
      <c r="B52" s="19" t="s">
        <v>78</v>
      </c>
      <c r="C52" s="207"/>
      <c r="D52" s="207"/>
      <c r="E52" s="10"/>
      <c r="F52" s="16"/>
      <c r="G52" s="6"/>
      <c r="H52" s="45" t="s">
        <v>52</v>
      </c>
      <c r="I52" s="45" t="s">
        <v>42</v>
      </c>
      <c r="J52" s="11" t="s">
        <v>81</v>
      </c>
      <c r="K52" s="62"/>
      <c r="L52" s="62"/>
      <c r="M52" s="65">
        <v>120</v>
      </c>
      <c r="N52" s="66">
        <v>1440</v>
      </c>
      <c r="O52" s="100">
        <v>1354.86</v>
      </c>
      <c r="P52" s="17"/>
      <c r="Q52" s="11"/>
      <c r="R52" s="100">
        <v>120</v>
      </c>
      <c r="S52" s="100">
        <v>1440</v>
      </c>
      <c r="T52" s="101"/>
      <c r="U52" s="121" t="s">
        <v>246</v>
      </c>
    </row>
    <row r="53" spans="1:21" s="8" customFormat="1" ht="30" x14ac:dyDescent="0.25">
      <c r="A53" s="14" t="s">
        <v>215</v>
      </c>
      <c r="B53" s="19" t="s">
        <v>460</v>
      </c>
      <c r="C53" s="207"/>
      <c r="D53" s="207"/>
      <c r="E53" s="10"/>
      <c r="F53" s="16" t="s">
        <v>544</v>
      </c>
      <c r="G53" s="6" t="s">
        <v>84</v>
      </c>
      <c r="H53" s="45" t="s">
        <v>52</v>
      </c>
      <c r="I53" s="45" t="s">
        <v>42</v>
      </c>
      <c r="J53" s="11" t="s">
        <v>85</v>
      </c>
      <c r="K53" s="23">
        <v>42736</v>
      </c>
      <c r="L53" s="23">
        <v>43100</v>
      </c>
      <c r="M53" s="65">
        <f>N53/12</f>
        <v>375</v>
      </c>
      <c r="N53" s="66">
        <v>4500</v>
      </c>
      <c r="O53" s="100">
        <v>6273.8</v>
      </c>
      <c r="P53" s="17"/>
      <c r="Q53" s="11"/>
      <c r="R53" s="66">
        <f>S53/12</f>
        <v>375</v>
      </c>
      <c r="S53" s="66">
        <v>4500</v>
      </c>
      <c r="T53" s="101"/>
      <c r="U53" s="19"/>
    </row>
    <row r="54" spans="1:21" s="8" customFormat="1" ht="15.75" x14ac:dyDescent="0.25">
      <c r="A54" s="14" t="s">
        <v>215</v>
      </c>
      <c r="B54" s="19" t="s">
        <v>78</v>
      </c>
      <c r="C54" s="207" t="s">
        <v>247</v>
      </c>
      <c r="D54" s="207"/>
      <c r="E54" s="10"/>
      <c r="F54" s="16"/>
      <c r="G54" s="6"/>
      <c r="H54" s="45" t="s">
        <v>52</v>
      </c>
      <c r="I54" s="45" t="s">
        <v>42</v>
      </c>
      <c r="J54" s="11" t="s">
        <v>248</v>
      </c>
      <c r="K54" s="23">
        <v>42736</v>
      </c>
      <c r="L54" s="23">
        <v>43100</v>
      </c>
      <c r="M54" s="12"/>
      <c r="N54" s="100"/>
      <c r="O54" s="100">
        <v>2120.31</v>
      </c>
      <c r="P54" s="17"/>
      <c r="Q54" s="11"/>
      <c r="R54" s="100">
        <v>498.61</v>
      </c>
      <c r="S54" s="100">
        <f>R54*12</f>
        <v>5983.32</v>
      </c>
      <c r="T54" s="101"/>
      <c r="U54" s="121" t="s">
        <v>246</v>
      </c>
    </row>
    <row r="55" spans="1:21" s="8" customFormat="1" ht="60" x14ac:dyDescent="0.25">
      <c r="A55" s="14" t="s">
        <v>215</v>
      </c>
      <c r="B55" s="19" t="s">
        <v>456</v>
      </c>
      <c r="C55" s="121" t="s">
        <v>249</v>
      </c>
      <c r="D55" s="121" t="s">
        <v>250</v>
      </c>
      <c r="E55" s="123">
        <v>42045</v>
      </c>
      <c r="F55" s="116" t="s">
        <v>539</v>
      </c>
      <c r="G55" s="111" t="s">
        <v>193</v>
      </c>
      <c r="H55" s="125" t="s">
        <v>52</v>
      </c>
      <c r="I55" s="45" t="s">
        <v>194</v>
      </c>
      <c r="J55" s="11" t="s">
        <v>489</v>
      </c>
      <c r="K55" s="124">
        <v>42521</v>
      </c>
      <c r="L55" s="115">
        <v>42885</v>
      </c>
      <c r="M55" s="12">
        <f>N55/12</f>
        <v>3260.5</v>
      </c>
      <c r="N55" s="100">
        <v>39126</v>
      </c>
      <c r="O55" s="100">
        <v>13631.98</v>
      </c>
      <c r="P55" s="17"/>
      <c r="Q55" s="11"/>
      <c r="R55" s="100">
        <v>1350</v>
      </c>
      <c r="S55" s="100">
        <f>R55*12</f>
        <v>16200</v>
      </c>
      <c r="T55" s="101" t="s">
        <v>253</v>
      </c>
      <c r="U55" s="121" t="s">
        <v>242</v>
      </c>
    </row>
    <row r="56" spans="1:21" s="8" customFormat="1" ht="60" x14ac:dyDescent="0.25">
      <c r="A56" s="125" t="s">
        <v>215</v>
      </c>
      <c r="B56" s="67" t="s">
        <v>136</v>
      </c>
      <c r="C56" s="121" t="s">
        <v>254</v>
      </c>
      <c r="D56" s="121" t="s">
        <v>255</v>
      </c>
      <c r="E56" s="73">
        <v>42703</v>
      </c>
      <c r="F56" s="126" t="s">
        <v>256</v>
      </c>
      <c r="G56" s="127" t="s">
        <v>257</v>
      </c>
      <c r="H56" s="45" t="s">
        <v>52</v>
      </c>
      <c r="I56" s="45" t="s">
        <v>127</v>
      </c>
      <c r="J56" s="128" t="s">
        <v>526</v>
      </c>
      <c r="K56" s="62">
        <v>42737</v>
      </c>
      <c r="L56" s="62">
        <v>43100</v>
      </c>
      <c r="M56" s="65">
        <f>N56/12</f>
        <v>14550.806666666665</v>
      </c>
      <c r="N56" s="66">
        <v>174609.68</v>
      </c>
      <c r="O56" s="66">
        <v>177757.32</v>
      </c>
      <c r="P56" s="129"/>
      <c r="Q56" s="67"/>
      <c r="R56" s="66">
        <v>14550.81</v>
      </c>
      <c r="S56" s="66">
        <v>174609.68</v>
      </c>
      <c r="T56" s="130" t="s">
        <v>225</v>
      </c>
      <c r="U56" s="121" t="s">
        <v>258</v>
      </c>
    </row>
    <row r="57" spans="1:21" s="8" customFormat="1" ht="15.75" x14ac:dyDescent="0.25">
      <c r="A57" s="14" t="s">
        <v>215</v>
      </c>
      <c r="B57" s="67" t="s">
        <v>136</v>
      </c>
      <c r="C57" s="207"/>
      <c r="D57" s="207"/>
      <c r="E57" s="10"/>
      <c r="F57" s="16"/>
      <c r="G57" s="6"/>
      <c r="H57" s="45" t="s">
        <v>52</v>
      </c>
      <c r="I57" s="45" t="s">
        <v>134</v>
      </c>
      <c r="J57" s="112" t="s">
        <v>259</v>
      </c>
      <c r="K57" s="23">
        <v>42736</v>
      </c>
      <c r="L57" s="23">
        <v>43100</v>
      </c>
      <c r="M57" s="12">
        <v>1583.33</v>
      </c>
      <c r="N57" s="100">
        <v>19000</v>
      </c>
      <c r="O57" s="100">
        <v>0</v>
      </c>
      <c r="P57" s="17"/>
      <c r="Q57" s="11"/>
      <c r="R57" s="66">
        <f>S57/12</f>
        <v>1583.3333333333333</v>
      </c>
      <c r="S57" s="66">
        <v>19000</v>
      </c>
      <c r="T57" s="101"/>
      <c r="U57" s="131" t="s">
        <v>260</v>
      </c>
    </row>
    <row r="58" spans="1:21" s="8" customFormat="1" ht="60" x14ac:dyDescent="0.25">
      <c r="A58" s="14" t="s">
        <v>215</v>
      </c>
      <c r="B58" s="67" t="s">
        <v>136</v>
      </c>
      <c r="C58" s="121" t="s">
        <v>261</v>
      </c>
      <c r="D58" s="121" t="s">
        <v>262</v>
      </c>
      <c r="E58" s="123">
        <v>42608</v>
      </c>
      <c r="F58" s="112" t="s">
        <v>499</v>
      </c>
      <c r="G58" s="113" t="s">
        <v>51</v>
      </c>
      <c r="H58" s="125" t="s">
        <v>52</v>
      </c>
      <c r="I58" s="45" t="s">
        <v>140</v>
      </c>
      <c r="J58" s="211" t="s">
        <v>474</v>
      </c>
      <c r="K58" s="124">
        <v>42661</v>
      </c>
      <c r="L58" s="124">
        <v>43025</v>
      </c>
      <c r="M58" s="12">
        <v>2064.4299999999998</v>
      </c>
      <c r="N58" s="100">
        <f>M58*12</f>
        <v>24773.159999999996</v>
      </c>
      <c r="O58" s="100">
        <v>22167.87</v>
      </c>
      <c r="P58" s="17"/>
      <c r="Q58" s="11"/>
      <c r="R58" s="100">
        <v>2064.4299999999998</v>
      </c>
      <c r="S58" s="100">
        <f>R58*12</f>
        <v>24773.159999999996</v>
      </c>
      <c r="T58" s="101" t="s">
        <v>225</v>
      </c>
      <c r="U58" s="121" t="s">
        <v>264</v>
      </c>
    </row>
    <row r="59" spans="1:21" s="8" customFormat="1" ht="60" x14ac:dyDescent="0.25">
      <c r="A59" s="14" t="s">
        <v>215</v>
      </c>
      <c r="B59" s="67" t="s">
        <v>136</v>
      </c>
      <c r="C59" s="121" t="s">
        <v>265</v>
      </c>
      <c r="D59" s="121" t="s">
        <v>228</v>
      </c>
      <c r="E59" s="123" t="s">
        <v>542</v>
      </c>
      <c r="F59" s="112" t="s">
        <v>499</v>
      </c>
      <c r="G59" s="113" t="s">
        <v>51</v>
      </c>
      <c r="H59" s="170" t="s">
        <v>52</v>
      </c>
      <c r="I59" s="45" t="s">
        <v>140</v>
      </c>
      <c r="J59" s="11" t="s">
        <v>473</v>
      </c>
      <c r="K59" s="124">
        <v>42566</v>
      </c>
      <c r="L59" s="124">
        <v>42930</v>
      </c>
      <c r="M59" s="12">
        <v>25608.959999999999</v>
      </c>
      <c r="N59" s="100">
        <f>M59*12</f>
        <v>307307.52000000002</v>
      </c>
      <c r="O59" s="100">
        <v>277847.01</v>
      </c>
      <c r="P59" s="17"/>
      <c r="Q59" s="11"/>
      <c r="R59" s="100">
        <v>25608.959999999999</v>
      </c>
      <c r="S59" s="100">
        <f>R59*12</f>
        <v>307307.52000000002</v>
      </c>
      <c r="T59" s="101" t="s">
        <v>225</v>
      </c>
      <c r="U59" s="121" t="s">
        <v>226</v>
      </c>
    </row>
    <row r="60" spans="1:21" s="8" customFormat="1" ht="30" x14ac:dyDescent="0.25">
      <c r="A60" s="14" t="s">
        <v>215</v>
      </c>
      <c r="B60" s="19" t="s">
        <v>78</v>
      </c>
      <c r="C60" s="207" t="s">
        <v>268</v>
      </c>
      <c r="D60" s="207"/>
      <c r="E60" s="10"/>
      <c r="F60" s="16" t="s">
        <v>508</v>
      </c>
      <c r="G60" s="113" t="s">
        <v>270</v>
      </c>
      <c r="H60" s="125" t="s">
        <v>52</v>
      </c>
      <c r="I60" s="45" t="s">
        <v>271</v>
      </c>
      <c r="J60" s="132" t="s">
        <v>272</v>
      </c>
      <c r="K60" s="23">
        <v>42705</v>
      </c>
      <c r="L60" s="23">
        <v>42825</v>
      </c>
      <c r="M60" s="65">
        <f>N60/4</f>
        <v>643</v>
      </c>
      <c r="N60" s="66">
        <v>2572</v>
      </c>
      <c r="O60" s="100">
        <v>6447</v>
      </c>
      <c r="P60" s="17"/>
      <c r="Q60" s="11"/>
      <c r="R60" s="100">
        <v>643</v>
      </c>
      <c r="S60" s="100">
        <f>R60*12</f>
        <v>7716</v>
      </c>
      <c r="T60" s="101" t="s">
        <v>225</v>
      </c>
      <c r="U60" s="121" t="s">
        <v>273</v>
      </c>
    </row>
    <row r="61" spans="1:21" s="8" customFormat="1" ht="30" x14ac:dyDescent="0.25">
      <c r="A61" s="14" t="s">
        <v>274</v>
      </c>
      <c r="B61" s="67" t="s">
        <v>136</v>
      </c>
      <c r="C61" s="19" t="s">
        <v>275</v>
      </c>
      <c r="D61" s="207"/>
      <c r="E61" s="10"/>
      <c r="F61" s="16" t="s">
        <v>276</v>
      </c>
      <c r="G61" s="6" t="s">
        <v>277</v>
      </c>
      <c r="H61" s="45" t="s">
        <v>120</v>
      </c>
      <c r="I61" s="125" t="s">
        <v>42</v>
      </c>
      <c r="J61" s="11" t="s">
        <v>515</v>
      </c>
      <c r="K61" s="18">
        <v>42737</v>
      </c>
      <c r="L61" s="18">
        <v>43100</v>
      </c>
      <c r="M61" s="12">
        <v>665</v>
      </c>
      <c r="N61" s="100">
        <v>7980</v>
      </c>
      <c r="O61" s="100">
        <v>7980</v>
      </c>
      <c r="P61" s="17"/>
      <c r="Q61" s="11"/>
      <c r="R61" s="100">
        <v>731.5</v>
      </c>
      <c r="S61" s="100">
        <v>8778</v>
      </c>
      <c r="T61" s="101"/>
      <c r="U61" s="19"/>
    </row>
    <row r="62" spans="1:21" s="8" customFormat="1" ht="45" x14ac:dyDescent="0.25">
      <c r="A62" s="14" t="s">
        <v>274</v>
      </c>
      <c r="B62" s="67" t="s">
        <v>136</v>
      </c>
      <c r="C62" s="207" t="s">
        <v>279</v>
      </c>
      <c r="D62" s="207"/>
      <c r="E62" s="10"/>
      <c r="F62" s="16" t="s">
        <v>280</v>
      </c>
      <c r="G62" s="94"/>
      <c r="H62" s="45" t="s">
        <v>153</v>
      </c>
      <c r="I62" s="45" t="s">
        <v>42</v>
      </c>
      <c r="J62" s="11" t="s">
        <v>281</v>
      </c>
      <c r="K62" s="18">
        <v>42614</v>
      </c>
      <c r="L62" s="185">
        <v>42736</v>
      </c>
      <c r="M62" s="12">
        <v>5640</v>
      </c>
      <c r="N62" s="100">
        <v>28200</v>
      </c>
      <c r="O62" s="100">
        <v>28200</v>
      </c>
      <c r="P62" s="17"/>
      <c r="Q62" s="11"/>
      <c r="R62" s="100"/>
      <c r="S62" s="100"/>
      <c r="T62" s="101"/>
      <c r="U62" s="19" t="s">
        <v>282</v>
      </c>
    </row>
    <row r="63" spans="1:21" s="8" customFormat="1" ht="30" x14ac:dyDescent="0.25">
      <c r="A63" s="14" t="s">
        <v>274</v>
      </c>
      <c r="B63" s="67" t="s">
        <v>136</v>
      </c>
      <c r="C63" s="207" t="s">
        <v>131</v>
      </c>
      <c r="D63" s="207"/>
      <c r="E63" s="10"/>
      <c r="F63" s="16" t="s">
        <v>504</v>
      </c>
      <c r="G63" s="6" t="s">
        <v>284</v>
      </c>
      <c r="H63" s="45" t="s">
        <v>153</v>
      </c>
      <c r="I63" s="45" t="s">
        <v>42</v>
      </c>
      <c r="J63" s="11" t="s">
        <v>465</v>
      </c>
      <c r="K63" s="18">
        <v>42558</v>
      </c>
      <c r="L63" s="185">
        <v>42735</v>
      </c>
      <c r="M63" s="12">
        <v>2648</v>
      </c>
      <c r="N63" s="236">
        <v>31776</v>
      </c>
      <c r="O63" s="100">
        <v>17388</v>
      </c>
      <c r="P63" s="17"/>
      <c r="Q63" s="11"/>
      <c r="R63" s="100">
        <v>2688</v>
      </c>
      <c r="S63" s="100">
        <v>29568</v>
      </c>
      <c r="T63" s="101"/>
      <c r="U63" s="19" t="s">
        <v>286</v>
      </c>
    </row>
    <row r="64" spans="1:21" s="8" customFormat="1" ht="30" x14ac:dyDescent="0.25">
      <c r="A64" s="14" t="s">
        <v>274</v>
      </c>
      <c r="B64" s="19"/>
      <c r="C64" s="207" t="s">
        <v>292</v>
      </c>
      <c r="D64" s="207"/>
      <c r="E64" s="10"/>
      <c r="F64" s="206" t="s">
        <v>509</v>
      </c>
      <c r="G64" s="216" t="s">
        <v>294</v>
      </c>
      <c r="H64" s="45" t="s">
        <v>295</v>
      </c>
      <c r="I64" s="45" t="s">
        <v>42</v>
      </c>
      <c r="J64" s="11" t="s">
        <v>464</v>
      </c>
      <c r="K64" s="18">
        <v>42737</v>
      </c>
      <c r="L64" s="18">
        <v>43100</v>
      </c>
      <c r="M64" s="12">
        <v>1819.73</v>
      </c>
      <c r="N64" s="100">
        <v>21836.799999999999</v>
      </c>
      <c r="O64" s="100">
        <v>14910.1</v>
      </c>
      <c r="P64" s="17"/>
      <c r="Q64" s="11"/>
      <c r="R64" s="100">
        <v>1442.05</v>
      </c>
      <c r="S64" s="100">
        <v>17304.61</v>
      </c>
      <c r="T64" s="101"/>
      <c r="U64" s="19" t="s">
        <v>297</v>
      </c>
    </row>
    <row r="65" spans="1:21" s="8" customFormat="1" ht="30" x14ac:dyDescent="0.25">
      <c r="A65" s="14" t="s">
        <v>274</v>
      </c>
      <c r="B65" s="19" t="s">
        <v>456</v>
      </c>
      <c r="C65" s="19" t="s">
        <v>461</v>
      </c>
      <c r="D65" s="149"/>
      <c r="E65" s="124"/>
      <c r="F65" s="16" t="s">
        <v>434</v>
      </c>
      <c r="G65" s="148" t="s">
        <v>32</v>
      </c>
      <c r="H65" s="45" t="s">
        <v>33</v>
      </c>
      <c r="I65" s="45" t="s">
        <v>167</v>
      </c>
      <c r="J65" s="133" t="s">
        <v>463</v>
      </c>
      <c r="K65" s="18">
        <v>42634</v>
      </c>
      <c r="L65" s="18">
        <v>42998</v>
      </c>
      <c r="M65" s="12">
        <v>2317.39</v>
      </c>
      <c r="N65" s="236">
        <v>27808.69</v>
      </c>
      <c r="O65" s="106">
        <v>27738.79</v>
      </c>
      <c r="P65" s="17"/>
      <c r="Q65" s="11"/>
      <c r="R65" s="100">
        <v>2843.6</v>
      </c>
      <c r="S65" s="66">
        <v>34123.199999999997</v>
      </c>
      <c r="T65" s="101" t="s">
        <v>232</v>
      </c>
      <c r="U65" s="19" t="s">
        <v>462</v>
      </c>
    </row>
    <row r="66" spans="1:21" s="8" customFormat="1" ht="30" x14ac:dyDescent="0.25">
      <c r="A66" s="14" t="s">
        <v>274</v>
      </c>
      <c r="B66" s="67" t="s">
        <v>136</v>
      </c>
      <c r="C66" s="231" t="s">
        <v>303</v>
      </c>
      <c r="D66" s="207"/>
      <c r="E66" s="10"/>
      <c r="F66" s="206" t="s">
        <v>498</v>
      </c>
      <c r="G66" s="216" t="s">
        <v>305</v>
      </c>
      <c r="H66" s="45" t="s">
        <v>52</v>
      </c>
      <c r="I66" s="45" t="s">
        <v>42</v>
      </c>
      <c r="J66" s="11" t="s">
        <v>236</v>
      </c>
      <c r="K66" s="18">
        <v>42402</v>
      </c>
      <c r="L66" s="185">
        <v>42735</v>
      </c>
      <c r="M66" s="12">
        <v>1008</v>
      </c>
      <c r="N66" s="100">
        <v>782.08</v>
      </c>
      <c r="O66" s="100">
        <v>7020.56</v>
      </c>
      <c r="P66" s="17"/>
      <c r="Q66" s="11"/>
      <c r="R66" s="100">
        <v>720</v>
      </c>
      <c r="S66" s="100">
        <v>8640</v>
      </c>
      <c r="T66" s="101"/>
      <c r="U66" s="19"/>
    </row>
    <row r="67" spans="1:21" s="8" customFormat="1" ht="15.75" x14ac:dyDescent="0.25">
      <c r="A67" s="14" t="s">
        <v>274</v>
      </c>
      <c r="B67" s="19" t="s">
        <v>78</v>
      </c>
      <c r="C67" s="206" t="s">
        <v>312</v>
      </c>
      <c r="D67" s="207"/>
      <c r="E67" s="10"/>
      <c r="F67" s="216" t="s">
        <v>513</v>
      </c>
      <c r="G67" s="216" t="s">
        <v>314</v>
      </c>
      <c r="H67" s="45" t="s">
        <v>52</v>
      </c>
      <c r="I67" s="45" t="s">
        <v>42</v>
      </c>
      <c r="J67" s="206" t="s">
        <v>315</v>
      </c>
      <c r="K67" s="18">
        <v>42737</v>
      </c>
      <c r="L67" s="18">
        <v>43100</v>
      </c>
      <c r="M67" s="12">
        <v>350</v>
      </c>
      <c r="N67" s="100">
        <v>4200</v>
      </c>
      <c r="O67" s="100">
        <v>4200</v>
      </c>
      <c r="P67" s="17"/>
      <c r="Q67" s="11"/>
      <c r="R67" s="100">
        <v>385</v>
      </c>
      <c r="S67" s="100">
        <v>4662</v>
      </c>
      <c r="T67" s="101"/>
      <c r="U67" s="19"/>
    </row>
    <row r="68" spans="1:21" s="8" customFormat="1" ht="30" x14ac:dyDescent="0.25">
      <c r="A68" s="14" t="s">
        <v>274</v>
      </c>
      <c r="B68" s="67" t="s">
        <v>136</v>
      </c>
      <c r="C68" s="149" t="s">
        <v>287</v>
      </c>
      <c r="D68" s="207"/>
      <c r="E68" s="10"/>
      <c r="F68" s="206" t="s">
        <v>503</v>
      </c>
      <c r="G68" s="148" t="s">
        <v>289</v>
      </c>
      <c r="H68" s="45" t="s">
        <v>52</v>
      </c>
      <c r="I68" s="45" t="s">
        <v>42</v>
      </c>
      <c r="J68" s="11" t="s">
        <v>514</v>
      </c>
      <c r="K68" s="18">
        <v>42737</v>
      </c>
      <c r="L68" s="18">
        <v>43100</v>
      </c>
      <c r="M68" s="12">
        <v>1479.5</v>
      </c>
      <c r="N68" s="100">
        <v>17754</v>
      </c>
      <c r="O68" s="100">
        <v>16274.5</v>
      </c>
      <c r="P68" s="17"/>
      <c r="Q68" s="11"/>
      <c r="R68" s="100">
        <v>1479.5</v>
      </c>
      <c r="S68" s="100">
        <v>17754</v>
      </c>
      <c r="T68" s="101"/>
      <c r="U68" s="19" t="s">
        <v>291</v>
      </c>
    </row>
    <row r="69" spans="1:21" s="8" customFormat="1" ht="45" x14ac:dyDescent="0.25">
      <c r="A69" s="14" t="s">
        <v>274</v>
      </c>
      <c r="B69" s="19" t="s">
        <v>78</v>
      </c>
      <c r="C69" s="19" t="s">
        <v>307</v>
      </c>
      <c r="D69" s="207"/>
      <c r="E69" s="10"/>
      <c r="F69" s="16" t="s">
        <v>308</v>
      </c>
      <c r="G69" s="6" t="s">
        <v>309</v>
      </c>
      <c r="H69" s="45" t="s">
        <v>52</v>
      </c>
      <c r="I69" s="45" t="s">
        <v>42</v>
      </c>
      <c r="J69" s="11" t="s">
        <v>248</v>
      </c>
      <c r="K69" s="18">
        <v>42737</v>
      </c>
      <c r="L69" s="18">
        <v>43100</v>
      </c>
      <c r="M69" s="12">
        <v>420.32</v>
      </c>
      <c r="N69" s="100">
        <v>2101.6</v>
      </c>
      <c r="O69" s="100">
        <v>6754.94</v>
      </c>
      <c r="P69" s="17"/>
      <c r="Q69" s="11"/>
      <c r="R69" s="100">
        <v>619.20000000000005</v>
      </c>
      <c r="S69" s="100">
        <v>7430.43</v>
      </c>
      <c r="T69" s="101"/>
      <c r="U69" s="19" t="s">
        <v>311</v>
      </c>
    </row>
    <row r="70" spans="1:21" s="8" customFormat="1" ht="60" x14ac:dyDescent="0.25">
      <c r="A70" s="14" t="s">
        <v>274</v>
      </c>
      <c r="B70" s="67" t="s">
        <v>136</v>
      </c>
      <c r="C70" s="232" t="s">
        <v>316</v>
      </c>
      <c r="D70" s="149" t="s">
        <v>317</v>
      </c>
      <c r="E70" s="10"/>
      <c r="F70" s="116" t="s">
        <v>539</v>
      </c>
      <c r="G70" s="148" t="s">
        <v>193</v>
      </c>
      <c r="H70" s="45" t="s">
        <v>52</v>
      </c>
      <c r="I70" s="45" t="s">
        <v>194</v>
      </c>
      <c r="J70" s="11" t="s">
        <v>489</v>
      </c>
      <c r="K70" s="18">
        <v>42737</v>
      </c>
      <c r="L70" s="18">
        <v>43100</v>
      </c>
      <c r="M70" s="12">
        <v>3500</v>
      </c>
      <c r="N70" s="100">
        <v>42000</v>
      </c>
      <c r="O70" s="100">
        <v>44884</v>
      </c>
      <c r="P70" s="17"/>
      <c r="Q70" s="11"/>
      <c r="R70" s="100">
        <v>4114.37</v>
      </c>
      <c r="S70" s="100">
        <v>49372.4</v>
      </c>
      <c r="T70" s="101"/>
      <c r="U70" s="19" t="s">
        <v>320</v>
      </c>
    </row>
    <row r="71" spans="1:21" s="8" customFormat="1" ht="60" x14ac:dyDescent="0.25">
      <c r="A71" s="14" t="s">
        <v>274</v>
      </c>
      <c r="B71" s="67" t="s">
        <v>136</v>
      </c>
      <c r="C71" s="19" t="s">
        <v>321</v>
      </c>
      <c r="D71" s="19"/>
      <c r="E71" s="10"/>
      <c r="F71" s="16" t="s">
        <v>470</v>
      </c>
      <c r="G71" s="207" t="s">
        <v>323</v>
      </c>
      <c r="H71" s="45" t="s">
        <v>52</v>
      </c>
      <c r="I71" s="45" t="s">
        <v>127</v>
      </c>
      <c r="J71" s="128" t="s">
        <v>526</v>
      </c>
      <c r="K71" s="18">
        <v>42737</v>
      </c>
      <c r="L71" s="18">
        <v>43100</v>
      </c>
      <c r="M71" s="12">
        <v>10894.85</v>
      </c>
      <c r="N71" s="100">
        <v>130738.26</v>
      </c>
      <c r="O71" s="100">
        <v>112834.4</v>
      </c>
      <c r="P71" s="17"/>
      <c r="Q71" s="11"/>
      <c r="R71" s="100">
        <v>11550.7</v>
      </c>
      <c r="S71" s="100">
        <v>136608.47</v>
      </c>
      <c r="T71" s="130" t="s">
        <v>225</v>
      </c>
      <c r="U71" s="19" t="s">
        <v>325</v>
      </c>
    </row>
    <row r="72" spans="1:21" s="8" customFormat="1" ht="30" x14ac:dyDescent="0.25">
      <c r="A72" s="14" t="s">
        <v>274</v>
      </c>
      <c r="B72" s="19"/>
      <c r="C72" s="207"/>
      <c r="D72" s="207"/>
      <c r="E72" s="10"/>
      <c r="F72" s="16"/>
      <c r="G72" s="6"/>
      <c r="H72" s="45" t="s">
        <v>52</v>
      </c>
      <c r="I72" s="45" t="s">
        <v>134</v>
      </c>
      <c r="J72" s="11" t="s">
        <v>259</v>
      </c>
      <c r="K72" s="18"/>
      <c r="L72" s="18"/>
      <c r="M72" s="12"/>
      <c r="N72" s="100"/>
      <c r="O72" s="66"/>
      <c r="P72" s="17"/>
      <c r="Q72" s="11"/>
      <c r="R72" s="100"/>
      <c r="S72" s="100">
        <v>11832</v>
      </c>
      <c r="T72" s="101"/>
      <c r="U72" s="19" t="s">
        <v>327</v>
      </c>
    </row>
    <row r="73" spans="1:21" s="8" customFormat="1" ht="30" x14ac:dyDescent="0.25">
      <c r="A73" s="14" t="s">
        <v>274</v>
      </c>
      <c r="B73" s="67" t="s">
        <v>136</v>
      </c>
      <c r="C73" s="206" t="s">
        <v>328</v>
      </c>
      <c r="D73" s="207"/>
      <c r="E73" s="10"/>
      <c r="F73" s="112" t="s">
        <v>499</v>
      </c>
      <c r="G73" s="221" t="s">
        <v>330</v>
      </c>
      <c r="H73" s="45" t="s">
        <v>52</v>
      </c>
      <c r="I73" s="45" t="s">
        <v>140</v>
      </c>
      <c r="J73" s="11" t="s">
        <v>476</v>
      </c>
      <c r="K73" s="18">
        <v>42737</v>
      </c>
      <c r="L73" s="18">
        <v>43100</v>
      </c>
      <c r="M73" s="12">
        <v>16618.400000000001</v>
      </c>
      <c r="N73" s="100">
        <v>199420.85</v>
      </c>
      <c r="O73" s="100">
        <v>144735.12</v>
      </c>
      <c r="P73" s="17"/>
      <c r="Q73" s="11"/>
      <c r="R73" s="100">
        <v>15061.33</v>
      </c>
      <c r="S73" s="100">
        <v>180736.01</v>
      </c>
      <c r="T73" s="101"/>
      <c r="U73" s="19"/>
    </row>
    <row r="74" spans="1:21" s="8" customFormat="1" ht="45" x14ac:dyDescent="0.25">
      <c r="A74" s="14" t="s">
        <v>274</v>
      </c>
      <c r="B74" s="67" t="s">
        <v>136</v>
      </c>
      <c r="C74" s="19" t="s">
        <v>332</v>
      </c>
      <c r="D74" s="207"/>
      <c r="E74" s="10"/>
      <c r="F74" s="112" t="s">
        <v>471</v>
      </c>
      <c r="G74" s="6" t="s">
        <v>334</v>
      </c>
      <c r="H74" s="45" t="s">
        <v>52</v>
      </c>
      <c r="I74" s="45" t="s">
        <v>271</v>
      </c>
      <c r="J74" s="132" t="s">
        <v>272</v>
      </c>
      <c r="K74" s="18">
        <v>42737</v>
      </c>
      <c r="L74" s="18">
        <v>43100</v>
      </c>
      <c r="M74" s="12">
        <v>857.57</v>
      </c>
      <c r="N74" s="236">
        <v>10290.84</v>
      </c>
      <c r="O74" s="100">
        <v>11365.32</v>
      </c>
      <c r="P74" s="17"/>
      <c r="Q74" s="11"/>
      <c r="R74" s="100">
        <v>1013.29</v>
      </c>
      <c r="S74" s="100">
        <v>12159.48</v>
      </c>
      <c r="T74" s="101"/>
      <c r="U74" s="19" t="s">
        <v>336</v>
      </c>
    </row>
    <row r="75" spans="1:21" s="145" customFormat="1" ht="30" x14ac:dyDescent="0.25">
      <c r="A75" s="146" t="s">
        <v>337</v>
      </c>
      <c r="B75" s="19" t="s">
        <v>78</v>
      </c>
      <c r="C75" s="226"/>
      <c r="D75" s="226"/>
      <c r="E75" s="10"/>
      <c r="F75" s="116" t="s">
        <v>338</v>
      </c>
      <c r="G75" s="142" t="s">
        <v>339</v>
      </c>
      <c r="H75" s="75" t="s">
        <v>52</v>
      </c>
      <c r="I75" s="75" t="s">
        <v>42</v>
      </c>
      <c r="J75" s="11" t="s">
        <v>340</v>
      </c>
      <c r="K75" s="23"/>
      <c r="L75" s="23"/>
      <c r="M75" s="12">
        <v>250</v>
      </c>
      <c r="N75" s="100">
        <f>M75*12</f>
        <v>3000</v>
      </c>
      <c r="O75" s="100">
        <v>2006.55</v>
      </c>
      <c r="P75" s="12">
        <v>0</v>
      </c>
      <c r="Q75" s="11"/>
      <c r="R75" s="100">
        <v>250</v>
      </c>
      <c r="S75" s="100">
        <f>R75*12</f>
        <v>3000</v>
      </c>
      <c r="T75" s="101"/>
      <c r="U75" s="11"/>
    </row>
    <row r="76" spans="1:21" s="145" customFormat="1" ht="45" x14ac:dyDescent="0.25">
      <c r="A76" s="146" t="s">
        <v>337</v>
      </c>
      <c r="B76" s="19" t="s">
        <v>78</v>
      </c>
      <c r="C76" s="226"/>
      <c r="D76" s="226"/>
      <c r="E76" s="10"/>
      <c r="F76" s="116" t="s">
        <v>512</v>
      </c>
      <c r="G76" s="142" t="s">
        <v>342</v>
      </c>
      <c r="H76" s="75" t="s">
        <v>52</v>
      </c>
      <c r="I76" s="75" t="s">
        <v>42</v>
      </c>
      <c r="J76" s="11" t="s">
        <v>523</v>
      </c>
      <c r="K76" s="23">
        <v>39158</v>
      </c>
      <c r="L76" s="23">
        <v>43100</v>
      </c>
      <c r="M76" s="65">
        <v>100</v>
      </c>
      <c r="N76" s="66">
        <f>M76*12</f>
        <v>1200</v>
      </c>
      <c r="O76" s="100">
        <v>1162.2</v>
      </c>
      <c r="P76" s="12">
        <v>0</v>
      </c>
      <c r="Q76" s="11" t="s">
        <v>344</v>
      </c>
      <c r="R76" s="66">
        <v>100</v>
      </c>
      <c r="S76" s="66">
        <f>R76*12</f>
        <v>1200</v>
      </c>
      <c r="T76" s="101"/>
      <c r="U76" s="11"/>
    </row>
    <row r="77" spans="1:21" s="145" customFormat="1" ht="45" x14ac:dyDescent="0.25">
      <c r="A77" s="146" t="s">
        <v>337</v>
      </c>
      <c r="B77" s="67" t="s">
        <v>136</v>
      </c>
      <c r="C77" s="226" t="s">
        <v>345</v>
      </c>
      <c r="D77" s="226" t="s">
        <v>346</v>
      </c>
      <c r="E77" s="10">
        <v>41890</v>
      </c>
      <c r="F77" s="116" t="s">
        <v>539</v>
      </c>
      <c r="G77" s="142" t="s">
        <v>193</v>
      </c>
      <c r="H77" s="75" t="s">
        <v>52</v>
      </c>
      <c r="I77" s="75" t="s">
        <v>194</v>
      </c>
      <c r="J77" s="11" t="s">
        <v>489</v>
      </c>
      <c r="K77" s="23">
        <v>42461</v>
      </c>
      <c r="L77" s="23">
        <v>42825</v>
      </c>
      <c r="M77" s="12">
        <v>3300</v>
      </c>
      <c r="N77" s="100">
        <f>M77*12</f>
        <v>39600</v>
      </c>
      <c r="O77" s="100">
        <v>24239.4</v>
      </c>
      <c r="P77" s="12">
        <v>0</v>
      </c>
      <c r="Q77" s="11"/>
      <c r="R77" s="100">
        <v>3300</v>
      </c>
      <c r="S77" s="100">
        <f>R77*12</f>
        <v>39600</v>
      </c>
      <c r="T77" s="101"/>
      <c r="U77" s="11"/>
    </row>
    <row r="78" spans="1:21" s="145" customFormat="1" ht="60" x14ac:dyDescent="0.25">
      <c r="A78" s="146" t="s">
        <v>337</v>
      </c>
      <c r="B78" s="19" t="s">
        <v>456</v>
      </c>
      <c r="C78" s="19" t="s">
        <v>540</v>
      </c>
      <c r="D78" s="232" t="s">
        <v>439</v>
      </c>
      <c r="E78" s="124">
        <v>42314</v>
      </c>
      <c r="F78" s="116" t="s">
        <v>351</v>
      </c>
      <c r="G78" s="142" t="s">
        <v>98</v>
      </c>
      <c r="H78" s="75" t="s">
        <v>52</v>
      </c>
      <c r="I78" s="75" t="s">
        <v>198</v>
      </c>
      <c r="J78" s="11" t="s">
        <v>500</v>
      </c>
      <c r="K78" s="23">
        <v>42635</v>
      </c>
      <c r="L78" s="23">
        <v>42999</v>
      </c>
      <c r="M78" s="12">
        <v>483.17</v>
      </c>
      <c r="N78" s="100">
        <f>M78*12</f>
        <v>5798.04</v>
      </c>
      <c r="O78" s="100">
        <v>5430.68</v>
      </c>
      <c r="P78" s="12"/>
      <c r="Q78" s="11"/>
      <c r="R78" s="100">
        <v>483.17</v>
      </c>
      <c r="S78" s="100">
        <f>R78*12</f>
        <v>5798.04</v>
      </c>
      <c r="T78" s="101"/>
      <c r="U78" s="11"/>
    </row>
    <row r="79" spans="1:21" s="145" customFormat="1" ht="30" x14ac:dyDescent="0.25">
      <c r="A79" s="146" t="s">
        <v>337</v>
      </c>
      <c r="B79" s="11"/>
      <c r="C79" s="226"/>
      <c r="D79" s="226"/>
      <c r="E79" s="10"/>
      <c r="F79" s="11"/>
      <c r="G79" s="142"/>
      <c r="H79" s="75" t="s">
        <v>52</v>
      </c>
      <c r="I79" s="75" t="s">
        <v>127</v>
      </c>
      <c r="J79" s="128" t="s">
        <v>526</v>
      </c>
      <c r="K79" s="23"/>
      <c r="L79" s="62"/>
      <c r="M79" s="65"/>
      <c r="N79" s="66"/>
      <c r="O79" s="100"/>
      <c r="P79" s="12"/>
      <c r="Q79" s="11"/>
      <c r="R79" s="66"/>
      <c r="S79" s="66"/>
      <c r="T79" s="101"/>
      <c r="U79" s="11" t="s">
        <v>353</v>
      </c>
    </row>
    <row r="80" spans="1:21" s="145" customFormat="1" ht="90" x14ac:dyDescent="0.25">
      <c r="A80" s="146" t="s">
        <v>337</v>
      </c>
      <c r="B80" s="19" t="s">
        <v>78</v>
      </c>
      <c r="C80" s="226" t="s">
        <v>355</v>
      </c>
      <c r="D80" s="226" t="s">
        <v>356</v>
      </c>
      <c r="E80" s="10">
        <v>42490</v>
      </c>
      <c r="F80" s="116" t="s">
        <v>357</v>
      </c>
      <c r="G80" s="142" t="s">
        <v>358</v>
      </c>
      <c r="H80" s="75" t="s">
        <v>52</v>
      </c>
      <c r="I80" s="75" t="s">
        <v>140</v>
      </c>
      <c r="J80" s="11" t="s">
        <v>525</v>
      </c>
      <c r="K80" s="23">
        <v>42583</v>
      </c>
      <c r="L80" s="186">
        <v>42766</v>
      </c>
      <c r="M80" s="12">
        <v>20367.5</v>
      </c>
      <c r="N80" s="100">
        <f>M80*1</f>
        <v>20367.5</v>
      </c>
      <c r="O80" s="100">
        <f>121511.55-19674.05</f>
        <v>101837.5</v>
      </c>
      <c r="P80" s="12">
        <v>0</v>
      </c>
      <c r="Q80" s="11" t="s">
        <v>344</v>
      </c>
      <c r="R80" s="100">
        <v>20367.5</v>
      </c>
      <c r="S80" s="100">
        <f>R80*1</f>
        <v>20367.5</v>
      </c>
      <c r="T80" s="101"/>
      <c r="U80" s="11" t="s">
        <v>360</v>
      </c>
    </row>
    <row r="81" spans="1:21" s="8" customFormat="1" ht="30" x14ac:dyDescent="0.25">
      <c r="A81" s="146" t="s">
        <v>419</v>
      </c>
      <c r="B81" s="19" t="s">
        <v>136</v>
      </c>
      <c r="C81" s="207" t="s">
        <v>361</v>
      </c>
      <c r="D81" s="207"/>
      <c r="E81" s="10"/>
      <c r="F81" s="16" t="s">
        <v>490</v>
      </c>
      <c r="G81" s="6" t="s">
        <v>363</v>
      </c>
      <c r="H81" s="45" t="s">
        <v>153</v>
      </c>
      <c r="I81" s="45" t="s">
        <v>42</v>
      </c>
      <c r="J81" s="11" t="s">
        <v>465</v>
      </c>
      <c r="K81" s="123">
        <v>42552</v>
      </c>
      <c r="L81" s="123">
        <v>42919</v>
      </c>
      <c r="M81" s="65">
        <v>7882.21</v>
      </c>
      <c r="N81" s="100">
        <v>94586.52</v>
      </c>
      <c r="O81" s="66">
        <v>94586.52</v>
      </c>
      <c r="P81" s="129"/>
      <c r="Q81" s="67"/>
      <c r="R81" s="66">
        <v>7890</v>
      </c>
      <c r="S81" s="66">
        <v>94680</v>
      </c>
      <c r="T81" s="101"/>
      <c r="U81" s="19"/>
    </row>
    <row r="82" spans="1:21" s="8" customFormat="1" ht="15.75" x14ac:dyDescent="0.25">
      <c r="A82" s="146" t="s">
        <v>419</v>
      </c>
      <c r="B82" s="19" t="s">
        <v>136</v>
      </c>
      <c r="C82" s="207" t="s">
        <v>365</v>
      </c>
      <c r="D82" s="207"/>
      <c r="E82" s="10"/>
      <c r="F82" s="16" t="s">
        <v>505</v>
      </c>
      <c r="G82" s="6" t="s">
        <v>367</v>
      </c>
      <c r="H82" s="45" t="s">
        <v>153</v>
      </c>
      <c r="I82" s="45" t="s">
        <v>42</v>
      </c>
      <c r="J82" s="112" t="s">
        <v>483</v>
      </c>
      <c r="K82" s="123">
        <v>42401</v>
      </c>
      <c r="L82" s="185">
        <v>42766</v>
      </c>
      <c r="M82" s="65">
        <v>18968.599999999999</v>
      </c>
      <c r="N82" s="100">
        <v>224995.32</v>
      </c>
      <c r="O82" s="66">
        <v>227623.22</v>
      </c>
      <c r="P82" s="129"/>
      <c r="Q82" s="67"/>
      <c r="R82" s="66">
        <v>18749.580000000002</v>
      </c>
      <c r="S82" s="66">
        <v>224995</v>
      </c>
      <c r="T82" s="130" t="s">
        <v>225</v>
      </c>
      <c r="U82" s="19" t="s">
        <v>369</v>
      </c>
    </row>
    <row r="83" spans="1:21" s="8" customFormat="1" ht="30" x14ac:dyDescent="0.25">
      <c r="A83" s="146" t="s">
        <v>419</v>
      </c>
      <c r="B83" s="19" t="s">
        <v>456</v>
      </c>
      <c r="C83" s="19" t="s">
        <v>461</v>
      </c>
      <c r="D83" s="207"/>
      <c r="E83" s="10"/>
      <c r="F83" s="16" t="s">
        <v>434</v>
      </c>
      <c r="G83" s="6" t="s">
        <v>32</v>
      </c>
      <c r="H83" s="45" t="s">
        <v>33</v>
      </c>
      <c r="I83" s="45" t="s">
        <v>167</v>
      </c>
      <c r="J83" s="133" t="s">
        <v>463</v>
      </c>
      <c r="K83" s="18">
        <v>42634</v>
      </c>
      <c r="L83" s="18">
        <v>42998</v>
      </c>
      <c r="M83" s="65">
        <v>2028.59</v>
      </c>
      <c r="N83" s="100">
        <v>23808</v>
      </c>
      <c r="O83" s="66">
        <v>24343.07</v>
      </c>
      <c r="P83" s="129"/>
      <c r="Q83" s="67"/>
      <c r="R83" s="66">
        <v>2117.33</v>
      </c>
      <c r="S83" s="66">
        <v>25408</v>
      </c>
      <c r="T83" s="101" t="s">
        <v>232</v>
      </c>
      <c r="U83" s="19" t="s">
        <v>462</v>
      </c>
    </row>
    <row r="84" spans="1:21" s="8" customFormat="1" ht="30" x14ac:dyDescent="0.25">
      <c r="A84" s="146" t="s">
        <v>419</v>
      </c>
      <c r="B84" s="19" t="s">
        <v>78</v>
      </c>
      <c r="C84" s="207" t="s">
        <v>376</v>
      </c>
      <c r="D84" s="207"/>
      <c r="E84" s="10"/>
      <c r="F84" s="16" t="s">
        <v>234</v>
      </c>
      <c r="G84" s="6" t="s">
        <v>235</v>
      </c>
      <c r="H84" s="45" t="s">
        <v>52</v>
      </c>
      <c r="I84" s="45" t="s">
        <v>42</v>
      </c>
      <c r="J84" s="11" t="s">
        <v>236</v>
      </c>
      <c r="K84" s="123">
        <v>42642</v>
      </c>
      <c r="L84" s="123">
        <v>43010</v>
      </c>
      <c r="M84" s="65">
        <v>221</v>
      </c>
      <c r="N84" s="100">
        <v>4000</v>
      </c>
      <c r="O84" s="66">
        <v>442.2</v>
      </c>
      <c r="P84" s="129"/>
      <c r="Q84" s="67"/>
      <c r="R84" s="66">
        <v>541.66999999999996</v>
      </c>
      <c r="S84" s="66">
        <v>6500</v>
      </c>
      <c r="T84" s="101"/>
      <c r="U84" s="19"/>
    </row>
    <row r="85" spans="1:21" s="8" customFormat="1" ht="15.75" x14ac:dyDescent="0.25">
      <c r="A85" s="146" t="s">
        <v>419</v>
      </c>
      <c r="B85" s="19"/>
      <c r="C85" s="207"/>
      <c r="D85" s="207"/>
      <c r="E85" s="10"/>
      <c r="F85" s="16"/>
      <c r="G85" s="6"/>
      <c r="H85" s="45" t="s">
        <v>52</v>
      </c>
      <c r="I85" s="45" t="s">
        <v>42</v>
      </c>
      <c r="J85" s="67" t="s">
        <v>524</v>
      </c>
      <c r="K85" s="123"/>
      <c r="L85" s="123"/>
      <c r="M85" s="65"/>
      <c r="N85" s="100"/>
      <c r="O85" s="66"/>
      <c r="P85" s="129"/>
      <c r="Q85" s="67"/>
      <c r="R85" s="66"/>
      <c r="S85" s="66"/>
      <c r="T85" s="101"/>
      <c r="U85" s="121" t="s">
        <v>246</v>
      </c>
    </row>
    <row r="86" spans="1:21" s="8" customFormat="1" ht="75" x14ac:dyDescent="0.25">
      <c r="A86" s="146" t="s">
        <v>419</v>
      </c>
      <c r="B86" s="19" t="s">
        <v>379</v>
      </c>
      <c r="C86" s="207" t="s">
        <v>380</v>
      </c>
      <c r="D86" s="207"/>
      <c r="E86" s="10"/>
      <c r="F86" s="116" t="s">
        <v>539</v>
      </c>
      <c r="G86" s="6" t="s">
        <v>193</v>
      </c>
      <c r="H86" s="45" t="s">
        <v>52</v>
      </c>
      <c r="I86" s="45" t="s">
        <v>194</v>
      </c>
      <c r="J86" s="11" t="s">
        <v>489</v>
      </c>
      <c r="K86" s="123">
        <v>42461</v>
      </c>
      <c r="L86" s="123">
        <v>42825</v>
      </c>
      <c r="M86" s="65">
        <v>2614.2600000000002</v>
      </c>
      <c r="N86" s="100">
        <v>31371.119999999999</v>
      </c>
      <c r="O86" s="66">
        <v>25597.07</v>
      </c>
      <c r="P86" s="129"/>
      <c r="Q86" s="67"/>
      <c r="R86" s="66">
        <v>2875.67</v>
      </c>
      <c r="S86" s="66">
        <v>34508</v>
      </c>
      <c r="T86" s="101"/>
      <c r="U86" s="19"/>
    </row>
    <row r="87" spans="1:21" s="8" customFormat="1" ht="45" x14ac:dyDescent="0.25">
      <c r="A87" s="146" t="s">
        <v>419</v>
      </c>
      <c r="B87" s="67" t="s">
        <v>136</v>
      </c>
      <c r="C87" s="207" t="s">
        <v>468</v>
      </c>
      <c r="D87" s="207"/>
      <c r="E87" s="10"/>
      <c r="F87" s="16" t="s">
        <v>472</v>
      </c>
      <c r="G87" s="6" t="s">
        <v>386</v>
      </c>
      <c r="H87" s="45" t="s">
        <v>52</v>
      </c>
      <c r="I87" s="45" t="s">
        <v>127</v>
      </c>
      <c r="J87" s="128" t="s">
        <v>526</v>
      </c>
      <c r="K87" s="123">
        <v>42642</v>
      </c>
      <c r="L87" s="123">
        <v>43006</v>
      </c>
      <c r="M87" s="65">
        <v>18339.78</v>
      </c>
      <c r="N87" s="100">
        <v>55019.34</v>
      </c>
      <c r="O87" s="66">
        <v>159860.23000000001</v>
      </c>
      <c r="P87" s="129"/>
      <c r="Q87" s="67"/>
      <c r="R87" s="66">
        <v>20561.580000000002</v>
      </c>
      <c r="S87" s="66">
        <v>246739</v>
      </c>
      <c r="T87" s="130" t="s">
        <v>225</v>
      </c>
      <c r="U87" s="19" t="s">
        <v>388</v>
      </c>
    </row>
    <row r="88" spans="1:21" s="8" customFormat="1" ht="60" x14ac:dyDescent="0.25">
      <c r="A88" s="146" t="s">
        <v>419</v>
      </c>
      <c r="B88" s="67" t="s">
        <v>136</v>
      </c>
      <c r="C88" s="149" t="s">
        <v>469</v>
      </c>
      <c r="D88" s="207"/>
      <c r="E88" s="10"/>
      <c r="F88" s="16" t="s">
        <v>472</v>
      </c>
      <c r="G88" s="6" t="s">
        <v>386</v>
      </c>
      <c r="H88" s="45" t="s">
        <v>52</v>
      </c>
      <c r="I88" s="45" t="s">
        <v>127</v>
      </c>
      <c r="J88" s="128" t="s">
        <v>526</v>
      </c>
      <c r="K88" s="123">
        <v>42461</v>
      </c>
      <c r="L88" s="185">
        <v>42641</v>
      </c>
      <c r="M88" s="65">
        <v>11612.17</v>
      </c>
      <c r="N88" s="100">
        <v>69673.02</v>
      </c>
      <c r="O88" s="66"/>
      <c r="P88" s="129"/>
      <c r="Q88" s="67"/>
      <c r="R88" s="66"/>
      <c r="S88" s="66"/>
      <c r="T88" s="130" t="s">
        <v>225</v>
      </c>
      <c r="U88" s="19" t="s">
        <v>388</v>
      </c>
    </row>
    <row r="89" spans="1:21" s="8" customFormat="1" ht="75" x14ac:dyDescent="0.25">
      <c r="A89" s="146" t="s">
        <v>419</v>
      </c>
      <c r="B89" s="19" t="s">
        <v>390</v>
      </c>
      <c r="C89" s="207" t="s">
        <v>391</v>
      </c>
      <c r="D89" s="207"/>
      <c r="E89" s="10"/>
      <c r="F89" s="16" t="s">
        <v>488</v>
      </c>
      <c r="G89" s="6" t="s">
        <v>393</v>
      </c>
      <c r="H89" s="45" t="s">
        <v>52</v>
      </c>
      <c r="I89" s="45" t="s">
        <v>134</v>
      </c>
      <c r="J89" s="11" t="s">
        <v>259</v>
      </c>
      <c r="K89" s="123">
        <v>42705</v>
      </c>
      <c r="L89" s="123">
        <v>43069</v>
      </c>
      <c r="M89" s="65">
        <v>1505.95</v>
      </c>
      <c r="N89" s="100">
        <v>3011.9</v>
      </c>
      <c r="O89" s="66">
        <v>3010</v>
      </c>
      <c r="P89" s="129"/>
      <c r="Q89" s="67"/>
      <c r="R89" s="66"/>
      <c r="S89" s="66">
        <v>4000</v>
      </c>
      <c r="T89" s="101"/>
      <c r="U89" s="19"/>
    </row>
    <row r="90" spans="1:21" s="8" customFormat="1" ht="30" x14ac:dyDescent="0.25">
      <c r="A90" s="146" t="s">
        <v>419</v>
      </c>
      <c r="B90" s="19" t="s">
        <v>78</v>
      </c>
      <c r="C90" s="207" t="s">
        <v>395</v>
      </c>
      <c r="D90" s="207"/>
      <c r="E90" s="10"/>
      <c r="F90" s="16" t="s">
        <v>508</v>
      </c>
      <c r="G90" s="6" t="s">
        <v>270</v>
      </c>
      <c r="H90" s="45" t="s">
        <v>52</v>
      </c>
      <c r="I90" s="45" t="s">
        <v>271</v>
      </c>
      <c r="J90" s="132" t="s">
        <v>272</v>
      </c>
      <c r="K90" s="123">
        <v>42465</v>
      </c>
      <c r="L90" s="123">
        <v>42829</v>
      </c>
      <c r="M90" s="65">
        <v>460.75</v>
      </c>
      <c r="N90" s="100">
        <v>5220</v>
      </c>
      <c r="O90" s="66">
        <v>5529</v>
      </c>
      <c r="P90" s="129"/>
      <c r="Q90" s="67"/>
      <c r="R90" s="66">
        <v>478.5</v>
      </c>
      <c r="S90" s="66">
        <v>5742</v>
      </c>
      <c r="T90" s="101"/>
      <c r="U90" s="19"/>
    </row>
    <row r="91" spans="1:21" s="8" customFormat="1" ht="30" x14ac:dyDescent="0.25">
      <c r="A91" s="14" t="s">
        <v>545</v>
      </c>
      <c r="B91" s="19" t="s">
        <v>136</v>
      </c>
      <c r="C91" s="19" t="s">
        <v>548</v>
      </c>
      <c r="D91" s="207"/>
      <c r="E91" s="281"/>
      <c r="F91" s="269" t="s">
        <v>590</v>
      </c>
      <c r="G91" s="6" t="s">
        <v>549</v>
      </c>
      <c r="H91" s="270" t="s">
        <v>120</v>
      </c>
      <c r="I91" s="270" t="s">
        <v>42</v>
      </c>
      <c r="J91" s="19" t="s">
        <v>550</v>
      </c>
      <c r="K91" s="18">
        <v>41906</v>
      </c>
      <c r="L91" s="18">
        <v>42735</v>
      </c>
      <c r="M91" s="271">
        <v>5800</v>
      </c>
      <c r="N91" s="106">
        <v>69599.98</v>
      </c>
      <c r="O91" s="100">
        <v>69600</v>
      </c>
      <c r="P91" s="106"/>
      <c r="Q91" s="11"/>
      <c r="R91" s="272">
        <v>5800</v>
      </c>
      <c r="S91" s="272">
        <v>69599.98</v>
      </c>
      <c r="T91" s="273"/>
      <c r="U91" s="19" t="s">
        <v>551</v>
      </c>
    </row>
    <row r="92" spans="1:21" s="8" customFormat="1" ht="30" x14ac:dyDescent="0.25">
      <c r="A92" s="14" t="s">
        <v>545</v>
      </c>
      <c r="B92" s="19" t="s">
        <v>78</v>
      </c>
      <c r="C92" s="207" t="s">
        <v>142</v>
      </c>
      <c r="D92" s="207"/>
      <c r="E92" s="281"/>
      <c r="F92" s="269" t="s">
        <v>546</v>
      </c>
      <c r="G92" s="6" t="s">
        <v>547</v>
      </c>
      <c r="H92" s="270" t="s">
        <v>120</v>
      </c>
      <c r="I92" s="270" t="s">
        <v>42</v>
      </c>
      <c r="J92" s="19" t="s">
        <v>589</v>
      </c>
      <c r="K92" s="18">
        <v>42104</v>
      </c>
      <c r="L92" s="18">
        <v>42369</v>
      </c>
      <c r="M92" s="276"/>
      <c r="N92" s="106">
        <v>7920</v>
      </c>
      <c r="O92" s="100">
        <v>9930</v>
      </c>
      <c r="P92" s="106"/>
      <c r="Q92" s="11"/>
      <c r="R92" s="277"/>
      <c r="S92" s="272">
        <v>7920</v>
      </c>
      <c r="T92" s="273"/>
      <c r="U92" s="19"/>
    </row>
    <row r="93" spans="1:21" s="8" customFormat="1" ht="60" x14ac:dyDescent="0.25">
      <c r="A93" s="14" t="s">
        <v>545</v>
      </c>
      <c r="B93" s="19" t="s">
        <v>136</v>
      </c>
      <c r="C93" s="207" t="s">
        <v>552</v>
      </c>
      <c r="D93" s="207"/>
      <c r="E93" s="281"/>
      <c r="F93" s="132" t="s">
        <v>553</v>
      </c>
      <c r="G93" s="6" t="s">
        <v>554</v>
      </c>
      <c r="H93" s="274" t="s">
        <v>555</v>
      </c>
      <c r="I93" s="274" t="s">
        <v>556</v>
      </c>
      <c r="J93" s="19" t="s">
        <v>557</v>
      </c>
      <c r="K93" s="275">
        <v>41869</v>
      </c>
      <c r="L93" s="18">
        <v>42963</v>
      </c>
      <c r="M93" s="276"/>
      <c r="N93" s="106">
        <v>11658</v>
      </c>
      <c r="O93" s="100">
        <v>11658</v>
      </c>
      <c r="P93" s="106"/>
      <c r="Q93" s="11"/>
      <c r="R93" s="277"/>
      <c r="S93" s="272">
        <v>11658</v>
      </c>
      <c r="T93" s="273"/>
      <c r="U93" s="19" t="s">
        <v>558</v>
      </c>
    </row>
    <row r="94" spans="1:21" s="8" customFormat="1" ht="30" x14ac:dyDescent="0.25">
      <c r="A94" s="14" t="s">
        <v>545</v>
      </c>
      <c r="B94" s="128" t="s">
        <v>456</v>
      </c>
      <c r="C94" s="19" t="s">
        <v>461</v>
      </c>
      <c r="D94" s="121"/>
      <c r="E94" s="281"/>
      <c r="F94" s="16" t="s">
        <v>434</v>
      </c>
      <c r="G94" s="6" t="s">
        <v>32</v>
      </c>
      <c r="H94" s="270" t="s">
        <v>33</v>
      </c>
      <c r="I94" s="270" t="s">
        <v>167</v>
      </c>
      <c r="J94" s="133" t="s">
        <v>463</v>
      </c>
      <c r="K94" s="18">
        <v>41150</v>
      </c>
      <c r="L94" s="18">
        <v>42629</v>
      </c>
      <c r="M94" s="17">
        <v>18742.189999999999</v>
      </c>
      <c r="N94" s="272">
        <v>224906.25</v>
      </c>
      <c r="O94" s="100">
        <v>167874</v>
      </c>
      <c r="P94" s="106"/>
      <c r="Q94" s="11"/>
      <c r="R94" s="278">
        <v>12741.86</v>
      </c>
      <c r="S94" s="278">
        <v>152902.34</v>
      </c>
      <c r="T94" s="273"/>
      <c r="U94" s="19" t="s">
        <v>559</v>
      </c>
    </row>
    <row r="95" spans="1:21" s="8" customFormat="1" ht="15.75" x14ac:dyDescent="0.25">
      <c r="A95" s="14" t="s">
        <v>545</v>
      </c>
      <c r="B95" s="19"/>
      <c r="C95" s="207"/>
      <c r="D95" s="207"/>
      <c r="E95" s="281"/>
      <c r="F95" s="269"/>
      <c r="G95" s="6"/>
      <c r="H95" s="270" t="s">
        <v>52</v>
      </c>
      <c r="I95" s="270" t="s">
        <v>42</v>
      </c>
      <c r="J95" s="19" t="s">
        <v>236</v>
      </c>
      <c r="K95" s="18"/>
      <c r="L95" s="18"/>
      <c r="M95" s="17"/>
      <c r="N95" s="106"/>
      <c r="O95" s="100"/>
      <c r="P95" s="106"/>
      <c r="Q95" s="11"/>
      <c r="R95" s="277"/>
      <c r="S95" s="106">
        <v>8000</v>
      </c>
      <c r="T95" s="273"/>
      <c r="U95" s="283" t="s">
        <v>560</v>
      </c>
    </row>
    <row r="96" spans="1:21" s="93" customFormat="1" ht="45" x14ac:dyDescent="0.25">
      <c r="A96" s="14" t="s">
        <v>545</v>
      </c>
      <c r="B96" s="112" t="s">
        <v>136</v>
      </c>
      <c r="C96" s="207" t="s">
        <v>561</v>
      </c>
      <c r="D96" s="207"/>
      <c r="E96" s="281"/>
      <c r="F96" s="16" t="s">
        <v>238</v>
      </c>
      <c r="G96" s="6" t="s">
        <v>239</v>
      </c>
      <c r="H96" s="270" t="s">
        <v>52</v>
      </c>
      <c r="I96" s="270" t="s">
        <v>42</v>
      </c>
      <c r="J96" s="128" t="s">
        <v>562</v>
      </c>
      <c r="K96" s="18">
        <v>42240</v>
      </c>
      <c r="L96" s="18">
        <v>42735</v>
      </c>
      <c r="M96" s="17"/>
      <c r="N96" s="279">
        <v>17375.650000000001</v>
      </c>
      <c r="O96" s="100">
        <v>34596.75</v>
      </c>
      <c r="P96" s="106"/>
      <c r="Q96" s="11"/>
      <c r="R96" s="277"/>
      <c r="S96" s="280">
        <v>17375.650000000001</v>
      </c>
      <c r="T96" s="273"/>
      <c r="U96" s="19" t="s">
        <v>559</v>
      </c>
    </row>
    <row r="97" spans="1:21" s="93" customFormat="1" ht="30" x14ac:dyDescent="0.25">
      <c r="A97" s="14" t="s">
        <v>545</v>
      </c>
      <c r="B97" s="19" t="s">
        <v>136</v>
      </c>
      <c r="C97" s="207" t="s">
        <v>563</v>
      </c>
      <c r="D97" s="207"/>
      <c r="E97" s="281"/>
      <c r="F97" s="269" t="s">
        <v>564</v>
      </c>
      <c r="G97" s="6" t="s">
        <v>565</v>
      </c>
      <c r="H97" s="274" t="s">
        <v>52</v>
      </c>
      <c r="I97" s="270" t="s">
        <v>42</v>
      </c>
      <c r="J97" s="19" t="s">
        <v>566</v>
      </c>
      <c r="K97" s="281">
        <v>41523</v>
      </c>
      <c r="L97" s="18">
        <v>41887</v>
      </c>
      <c r="M97" s="17">
        <v>4712.3999999999996</v>
      </c>
      <c r="N97" s="106">
        <v>56548.800000000003</v>
      </c>
      <c r="O97" s="100">
        <v>56548.800000000003</v>
      </c>
      <c r="P97" s="106"/>
      <c r="Q97" s="11"/>
      <c r="R97" s="272">
        <v>4712.3999999999996</v>
      </c>
      <c r="S97" s="272">
        <v>56548.800000000003</v>
      </c>
      <c r="T97" s="273"/>
      <c r="U97" s="19" t="s">
        <v>567</v>
      </c>
    </row>
    <row r="98" spans="1:21" s="93" customFormat="1" ht="30" x14ac:dyDescent="0.25">
      <c r="A98" s="14" t="s">
        <v>545</v>
      </c>
      <c r="B98" s="19" t="s">
        <v>78</v>
      </c>
      <c r="C98" s="207" t="s">
        <v>568</v>
      </c>
      <c r="D98" s="207"/>
      <c r="E98" s="281"/>
      <c r="F98" s="269" t="s">
        <v>569</v>
      </c>
      <c r="G98" s="6" t="s">
        <v>80</v>
      </c>
      <c r="H98" s="270" t="s">
        <v>52</v>
      </c>
      <c r="I98" s="270" t="s">
        <v>42</v>
      </c>
      <c r="J98" s="19" t="s">
        <v>570</v>
      </c>
      <c r="K98" s="18">
        <v>42095</v>
      </c>
      <c r="L98" s="18">
        <v>42460</v>
      </c>
      <c r="M98" s="17"/>
      <c r="N98" s="106">
        <v>1300</v>
      </c>
      <c r="O98" s="100">
        <v>2000</v>
      </c>
      <c r="P98" s="106"/>
      <c r="Q98" s="11"/>
      <c r="R98" s="106"/>
      <c r="S98" s="272">
        <v>1300</v>
      </c>
      <c r="T98" s="273"/>
      <c r="U98" s="19" t="s">
        <v>571</v>
      </c>
    </row>
    <row r="99" spans="1:21" s="93" customFormat="1" ht="15.75" x14ac:dyDescent="0.25">
      <c r="A99" s="14" t="s">
        <v>545</v>
      </c>
      <c r="B99" s="19" t="s">
        <v>572</v>
      </c>
      <c r="C99" s="19" t="s">
        <v>573</v>
      </c>
      <c r="D99" s="19"/>
      <c r="E99" s="5"/>
      <c r="F99" s="269" t="s">
        <v>574</v>
      </c>
      <c r="G99" s="6" t="s">
        <v>575</v>
      </c>
      <c r="H99" s="270" t="s">
        <v>52</v>
      </c>
      <c r="I99" s="270" t="s">
        <v>116</v>
      </c>
      <c r="J99" s="16" t="s">
        <v>576</v>
      </c>
      <c r="K99" s="18">
        <v>41124</v>
      </c>
      <c r="L99" s="18">
        <v>42737</v>
      </c>
      <c r="M99" s="17">
        <v>15000</v>
      </c>
      <c r="N99" s="106">
        <v>180000</v>
      </c>
      <c r="O99" s="100">
        <v>180000</v>
      </c>
      <c r="P99" s="106"/>
      <c r="Q99" s="11"/>
      <c r="R99" s="272">
        <v>15000</v>
      </c>
      <c r="S99" s="272">
        <f>R99*12</f>
        <v>180000</v>
      </c>
      <c r="T99" s="273"/>
      <c r="U99" s="282"/>
    </row>
    <row r="100" spans="1:21" s="93" customFormat="1" ht="45" x14ac:dyDescent="0.25">
      <c r="A100" s="14" t="s">
        <v>545</v>
      </c>
      <c r="B100" s="19" t="s">
        <v>136</v>
      </c>
      <c r="C100" s="19" t="s">
        <v>577</v>
      </c>
      <c r="D100" s="207"/>
      <c r="E100" s="281"/>
      <c r="F100" s="116" t="s">
        <v>539</v>
      </c>
      <c r="G100" s="6" t="s">
        <v>193</v>
      </c>
      <c r="H100" s="270" t="s">
        <v>52</v>
      </c>
      <c r="I100" s="270" t="s">
        <v>194</v>
      </c>
      <c r="J100" s="19" t="s">
        <v>252</v>
      </c>
      <c r="K100" s="18">
        <v>42095</v>
      </c>
      <c r="L100" s="18">
        <v>42825</v>
      </c>
      <c r="M100" s="17">
        <v>12170.675999999999</v>
      </c>
      <c r="N100" s="106">
        <v>227235.36</v>
      </c>
      <c r="O100" s="100">
        <v>150888.04999999999</v>
      </c>
      <c r="P100" s="106"/>
      <c r="Q100" s="11"/>
      <c r="R100" s="106">
        <v>12170.675999999999</v>
      </c>
      <c r="S100" s="272">
        <v>227235.36</v>
      </c>
      <c r="T100" s="273"/>
      <c r="U100" s="19" t="s">
        <v>567</v>
      </c>
    </row>
    <row r="101" spans="1:21" s="93" customFormat="1" ht="60" x14ac:dyDescent="0.25">
      <c r="A101" s="14" t="s">
        <v>545</v>
      </c>
      <c r="B101" s="19" t="s">
        <v>456</v>
      </c>
      <c r="C101" s="19" t="s">
        <v>578</v>
      </c>
      <c r="D101" s="19" t="s">
        <v>579</v>
      </c>
      <c r="E101" s="281">
        <v>41880</v>
      </c>
      <c r="F101" s="116" t="s">
        <v>351</v>
      </c>
      <c r="G101" s="6" t="s">
        <v>98</v>
      </c>
      <c r="H101" s="270" t="s">
        <v>52</v>
      </c>
      <c r="I101" s="270" t="s">
        <v>198</v>
      </c>
      <c r="J101" s="19" t="s">
        <v>580</v>
      </c>
      <c r="K101" s="18">
        <v>41880</v>
      </c>
      <c r="L101" s="18">
        <v>42999</v>
      </c>
      <c r="M101" s="17">
        <v>362.25</v>
      </c>
      <c r="N101" s="106">
        <v>4347.03</v>
      </c>
      <c r="O101" s="100">
        <v>4327.08</v>
      </c>
      <c r="P101" s="106"/>
      <c r="Q101" s="11"/>
      <c r="R101" s="272">
        <v>362.25</v>
      </c>
      <c r="S101" s="272">
        <v>4347.03</v>
      </c>
      <c r="T101" s="273"/>
      <c r="U101" s="283"/>
    </row>
    <row r="102" spans="1:21" s="93" customFormat="1" ht="30.75" x14ac:dyDescent="0.25">
      <c r="A102" s="14" t="s">
        <v>545</v>
      </c>
      <c r="B102" s="19" t="s">
        <v>572</v>
      </c>
      <c r="C102" s="149" t="s">
        <v>156</v>
      </c>
      <c r="D102" s="121"/>
      <c r="E102" s="115"/>
      <c r="F102" s="269" t="s">
        <v>581</v>
      </c>
      <c r="G102" s="6" t="s">
        <v>582</v>
      </c>
      <c r="H102" s="270" t="s">
        <v>52</v>
      </c>
      <c r="I102" s="270" t="s">
        <v>127</v>
      </c>
      <c r="J102" s="112" t="s">
        <v>526</v>
      </c>
      <c r="K102" s="18">
        <v>42686</v>
      </c>
      <c r="L102" s="18">
        <v>42866</v>
      </c>
      <c r="M102" s="17">
        <v>36673.4</v>
      </c>
      <c r="N102" s="272">
        <v>220040.4</v>
      </c>
      <c r="O102" s="100">
        <v>59899.95</v>
      </c>
      <c r="P102" s="106"/>
      <c r="Q102" s="11"/>
      <c r="R102" s="272">
        <v>36673.4</v>
      </c>
      <c r="S102" s="272">
        <v>440080.8</v>
      </c>
      <c r="T102" s="273" t="s">
        <v>583</v>
      </c>
      <c r="U102" s="19" t="s">
        <v>584</v>
      </c>
    </row>
    <row r="103" spans="1:21" s="93" customFormat="1" ht="75" x14ac:dyDescent="0.25">
      <c r="A103" s="14" t="s">
        <v>545</v>
      </c>
      <c r="B103" s="19" t="s">
        <v>136</v>
      </c>
      <c r="C103" s="19" t="s">
        <v>585</v>
      </c>
      <c r="D103" s="207"/>
      <c r="E103" s="281"/>
      <c r="F103" s="269" t="s">
        <v>586</v>
      </c>
      <c r="G103" s="6" t="s">
        <v>133</v>
      </c>
      <c r="H103" s="284" t="s">
        <v>52</v>
      </c>
      <c r="I103" s="284" t="s">
        <v>134</v>
      </c>
      <c r="J103" s="112" t="s">
        <v>259</v>
      </c>
      <c r="K103" s="18">
        <v>42210</v>
      </c>
      <c r="L103" s="18">
        <v>42940</v>
      </c>
      <c r="M103" s="17"/>
      <c r="N103" s="106">
        <v>101599.9</v>
      </c>
      <c r="O103" s="100">
        <v>29627.86</v>
      </c>
      <c r="P103" s="106"/>
      <c r="Q103" s="11"/>
      <c r="R103" s="106"/>
      <c r="S103" s="272">
        <v>101599.9</v>
      </c>
      <c r="T103" s="273"/>
      <c r="U103" s="19" t="s">
        <v>567</v>
      </c>
    </row>
    <row r="104" spans="1:21" s="93" customFormat="1" ht="45" x14ac:dyDescent="0.25">
      <c r="A104" s="14" t="s">
        <v>545</v>
      </c>
      <c r="B104" s="19" t="s">
        <v>572</v>
      </c>
      <c r="C104" s="207" t="s">
        <v>86</v>
      </c>
      <c r="D104" s="207"/>
      <c r="E104" s="281"/>
      <c r="F104" s="269" t="s">
        <v>581</v>
      </c>
      <c r="G104" s="6" t="s">
        <v>582</v>
      </c>
      <c r="H104" s="270" t="s">
        <v>52</v>
      </c>
      <c r="I104" s="270" t="s">
        <v>140</v>
      </c>
      <c r="J104" s="19" t="s">
        <v>587</v>
      </c>
      <c r="K104" s="18">
        <v>42522</v>
      </c>
      <c r="L104" s="18">
        <v>42765</v>
      </c>
      <c r="M104" s="271">
        <v>5979.02</v>
      </c>
      <c r="N104" s="272">
        <v>47832.160000000003</v>
      </c>
      <c r="O104" s="100">
        <v>41853.14</v>
      </c>
      <c r="P104" s="106"/>
      <c r="Q104" s="11"/>
      <c r="R104" s="272">
        <v>12500</v>
      </c>
      <c r="S104" s="272">
        <v>150000</v>
      </c>
      <c r="T104" s="273" t="s">
        <v>583</v>
      </c>
      <c r="U104" s="19" t="s">
        <v>588</v>
      </c>
    </row>
    <row r="105" spans="1:21" s="93" customFormat="1" ht="30" x14ac:dyDescent="0.25">
      <c r="A105" s="14" t="s">
        <v>398</v>
      </c>
      <c r="B105" s="67" t="s">
        <v>136</v>
      </c>
      <c r="C105" s="207" t="s">
        <v>399</v>
      </c>
      <c r="D105" s="207" t="s">
        <v>292</v>
      </c>
      <c r="E105" s="10"/>
      <c r="F105" s="16" t="s">
        <v>491</v>
      </c>
      <c r="G105" s="6" t="s">
        <v>401</v>
      </c>
      <c r="H105" s="45" t="s">
        <v>52</v>
      </c>
      <c r="I105" s="45" t="s">
        <v>116</v>
      </c>
      <c r="J105" s="11" t="s">
        <v>480</v>
      </c>
      <c r="K105" s="18">
        <v>42006</v>
      </c>
      <c r="L105" s="18">
        <v>43101</v>
      </c>
      <c r="M105" s="12">
        <v>11240</v>
      </c>
      <c r="N105" s="100">
        <v>215760</v>
      </c>
      <c r="O105" s="100">
        <v>134880</v>
      </c>
      <c r="P105" s="17"/>
      <c r="Q105" s="11"/>
      <c r="R105" s="100">
        <v>11240</v>
      </c>
      <c r="S105" s="100">
        <v>134880</v>
      </c>
      <c r="T105" s="101"/>
      <c r="U105" s="19"/>
    </row>
    <row r="106" spans="1:21" s="93" customFormat="1" ht="60" x14ac:dyDescent="0.25">
      <c r="A106" s="14" t="s">
        <v>398</v>
      </c>
      <c r="B106" s="19" t="s">
        <v>456</v>
      </c>
      <c r="C106" s="19" t="s">
        <v>540</v>
      </c>
      <c r="D106" s="232" t="s">
        <v>439</v>
      </c>
      <c r="E106" s="124">
        <v>42314</v>
      </c>
      <c r="F106" s="116" t="s">
        <v>351</v>
      </c>
      <c r="G106" s="6" t="s">
        <v>98</v>
      </c>
      <c r="H106" s="45" t="s">
        <v>52</v>
      </c>
      <c r="I106" s="45" t="s">
        <v>198</v>
      </c>
      <c r="J106" s="11" t="s">
        <v>500</v>
      </c>
      <c r="K106" s="18">
        <v>42635</v>
      </c>
      <c r="L106" s="18">
        <v>42999</v>
      </c>
      <c r="M106" s="12">
        <v>6183.16</v>
      </c>
      <c r="N106" s="100">
        <v>74197.919999999998</v>
      </c>
      <c r="O106" s="66">
        <v>73570.679999999993</v>
      </c>
      <c r="P106" s="65"/>
      <c r="Q106" s="117"/>
      <c r="R106" s="100">
        <v>6183.16</v>
      </c>
      <c r="S106" s="100">
        <v>74197.919999999998</v>
      </c>
      <c r="T106" s="101"/>
      <c r="U106" s="19"/>
    </row>
    <row r="107" spans="1:21" s="253" customFormat="1" ht="45" x14ac:dyDescent="0.25">
      <c r="A107" s="14" t="s">
        <v>398</v>
      </c>
      <c r="B107" s="67" t="s">
        <v>136</v>
      </c>
      <c r="C107" s="207" t="s">
        <v>405</v>
      </c>
      <c r="D107" s="207" t="s">
        <v>406</v>
      </c>
      <c r="E107" s="10">
        <v>41359</v>
      </c>
      <c r="F107" s="16" t="s">
        <v>470</v>
      </c>
      <c r="G107" s="6" t="s">
        <v>408</v>
      </c>
      <c r="H107" s="45" t="s">
        <v>52</v>
      </c>
      <c r="I107" s="45" t="s">
        <v>127</v>
      </c>
      <c r="J107" s="128" t="s">
        <v>526</v>
      </c>
      <c r="K107" s="18">
        <v>41484</v>
      </c>
      <c r="L107" s="18">
        <v>42944</v>
      </c>
      <c r="M107" s="12">
        <v>22499.9</v>
      </c>
      <c r="N107" s="100">
        <v>269998.8</v>
      </c>
      <c r="O107" s="66">
        <v>353925.72</v>
      </c>
      <c r="P107" s="17"/>
      <c r="Q107" s="11"/>
      <c r="R107" s="100">
        <v>27810.98</v>
      </c>
      <c r="S107" s="100">
        <v>333731.76</v>
      </c>
      <c r="T107" s="130" t="s">
        <v>225</v>
      </c>
      <c r="U107" s="19" t="s">
        <v>410</v>
      </c>
    </row>
    <row r="108" spans="1:21" s="253" customFormat="1" ht="60" x14ac:dyDescent="0.25">
      <c r="A108" s="14" t="s">
        <v>398</v>
      </c>
      <c r="B108" s="19" t="s">
        <v>456</v>
      </c>
      <c r="C108" s="19" t="s">
        <v>540</v>
      </c>
      <c r="D108" s="232" t="s">
        <v>439</v>
      </c>
      <c r="E108" s="124">
        <v>42314</v>
      </c>
      <c r="F108" s="116" t="s">
        <v>351</v>
      </c>
      <c r="G108" s="6" t="s">
        <v>98</v>
      </c>
      <c r="H108" s="45" t="s">
        <v>52</v>
      </c>
      <c r="I108" s="45" t="s">
        <v>411</v>
      </c>
      <c r="J108" s="11" t="s">
        <v>519</v>
      </c>
      <c r="K108" s="18">
        <v>42635</v>
      </c>
      <c r="L108" s="18">
        <v>42999</v>
      </c>
      <c r="M108" s="12"/>
      <c r="N108" s="100"/>
      <c r="O108" s="66">
        <v>26015.26</v>
      </c>
      <c r="P108" s="65"/>
      <c r="Q108" s="117"/>
      <c r="R108" s="100">
        <v>2916.63</v>
      </c>
      <c r="S108" s="100">
        <v>34999.56</v>
      </c>
      <c r="T108" s="101"/>
      <c r="U108" s="19"/>
    </row>
    <row r="109" spans="1:21" s="253" customFormat="1" ht="105" x14ac:dyDescent="0.25">
      <c r="A109" s="14" t="s">
        <v>398</v>
      </c>
      <c r="B109" s="67" t="s">
        <v>136</v>
      </c>
      <c r="C109" s="19" t="s">
        <v>414</v>
      </c>
      <c r="D109" s="207" t="s">
        <v>292</v>
      </c>
      <c r="E109" s="10">
        <v>42643</v>
      </c>
      <c r="F109" s="16" t="s">
        <v>415</v>
      </c>
      <c r="G109" s="6" t="s">
        <v>416</v>
      </c>
      <c r="H109" s="45" t="s">
        <v>52</v>
      </c>
      <c r="I109" s="45" t="s">
        <v>271</v>
      </c>
      <c r="J109" s="11" t="s">
        <v>481</v>
      </c>
      <c r="K109" s="18">
        <v>42705</v>
      </c>
      <c r="L109" s="18">
        <v>43069</v>
      </c>
      <c r="M109" s="12">
        <v>22931.73</v>
      </c>
      <c r="N109" s="100">
        <v>275180.76</v>
      </c>
      <c r="O109" s="100"/>
      <c r="P109" s="17"/>
      <c r="Q109" s="11"/>
      <c r="R109" s="100">
        <v>22931.73</v>
      </c>
      <c r="S109" s="100">
        <v>275180.76</v>
      </c>
      <c r="T109" s="101"/>
      <c r="U109" s="19" t="s">
        <v>418</v>
      </c>
    </row>
    <row r="110" spans="1:21" s="253" customFormat="1" ht="30" x14ac:dyDescent="0.25">
      <c r="A110" s="14" t="s">
        <v>527</v>
      </c>
      <c r="B110" s="19" t="s">
        <v>78</v>
      </c>
      <c r="C110" s="207"/>
      <c r="D110" s="207"/>
      <c r="E110" s="10"/>
      <c r="F110" s="16" t="s">
        <v>528</v>
      </c>
      <c r="G110" s="6" t="s">
        <v>529</v>
      </c>
      <c r="H110" s="45" t="s">
        <v>153</v>
      </c>
      <c r="I110" s="45" t="s">
        <v>42</v>
      </c>
      <c r="J110" s="11" t="s">
        <v>73</v>
      </c>
      <c r="K110" s="18">
        <v>42370</v>
      </c>
      <c r="L110" s="185">
        <v>42735</v>
      </c>
      <c r="M110" s="12">
        <f>N110/12</f>
        <v>666.66</v>
      </c>
      <c r="N110" s="100">
        <v>7999.92</v>
      </c>
      <c r="O110" s="257">
        <v>7999.92</v>
      </c>
      <c r="P110" s="17">
        <v>0</v>
      </c>
      <c r="Q110" s="11"/>
      <c r="R110" s="100">
        <v>666.66</v>
      </c>
      <c r="S110" s="100">
        <v>7999.92</v>
      </c>
      <c r="T110" s="101"/>
      <c r="U110" s="9" t="s">
        <v>530</v>
      </c>
    </row>
    <row r="111" spans="1:21" s="253" customFormat="1" ht="60" x14ac:dyDescent="0.25">
      <c r="A111" s="14" t="s">
        <v>527</v>
      </c>
      <c r="B111" s="19" t="s">
        <v>456</v>
      </c>
      <c r="C111" s="19" t="s">
        <v>461</v>
      </c>
      <c r="D111" s="207"/>
      <c r="E111" s="10"/>
      <c r="F111" s="16" t="s">
        <v>434</v>
      </c>
      <c r="G111" s="6" t="s">
        <v>32</v>
      </c>
      <c r="H111" s="45" t="s">
        <v>33</v>
      </c>
      <c r="I111" s="45" t="s">
        <v>167</v>
      </c>
      <c r="J111" s="133" t="s">
        <v>463</v>
      </c>
      <c r="K111" s="18">
        <v>42634</v>
      </c>
      <c r="L111" s="18">
        <v>42998</v>
      </c>
      <c r="M111" s="12">
        <f>N111/12</f>
        <v>7500</v>
      </c>
      <c r="N111" s="100">
        <v>90000</v>
      </c>
      <c r="O111" s="257">
        <v>105100.16</v>
      </c>
      <c r="P111" s="17">
        <v>0</v>
      </c>
      <c r="Q111" s="11"/>
      <c r="R111" s="100">
        <v>6080</v>
      </c>
      <c r="S111" s="100">
        <v>73000</v>
      </c>
      <c r="T111" s="101"/>
      <c r="U111" s="9" t="s">
        <v>531</v>
      </c>
    </row>
    <row r="112" spans="1:21" s="253" customFormat="1" ht="30" x14ac:dyDescent="0.25">
      <c r="A112" s="14" t="s">
        <v>527</v>
      </c>
      <c r="B112" s="19" t="s">
        <v>78</v>
      </c>
      <c r="C112" s="207" t="s">
        <v>532</v>
      </c>
      <c r="D112" s="207"/>
      <c r="E112" s="10"/>
      <c r="F112" s="16" t="s">
        <v>544</v>
      </c>
      <c r="G112" s="6" t="s">
        <v>84</v>
      </c>
      <c r="H112" s="45" t="s">
        <v>52</v>
      </c>
      <c r="I112" s="45" t="s">
        <v>42</v>
      </c>
      <c r="J112" s="11" t="s">
        <v>85</v>
      </c>
      <c r="K112" s="18">
        <v>42522</v>
      </c>
      <c r="L112" s="18">
        <v>42887</v>
      </c>
      <c r="M112" s="12"/>
      <c r="N112" s="100">
        <v>2980.25</v>
      </c>
      <c r="O112" s="257">
        <v>1971.55</v>
      </c>
      <c r="P112" s="17">
        <v>0</v>
      </c>
      <c r="Q112" s="11"/>
      <c r="R112" s="100"/>
      <c r="S112" s="100">
        <v>3000</v>
      </c>
      <c r="T112" s="101"/>
      <c r="U112" s="9"/>
    </row>
    <row r="113" spans="1:21" s="253" customFormat="1" ht="15.75" x14ac:dyDescent="0.25">
      <c r="A113" s="14" t="s">
        <v>527</v>
      </c>
      <c r="B113" s="19" t="s">
        <v>78</v>
      </c>
      <c r="C113" s="207"/>
      <c r="D113" s="207"/>
      <c r="E113" s="10"/>
      <c r="F113" s="16" t="s">
        <v>492</v>
      </c>
      <c r="G113" s="6" t="s">
        <v>188</v>
      </c>
      <c r="H113" s="45" t="s">
        <v>52</v>
      </c>
      <c r="I113" s="45" t="s">
        <v>189</v>
      </c>
      <c r="J113" s="189" t="s">
        <v>493</v>
      </c>
      <c r="K113" s="18">
        <v>42736</v>
      </c>
      <c r="L113" s="18">
        <v>43100</v>
      </c>
      <c r="M113" s="12"/>
      <c r="N113" s="100"/>
      <c r="O113" s="257">
        <v>14934.97</v>
      </c>
      <c r="P113" s="17">
        <v>0</v>
      </c>
      <c r="Q113" s="11"/>
      <c r="R113" s="100">
        <v>1250</v>
      </c>
      <c r="S113" s="100">
        <v>15000</v>
      </c>
      <c r="T113" s="101"/>
      <c r="U113" s="9"/>
    </row>
    <row r="114" spans="1:21" s="253" customFormat="1" ht="45" x14ac:dyDescent="0.25">
      <c r="A114" s="14" t="s">
        <v>527</v>
      </c>
      <c r="B114" s="19" t="s">
        <v>533</v>
      </c>
      <c r="C114" s="207" t="s">
        <v>345</v>
      </c>
      <c r="D114" s="207"/>
      <c r="E114" s="10">
        <v>41890</v>
      </c>
      <c r="F114" s="116" t="s">
        <v>539</v>
      </c>
      <c r="G114" s="6" t="s">
        <v>193</v>
      </c>
      <c r="H114" s="45" t="s">
        <v>52</v>
      </c>
      <c r="I114" s="45" t="s">
        <v>194</v>
      </c>
      <c r="J114" s="11" t="s">
        <v>489</v>
      </c>
      <c r="K114" s="18">
        <v>42552</v>
      </c>
      <c r="L114" s="18">
        <v>42796</v>
      </c>
      <c r="M114" s="12">
        <f>N114/12</f>
        <v>3735.65</v>
      </c>
      <c r="N114" s="100">
        <v>44827.8</v>
      </c>
      <c r="O114" s="257">
        <v>42101.34</v>
      </c>
      <c r="P114" s="17">
        <v>0</v>
      </c>
      <c r="Q114" s="11"/>
      <c r="R114" s="100">
        <v>4212</v>
      </c>
      <c r="S114" s="100">
        <v>50000</v>
      </c>
      <c r="T114" s="101"/>
      <c r="U114" s="9" t="s">
        <v>534</v>
      </c>
    </row>
    <row r="115" spans="1:21" s="253" customFormat="1" ht="60" x14ac:dyDescent="0.25">
      <c r="A115" s="14" t="s">
        <v>527</v>
      </c>
      <c r="B115" s="19" t="s">
        <v>456</v>
      </c>
      <c r="C115" s="19" t="s">
        <v>540</v>
      </c>
      <c r="D115" s="232" t="s">
        <v>439</v>
      </c>
      <c r="E115" s="124">
        <v>42314</v>
      </c>
      <c r="F115" s="116" t="s">
        <v>351</v>
      </c>
      <c r="G115" s="6" t="s">
        <v>98</v>
      </c>
      <c r="H115" s="45" t="s">
        <v>52</v>
      </c>
      <c r="I115" s="45" t="s">
        <v>198</v>
      </c>
      <c r="J115" s="11" t="s">
        <v>500</v>
      </c>
      <c r="K115" s="18">
        <v>42634</v>
      </c>
      <c r="L115" s="18">
        <v>42998</v>
      </c>
      <c r="M115" s="12">
        <f>N115/12</f>
        <v>5716.96</v>
      </c>
      <c r="N115" s="100">
        <v>68603.520000000004</v>
      </c>
      <c r="O115" s="257">
        <v>101548.13</v>
      </c>
      <c r="P115" s="17">
        <v>0</v>
      </c>
      <c r="Q115" s="11"/>
      <c r="R115" s="100">
        <v>5000</v>
      </c>
      <c r="S115" s="100">
        <f>5000*12</f>
        <v>60000</v>
      </c>
      <c r="T115" s="101"/>
      <c r="U115" s="9" t="s">
        <v>535</v>
      </c>
    </row>
    <row r="116" spans="1:21" s="268" customFormat="1" ht="15.75" x14ac:dyDescent="0.25">
      <c r="A116" s="14" t="s">
        <v>527</v>
      </c>
      <c r="B116" s="19" t="s">
        <v>78</v>
      </c>
      <c r="C116" s="207"/>
      <c r="D116" s="207"/>
      <c r="E116" s="10"/>
      <c r="F116" s="16" t="s">
        <v>494</v>
      </c>
      <c r="G116" s="6" t="s">
        <v>536</v>
      </c>
      <c r="H116" s="45" t="s">
        <v>52</v>
      </c>
      <c r="I116" s="45" t="s">
        <v>204</v>
      </c>
      <c r="J116" s="189" t="s">
        <v>495</v>
      </c>
      <c r="K116" s="18">
        <v>42736</v>
      </c>
      <c r="L116" s="18">
        <v>43100</v>
      </c>
      <c r="M116" s="12"/>
      <c r="N116" s="100"/>
      <c r="O116" s="257">
        <v>126580.36</v>
      </c>
      <c r="P116" s="17">
        <v>0</v>
      </c>
      <c r="Q116" s="11"/>
      <c r="R116" s="100">
        <v>10000</v>
      </c>
      <c r="S116" s="100">
        <v>120000</v>
      </c>
      <c r="T116" s="101"/>
      <c r="U116" s="9"/>
    </row>
    <row r="117" spans="1:21" s="268" customFormat="1" ht="30" x14ac:dyDescent="0.25">
      <c r="A117" s="14" t="s">
        <v>527</v>
      </c>
      <c r="B117" s="67" t="s">
        <v>136</v>
      </c>
      <c r="C117" s="207" t="s">
        <v>376</v>
      </c>
      <c r="D117" s="207"/>
      <c r="E117" s="10">
        <v>42488</v>
      </c>
      <c r="F117" s="16" t="s">
        <v>537</v>
      </c>
      <c r="G117" s="6" t="s">
        <v>538</v>
      </c>
      <c r="H117" s="45" t="s">
        <v>52</v>
      </c>
      <c r="I117" s="45" t="s">
        <v>127</v>
      </c>
      <c r="J117" s="128" t="s">
        <v>526</v>
      </c>
      <c r="K117" s="18">
        <v>42522</v>
      </c>
      <c r="L117" s="18">
        <v>42887</v>
      </c>
      <c r="M117" s="12">
        <f>N117/12</f>
        <v>17345.122500000001</v>
      </c>
      <c r="N117" s="100">
        <v>208141.47</v>
      </c>
      <c r="O117" s="257">
        <v>138760.12</v>
      </c>
      <c r="P117" s="17">
        <v>0</v>
      </c>
      <c r="Q117" s="11"/>
      <c r="R117" s="100">
        <v>20830</v>
      </c>
      <c r="S117" s="100">
        <v>249960</v>
      </c>
      <c r="T117" s="14" t="s">
        <v>225</v>
      </c>
      <c r="U117" s="16" t="s">
        <v>543</v>
      </c>
    </row>
    <row r="118" spans="1:21" s="268" customFormat="1" ht="60" x14ac:dyDescent="0.25">
      <c r="A118" s="14" t="s">
        <v>527</v>
      </c>
      <c r="B118" s="19" t="s">
        <v>456</v>
      </c>
      <c r="C118" s="19" t="s">
        <v>540</v>
      </c>
      <c r="D118" s="232" t="s">
        <v>439</v>
      </c>
      <c r="E118" s="124">
        <v>42314</v>
      </c>
      <c r="F118" s="116" t="s">
        <v>351</v>
      </c>
      <c r="G118" s="6" t="s">
        <v>98</v>
      </c>
      <c r="H118" s="45" t="s">
        <v>52</v>
      </c>
      <c r="I118" s="45" t="s">
        <v>411</v>
      </c>
      <c r="J118" s="11" t="s">
        <v>519</v>
      </c>
      <c r="K118" s="18">
        <v>42635</v>
      </c>
      <c r="L118" s="18">
        <v>42999</v>
      </c>
      <c r="M118" s="12"/>
      <c r="N118" s="100"/>
      <c r="O118" s="257"/>
      <c r="P118" s="17"/>
      <c r="Q118" s="11"/>
      <c r="R118" s="100"/>
      <c r="S118" s="100">
        <v>25000</v>
      </c>
      <c r="T118" s="101"/>
      <c r="U118" s="9" t="s">
        <v>541</v>
      </c>
    </row>
    <row r="119" spans="1:21" s="268" customFormat="1" ht="30" x14ac:dyDescent="0.25">
      <c r="A119" s="14" t="s">
        <v>420</v>
      </c>
      <c r="B119" s="19" t="s">
        <v>460</v>
      </c>
      <c r="C119" s="207" t="s">
        <v>405</v>
      </c>
      <c r="D119" s="232" t="s">
        <v>421</v>
      </c>
      <c r="E119" s="124"/>
      <c r="F119" s="16" t="s">
        <v>528</v>
      </c>
      <c r="G119" s="148" t="s">
        <v>423</v>
      </c>
      <c r="H119" s="125" t="s">
        <v>153</v>
      </c>
      <c r="I119" s="45" t="s">
        <v>42</v>
      </c>
      <c r="J119" s="11" t="s">
        <v>73</v>
      </c>
      <c r="K119" s="23">
        <v>42737</v>
      </c>
      <c r="L119" s="23">
        <v>43102</v>
      </c>
      <c r="M119" s="12"/>
      <c r="N119" s="100"/>
      <c r="O119" s="100">
        <v>21881.72</v>
      </c>
      <c r="P119" s="12">
        <v>17704.2</v>
      </c>
      <c r="Q119" s="12"/>
      <c r="R119" s="243">
        <v>3540.84</v>
      </c>
      <c r="S119" s="241">
        <v>42490.080000000002</v>
      </c>
      <c r="T119" s="146" t="s">
        <v>253</v>
      </c>
      <c r="U119" s="19" t="s">
        <v>426</v>
      </c>
    </row>
    <row r="120" spans="1:21" s="268" customFormat="1" ht="30" x14ac:dyDescent="0.25">
      <c r="A120" s="14" t="s">
        <v>420</v>
      </c>
      <c r="B120" s="67" t="s">
        <v>136</v>
      </c>
      <c r="C120" s="233" t="s">
        <v>427</v>
      </c>
      <c r="D120" s="232" t="s">
        <v>421</v>
      </c>
      <c r="E120" s="124"/>
      <c r="F120" s="112" t="s">
        <v>499</v>
      </c>
      <c r="G120" s="152" t="s">
        <v>429</v>
      </c>
      <c r="H120" s="45" t="s">
        <v>153</v>
      </c>
      <c r="I120" s="45" t="s">
        <v>42</v>
      </c>
      <c r="J120" s="112" t="s">
        <v>482</v>
      </c>
      <c r="K120" s="124">
        <v>42680</v>
      </c>
      <c r="L120" s="18">
        <v>43045</v>
      </c>
      <c r="M120" s="158">
        <v>3573.33</v>
      </c>
      <c r="N120" s="236">
        <v>42879.91</v>
      </c>
      <c r="O120" s="100">
        <v>42879.96</v>
      </c>
      <c r="P120" s="12">
        <v>0</v>
      </c>
      <c r="Q120" s="12"/>
      <c r="R120" s="243">
        <v>3573.33</v>
      </c>
      <c r="S120" s="241">
        <v>42879.96</v>
      </c>
      <c r="T120" s="146" t="s">
        <v>225</v>
      </c>
      <c r="U120" s="19"/>
    </row>
    <row r="121" spans="1:21" s="268" customFormat="1" ht="30" x14ac:dyDescent="0.25">
      <c r="A121" s="14" t="s">
        <v>420</v>
      </c>
      <c r="B121" s="67" t="s">
        <v>136</v>
      </c>
      <c r="C121" s="233" t="s">
        <v>431</v>
      </c>
      <c r="D121" s="232" t="s">
        <v>421</v>
      </c>
      <c r="E121" s="124"/>
      <c r="F121" s="112" t="s">
        <v>499</v>
      </c>
      <c r="G121" s="152" t="s">
        <v>429</v>
      </c>
      <c r="H121" s="45" t="s">
        <v>153</v>
      </c>
      <c r="I121" s="45" t="s">
        <v>42</v>
      </c>
      <c r="J121" s="112" t="s">
        <v>483</v>
      </c>
      <c r="K121" s="124">
        <v>42680</v>
      </c>
      <c r="L121" s="18">
        <v>43045</v>
      </c>
      <c r="M121" s="158">
        <v>2806.54</v>
      </c>
      <c r="N121" s="236">
        <v>33678.519999999997</v>
      </c>
      <c r="O121" s="100">
        <v>33678.480000000003</v>
      </c>
      <c r="P121" s="12">
        <v>0</v>
      </c>
      <c r="Q121" s="12"/>
      <c r="R121" s="243">
        <v>2806.54</v>
      </c>
      <c r="S121" s="241">
        <v>33678.480000000003</v>
      </c>
      <c r="T121" s="146" t="s">
        <v>225</v>
      </c>
      <c r="U121" s="19"/>
    </row>
    <row r="122" spans="1:21" s="268" customFormat="1" ht="30" x14ac:dyDescent="0.25">
      <c r="A122" s="14" t="s">
        <v>420</v>
      </c>
      <c r="B122" s="19" t="s">
        <v>456</v>
      </c>
      <c r="C122" s="19" t="s">
        <v>461</v>
      </c>
      <c r="D122" s="207"/>
      <c r="E122" s="10"/>
      <c r="F122" s="16" t="s">
        <v>434</v>
      </c>
      <c r="G122" s="6" t="s">
        <v>32</v>
      </c>
      <c r="H122" s="45" t="s">
        <v>33</v>
      </c>
      <c r="I122" s="45" t="s">
        <v>167</v>
      </c>
      <c r="J122" s="133" t="s">
        <v>463</v>
      </c>
      <c r="K122" s="18">
        <v>42634</v>
      </c>
      <c r="L122" s="18">
        <v>42998</v>
      </c>
      <c r="M122" s="12"/>
      <c r="N122" s="100"/>
      <c r="O122" s="100">
        <v>38187.629999999997</v>
      </c>
      <c r="P122" s="12"/>
      <c r="Q122" s="12"/>
      <c r="R122" s="243">
        <v>3500</v>
      </c>
      <c r="S122" s="241">
        <v>42000</v>
      </c>
      <c r="T122" s="101" t="s">
        <v>232</v>
      </c>
      <c r="U122" s="19" t="s">
        <v>462</v>
      </c>
    </row>
    <row r="123" spans="1:21" s="268" customFormat="1" ht="30" x14ac:dyDescent="0.25">
      <c r="A123" s="14" t="s">
        <v>420</v>
      </c>
      <c r="B123" s="19" t="s">
        <v>460</v>
      </c>
      <c r="C123" s="207"/>
      <c r="D123" s="207"/>
      <c r="E123" s="10"/>
      <c r="F123" s="16" t="s">
        <v>489</v>
      </c>
      <c r="G123" s="6" t="s">
        <v>437</v>
      </c>
      <c r="H123" s="45" t="s">
        <v>52</v>
      </c>
      <c r="I123" s="45" t="s">
        <v>194</v>
      </c>
      <c r="J123" s="11" t="s">
        <v>489</v>
      </c>
      <c r="K123" s="18"/>
      <c r="L123" s="18"/>
      <c r="M123" s="12">
        <v>5000</v>
      </c>
      <c r="N123" s="100">
        <v>60000</v>
      </c>
      <c r="O123" s="100">
        <v>65436.4</v>
      </c>
      <c r="P123" s="12">
        <v>0</v>
      </c>
      <c r="Q123" s="12"/>
      <c r="R123" s="243">
        <v>6000</v>
      </c>
      <c r="S123" s="241">
        <v>72000</v>
      </c>
      <c r="T123" s="146"/>
      <c r="U123" s="19"/>
    </row>
    <row r="124" spans="1:21" s="268" customFormat="1" ht="60" x14ac:dyDescent="0.25">
      <c r="A124" s="14" t="s">
        <v>420</v>
      </c>
      <c r="B124" s="19" t="s">
        <v>456</v>
      </c>
      <c r="C124" s="19" t="s">
        <v>540</v>
      </c>
      <c r="D124" s="232" t="s">
        <v>439</v>
      </c>
      <c r="E124" s="124">
        <v>42314</v>
      </c>
      <c r="F124" s="116" t="s">
        <v>351</v>
      </c>
      <c r="G124" s="6" t="s">
        <v>98</v>
      </c>
      <c r="H124" s="45" t="s">
        <v>52</v>
      </c>
      <c r="I124" s="45" t="s">
        <v>198</v>
      </c>
      <c r="J124" s="11" t="s">
        <v>500</v>
      </c>
      <c r="K124" s="18">
        <v>42634</v>
      </c>
      <c r="L124" s="18">
        <v>42998</v>
      </c>
      <c r="M124" s="12"/>
      <c r="N124" s="100"/>
      <c r="O124" s="100">
        <v>6405.93</v>
      </c>
      <c r="P124" s="12">
        <v>0</v>
      </c>
      <c r="Q124" s="12"/>
      <c r="R124" s="243">
        <v>1167</v>
      </c>
      <c r="S124" s="241">
        <v>14000</v>
      </c>
      <c r="T124" s="146"/>
      <c r="U124" s="19"/>
    </row>
    <row r="125" spans="1:21" s="268" customFormat="1" ht="30" x14ac:dyDescent="0.25">
      <c r="A125" s="14" t="s">
        <v>420</v>
      </c>
      <c r="B125" s="67" t="s">
        <v>136</v>
      </c>
      <c r="C125" s="149" t="s">
        <v>443</v>
      </c>
      <c r="D125" s="19"/>
      <c r="E125" s="23"/>
      <c r="F125" s="112" t="s">
        <v>471</v>
      </c>
      <c r="G125" s="152" t="s">
        <v>445</v>
      </c>
      <c r="H125" s="45" t="s">
        <v>52</v>
      </c>
      <c r="I125" s="45" t="s">
        <v>127</v>
      </c>
      <c r="J125" s="128" t="s">
        <v>526</v>
      </c>
      <c r="K125" s="124">
        <v>42583</v>
      </c>
      <c r="L125" s="18">
        <v>42948</v>
      </c>
      <c r="M125" s="158">
        <v>22478.61</v>
      </c>
      <c r="N125" s="236">
        <v>269743.32</v>
      </c>
      <c r="O125" s="100">
        <v>112393.04</v>
      </c>
      <c r="P125" s="12">
        <v>0</v>
      </c>
      <c r="Q125" s="12"/>
      <c r="R125" s="242">
        <v>22478.61</v>
      </c>
      <c r="S125" s="241">
        <v>269743.32</v>
      </c>
      <c r="T125" s="146" t="s">
        <v>225</v>
      </c>
      <c r="U125" s="19"/>
    </row>
    <row r="126" spans="1:21" s="268" customFormat="1" ht="60" x14ac:dyDescent="0.25">
      <c r="A126" s="14" t="s">
        <v>420</v>
      </c>
      <c r="B126" s="19" t="s">
        <v>456</v>
      </c>
      <c r="C126" s="19" t="s">
        <v>540</v>
      </c>
      <c r="D126" s="232" t="s">
        <v>439</v>
      </c>
      <c r="E126" s="124">
        <v>42314</v>
      </c>
      <c r="F126" s="116" t="s">
        <v>351</v>
      </c>
      <c r="G126" s="6" t="s">
        <v>98</v>
      </c>
      <c r="H126" s="45" t="s">
        <v>52</v>
      </c>
      <c r="I126" s="45" t="s">
        <v>411</v>
      </c>
      <c r="J126" s="11" t="s">
        <v>519</v>
      </c>
      <c r="K126" s="18">
        <v>42634</v>
      </c>
      <c r="L126" s="18">
        <v>42998</v>
      </c>
      <c r="M126" s="12"/>
      <c r="N126" s="100"/>
      <c r="O126" s="100"/>
      <c r="P126" s="12"/>
      <c r="Q126" s="12"/>
      <c r="R126" s="243"/>
      <c r="S126" s="241"/>
      <c r="T126" s="146"/>
      <c r="U126" s="19"/>
    </row>
    <row r="127" spans="1:21" s="268" customFormat="1" ht="15.75" x14ac:dyDescent="0.25">
      <c r="A127" s="14" t="s">
        <v>420</v>
      </c>
      <c r="B127" s="19" t="s">
        <v>456</v>
      </c>
      <c r="C127" s="207" t="s">
        <v>447</v>
      </c>
      <c r="D127" s="207" t="s">
        <v>448</v>
      </c>
      <c r="E127" s="10">
        <v>42590</v>
      </c>
      <c r="F127" s="16" t="s">
        <v>488</v>
      </c>
      <c r="G127" s="6" t="s">
        <v>393</v>
      </c>
      <c r="H127" s="45" t="s">
        <v>52</v>
      </c>
      <c r="I127" s="45" t="s">
        <v>134</v>
      </c>
      <c r="J127" s="11" t="s">
        <v>259</v>
      </c>
      <c r="K127" s="18">
        <v>42167</v>
      </c>
      <c r="L127" s="185">
        <v>42533</v>
      </c>
      <c r="M127" s="12"/>
      <c r="N127" s="100">
        <v>39000</v>
      </c>
      <c r="O127" s="100">
        <v>37499.339999999997</v>
      </c>
      <c r="P127" s="12">
        <v>0</v>
      </c>
      <c r="Q127" s="12"/>
      <c r="R127" s="243">
        <v>5000</v>
      </c>
      <c r="S127" s="241">
        <v>60000</v>
      </c>
      <c r="T127" s="146"/>
      <c r="U127" s="19"/>
    </row>
    <row r="128" spans="1:21" s="268" customFormat="1" ht="30" x14ac:dyDescent="0.25">
      <c r="A128" s="14" t="s">
        <v>420</v>
      </c>
      <c r="B128" s="67" t="s">
        <v>136</v>
      </c>
      <c r="C128" s="233" t="s">
        <v>454</v>
      </c>
      <c r="D128" s="232" t="s">
        <v>421</v>
      </c>
      <c r="E128" s="124"/>
      <c r="F128" s="112" t="s">
        <v>499</v>
      </c>
      <c r="G128" s="152" t="s">
        <v>429</v>
      </c>
      <c r="H128" s="45" t="s">
        <v>52</v>
      </c>
      <c r="I128" s="45" t="s">
        <v>140</v>
      </c>
      <c r="J128" s="11" t="s">
        <v>478</v>
      </c>
      <c r="K128" s="124">
        <v>42680</v>
      </c>
      <c r="L128" s="18">
        <v>43045</v>
      </c>
      <c r="M128" s="158">
        <v>3540.12</v>
      </c>
      <c r="N128" s="236">
        <v>42481.440000000002</v>
      </c>
      <c r="O128" s="100">
        <v>42481.440000000002</v>
      </c>
      <c r="P128" s="12">
        <v>0</v>
      </c>
      <c r="Q128" s="12"/>
      <c r="R128" s="243">
        <v>3540.12</v>
      </c>
      <c r="S128" s="241">
        <v>42481.440000000002</v>
      </c>
      <c r="T128" s="146" t="s">
        <v>225</v>
      </c>
      <c r="U128" s="19"/>
    </row>
    <row r="129" spans="1:21" s="268" customFormat="1" ht="30.75" thickBot="1" x14ac:dyDescent="0.3">
      <c r="A129" s="21" t="s">
        <v>420</v>
      </c>
      <c r="B129" s="84" t="s">
        <v>136</v>
      </c>
      <c r="C129" s="24" t="s">
        <v>452</v>
      </c>
      <c r="D129" s="290"/>
      <c r="E129" s="291"/>
      <c r="F129" s="163" t="s">
        <v>471</v>
      </c>
      <c r="G129" s="160" t="s">
        <v>445</v>
      </c>
      <c r="H129" s="46" t="s">
        <v>52</v>
      </c>
      <c r="I129" s="46" t="s">
        <v>140</v>
      </c>
      <c r="J129" s="212" t="s">
        <v>474</v>
      </c>
      <c r="K129" s="22">
        <v>42583</v>
      </c>
      <c r="L129" s="22">
        <v>42948</v>
      </c>
      <c r="M129" s="166">
        <v>13236.98</v>
      </c>
      <c r="N129" s="237">
        <v>158843.76</v>
      </c>
      <c r="O129" s="237">
        <v>66184.899999999994</v>
      </c>
      <c r="P129" s="255">
        <v>0</v>
      </c>
      <c r="Q129" s="248"/>
      <c r="R129" s="292">
        <v>13236.98</v>
      </c>
      <c r="S129" s="292">
        <v>158879.76</v>
      </c>
      <c r="T129" s="256" t="s">
        <v>225</v>
      </c>
      <c r="U129" s="24"/>
    </row>
    <row r="130" spans="1:21" s="93" customFormat="1" ht="27" customHeight="1" thickBot="1" x14ac:dyDescent="0.3">
      <c r="A130" s="334" t="s">
        <v>20</v>
      </c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287">
        <f>SUM(M7:M129)</f>
        <v>719636.49850000022</v>
      </c>
      <c r="N130" s="287">
        <f>SUM(N7:N129)</f>
        <v>8074181.7600000007</v>
      </c>
      <c r="O130" s="287">
        <f>SUM(O7:O129)</f>
        <v>5358061.0300000012</v>
      </c>
      <c r="P130" s="287">
        <f>SUM(P7:P129)</f>
        <v>17704.2</v>
      </c>
      <c r="Q130" s="287"/>
      <c r="R130" s="287">
        <f>SUM(R7:R129)</f>
        <v>765316.37600000005</v>
      </c>
      <c r="S130" s="287">
        <f>SUM(S7:S129)</f>
        <v>9164292.6800000016</v>
      </c>
      <c r="T130" s="288"/>
      <c r="U130" s="289"/>
    </row>
  </sheetData>
  <autoFilter ref="A6:U129"/>
  <sortState ref="A7:Z129">
    <sortCondition ref="A7:A129"/>
    <sortCondition ref="H7:H129"/>
    <sortCondition ref="I7:I129"/>
    <sortCondition ref="J7:J129"/>
    <sortCondition ref="F7:F129"/>
  </sortState>
  <mergeCells count="21">
    <mergeCell ref="A130:L130"/>
    <mergeCell ref="A1:T1"/>
    <mergeCell ref="A2:T2"/>
    <mergeCell ref="A3:T3"/>
    <mergeCell ref="A4:U4"/>
    <mergeCell ref="A5:A6"/>
    <mergeCell ref="B5:C5"/>
    <mergeCell ref="D5:E5"/>
    <mergeCell ref="F5:F6"/>
    <mergeCell ref="G5:G6"/>
    <mergeCell ref="H5:H6"/>
    <mergeCell ref="Q5:Q6"/>
    <mergeCell ref="R5:S5"/>
    <mergeCell ref="T5:T6"/>
    <mergeCell ref="U5:U6"/>
    <mergeCell ref="I5:I6"/>
    <mergeCell ref="J5:J6"/>
    <mergeCell ref="K5:L5"/>
    <mergeCell ref="M5:N5"/>
    <mergeCell ref="O5:O6"/>
    <mergeCell ref="P5:P6"/>
  </mergeCells>
  <pageMargins left="0.39370078740157483" right="0.62992125984251968" top="0.23622047244094491" bottom="0.23622047244094491" header="0" footer="0"/>
  <pageSetup paperSize="9" scale="39" fitToHeight="10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27"/>
  <sheetViews>
    <sheetView tabSelected="1" topLeftCell="A4" zoomScale="76" zoomScaleNormal="76" workbookViewId="0">
      <pane xSplit="9" ySplit="3" topLeftCell="M121" activePane="bottomRight" state="frozen"/>
      <selection activeCell="A4" sqref="A4"/>
      <selection pane="topRight" activeCell="J4" sqref="J4"/>
      <selection pane="bottomLeft" activeCell="A7" sqref="A7"/>
      <selection pane="bottomRight" activeCell="R124" sqref="R124:U124"/>
    </sheetView>
  </sheetViews>
  <sheetFormatPr defaultRowHeight="15" x14ac:dyDescent="0.25"/>
  <cols>
    <col min="1" max="1" width="10.85546875" style="40" customWidth="1"/>
    <col min="2" max="2" width="12.42578125" style="235" customWidth="1"/>
    <col min="3" max="3" width="16.85546875" style="234" customWidth="1"/>
    <col min="4" max="4" width="10.5703125" style="235" customWidth="1"/>
    <col min="5" max="5" width="12.85546875" style="43" bestFit="1" customWidth="1"/>
    <col min="6" max="6" width="31.85546875" style="39" customWidth="1"/>
    <col min="7" max="7" width="22.5703125" style="36" customWidth="1"/>
    <col min="8" max="8" width="9" style="47" customWidth="1"/>
    <col min="9" max="9" width="8.5703125" style="47" customWidth="1"/>
    <col min="10" max="10" width="37.28515625" style="39" customWidth="1"/>
    <col min="11" max="11" width="10.28515625" style="240" customWidth="1"/>
    <col min="12" max="12" width="10.28515625" style="43" customWidth="1"/>
    <col min="13" max="13" width="12.85546875" style="42" customWidth="1"/>
    <col min="14" max="15" width="15" style="238" customWidth="1"/>
    <col min="16" max="16" width="11.5703125" style="42" customWidth="1"/>
    <col min="17" max="17" width="13.140625" style="43" customWidth="1"/>
    <col min="18" max="18" width="12.85546875" style="238" customWidth="1"/>
    <col min="19" max="19" width="15" style="238" customWidth="1"/>
    <col min="20" max="20" width="11.140625" style="239" customWidth="1"/>
    <col min="21" max="21" width="43.85546875" style="251" customWidth="1"/>
  </cols>
  <sheetData>
    <row r="1" spans="1:21" ht="18" x14ac:dyDescent="0.2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1" ht="18" x14ac:dyDescent="0.25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1" ht="18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1" ht="24" thickBot="1" x14ac:dyDescent="0.3">
      <c r="A4" s="329" t="s">
        <v>23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</row>
    <row r="5" spans="1:21" s="3" customFormat="1" ht="16.5" thickBot="1" x14ac:dyDescent="0.3">
      <c r="A5" s="330" t="s">
        <v>11</v>
      </c>
      <c r="B5" s="335" t="s">
        <v>4</v>
      </c>
      <c r="C5" s="335"/>
      <c r="D5" s="330" t="s">
        <v>14</v>
      </c>
      <c r="E5" s="330"/>
      <c r="F5" s="330" t="s">
        <v>6</v>
      </c>
      <c r="G5" s="330" t="s">
        <v>7</v>
      </c>
      <c r="H5" s="336" t="s">
        <v>12</v>
      </c>
      <c r="I5" s="336" t="s">
        <v>13</v>
      </c>
      <c r="J5" s="330" t="s">
        <v>21</v>
      </c>
      <c r="K5" s="331" t="s">
        <v>16</v>
      </c>
      <c r="L5" s="331"/>
      <c r="M5" s="332" t="s">
        <v>8</v>
      </c>
      <c r="N5" s="332"/>
      <c r="O5" s="332" t="s">
        <v>27</v>
      </c>
      <c r="P5" s="333" t="s">
        <v>24</v>
      </c>
      <c r="Q5" s="337" t="s">
        <v>28</v>
      </c>
      <c r="R5" s="332" t="s">
        <v>26</v>
      </c>
      <c r="S5" s="332"/>
      <c r="T5" s="338" t="s">
        <v>22</v>
      </c>
      <c r="U5" s="339" t="s">
        <v>15</v>
      </c>
    </row>
    <row r="6" spans="1:21" s="3" customFormat="1" ht="32.25" thickBot="1" x14ac:dyDescent="0.3">
      <c r="A6" s="330"/>
      <c r="B6" s="258" t="s">
        <v>5</v>
      </c>
      <c r="C6" s="258" t="s">
        <v>10</v>
      </c>
      <c r="D6" s="258" t="s">
        <v>3</v>
      </c>
      <c r="E6" s="259" t="s">
        <v>9</v>
      </c>
      <c r="F6" s="330"/>
      <c r="G6" s="330"/>
      <c r="H6" s="336"/>
      <c r="I6" s="336"/>
      <c r="J6" s="330"/>
      <c r="K6" s="259" t="s">
        <v>17</v>
      </c>
      <c r="L6" s="259" t="s">
        <v>18</v>
      </c>
      <c r="M6" s="260" t="s">
        <v>19</v>
      </c>
      <c r="N6" s="260" t="s">
        <v>20</v>
      </c>
      <c r="O6" s="332"/>
      <c r="P6" s="333"/>
      <c r="Q6" s="337"/>
      <c r="R6" s="260" t="s">
        <v>19</v>
      </c>
      <c r="S6" s="260" t="s">
        <v>25</v>
      </c>
      <c r="T6" s="338"/>
      <c r="U6" s="340"/>
    </row>
    <row r="7" spans="1:21" s="8" customFormat="1" ht="30" customHeight="1" x14ac:dyDescent="0.25">
      <c r="A7" s="222" t="s">
        <v>545</v>
      </c>
      <c r="B7" s="244" t="s">
        <v>136</v>
      </c>
      <c r="C7" s="244" t="s">
        <v>548</v>
      </c>
      <c r="D7" s="228"/>
      <c r="E7" s="286"/>
      <c r="F7" s="263" t="s">
        <v>590</v>
      </c>
      <c r="G7" s="85" t="s">
        <v>549</v>
      </c>
      <c r="H7" s="264" t="s">
        <v>120</v>
      </c>
      <c r="I7" s="264" t="s">
        <v>42</v>
      </c>
      <c r="J7" s="244" t="s">
        <v>550</v>
      </c>
      <c r="K7" s="179">
        <v>41906</v>
      </c>
      <c r="L7" s="294">
        <v>42735</v>
      </c>
      <c r="M7" s="295">
        <v>5800</v>
      </c>
      <c r="N7" s="265">
        <v>69599.98</v>
      </c>
      <c r="O7" s="87">
        <v>69600</v>
      </c>
      <c r="P7" s="265"/>
      <c r="Q7" s="88"/>
      <c r="R7" s="266">
        <v>5800</v>
      </c>
      <c r="S7" s="266">
        <v>69599.98</v>
      </c>
      <c r="T7" s="267"/>
      <c r="U7" s="244" t="s">
        <v>551</v>
      </c>
    </row>
    <row r="8" spans="1:21" s="8" customFormat="1" ht="30" customHeight="1" x14ac:dyDescent="0.25">
      <c r="A8" s="14" t="s">
        <v>545</v>
      </c>
      <c r="B8" s="19" t="s">
        <v>78</v>
      </c>
      <c r="C8" s="207" t="s">
        <v>142</v>
      </c>
      <c r="D8" s="207"/>
      <c r="E8" s="281"/>
      <c r="F8" s="269" t="s">
        <v>546</v>
      </c>
      <c r="G8" s="6" t="s">
        <v>547</v>
      </c>
      <c r="H8" s="270" t="s">
        <v>120</v>
      </c>
      <c r="I8" s="270" t="s">
        <v>42</v>
      </c>
      <c r="J8" s="19" t="s">
        <v>589</v>
      </c>
      <c r="K8" s="18">
        <v>42104</v>
      </c>
      <c r="L8" s="185">
        <v>42369</v>
      </c>
      <c r="M8" s="276"/>
      <c r="N8" s="106">
        <v>7920</v>
      </c>
      <c r="O8" s="100">
        <v>9930</v>
      </c>
      <c r="P8" s="106"/>
      <c r="Q8" s="11"/>
      <c r="R8" s="277"/>
      <c r="S8" s="272">
        <v>7920</v>
      </c>
      <c r="T8" s="273"/>
      <c r="U8" s="19"/>
    </row>
    <row r="9" spans="1:21" s="8" customFormat="1" ht="30" customHeight="1" x14ac:dyDescent="0.25">
      <c r="A9" s="14" t="s">
        <v>274</v>
      </c>
      <c r="B9" s="67" t="s">
        <v>136</v>
      </c>
      <c r="C9" s="19" t="s">
        <v>275</v>
      </c>
      <c r="D9" s="207"/>
      <c r="E9" s="10"/>
      <c r="F9" s="16" t="s">
        <v>276</v>
      </c>
      <c r="G9" s="6" t="s">
        <v>277</v>
      </c>
      <c r="H9" s="270" t="s">
        <v>120</v>
      </c>
      <c r="I9" s="14" t="s">
        <v>42</v>
      </c>
      <c r="J9" s="11" t="s">
        <v>515</v>
      </c>
      <c r="K9" s="18">
        <v>42737</v>
      </c>
      <c r="L9" s="18">
        <v>43100</v>
      </c>
      <c r="M9" s="12">
        <v>665</v>
      </c>
      <c r="N9" s="100">
        <v>7980</v>
      </c>
      <c r="O9" s="100">
        <v>7980</v>
      </c>
      <c r="P9" s="17"/>
      <c r="Q9" s="11"/>
      <c r="R9" s="100">
        <v>731.5</v>
      </c>
      <c r="S9" s="100">
        <v>8778</v>
      </c>
      <c r="T9" s="101"/>
      <c r="U9" s="19"/>
    </row>
    <row r="10" spans="1:21" s="8" customFormat="1" ht="45" customHeight="1" x14ac:dyDescent="0.25">
      <c r="A10" s="14" t="s">
        <v>215</v>
      </c>
      <c r="B10" s="19" t="s">
        <v>78</v>
      </c>
      <c r="C10" s="207" t="s">
        <v>86</v>
      </c>
      <c r="D10" s="207"/>
      <c r="E10" s="10"/>
      <c r="F10" s="16" t="s">
        <v>216</v>
      </c>
      <c r="G10" s="6" t="s">
        <v>217</v>
      </c>
      <c r="H10" s="270" t="s">
        <v>120</v>
      </c>
      <c r="I10" s="270" t="s">
        <v>42</v>
      </c>
      <c r="J10" s="11" t="s">
        <v>218</v>
      </c>
      <c r="K10" s="123">
        <v>42430</v>
      </c>
      <c r="L10" s="123">
        <v>42794</v>
      </c>
      <c r="M10" s="12">
        <f>N10/12</f>
        <v>426.80666666666667</v>
      </c>
      <c r="N10" s="100">
        <v>5121.68</v>
      </c>
      <c r="O10" s="100">
        <v>5217.5600000000004</v>
      </c>
      <c r="P10" s="17"/>
      <c r="Q10" s="11"/>
      <c r="R10" s="100">
        <v>426.81</v>
      </c>
      <c r="S10" s="100">
        <v>5121.68</v>
      </c>
      <c r="T10" s="101" t="s">
        <v>219</v>
      </c>
      <c r="U10" s="19" t="s">
        <v>220</v>
      </c>
    </row>
    <row r="11" spans="1:21" s="8" customFormat="1" ht="45" customHeight="1" x14ac:dyDescent="0.25">
      <c r="A11" s="14" t="s">
        <v>149</v>
      </c>
      <c r="B11" s="19" t="s">
        <v>78</v>
      </c>
      <c r="C11" s="207" t="s">
        <v>156</v>
      </c>
      <c r="D11" s="207"/>
      <c r="E11" s="10"/>
      <c r="F11" s="187" t="s">
        <v>160</v>
      </c>
      <c r="G11" s="188" t="s">
        <v>161</v>
      </c>
      <c r="H11" s="270" t="s">
        <v>153</v>
      </c>
      <c r="I11" s="270" t="s">
        <v>42</v>
      </c>
      <c r="J11" s="189" t="s">
        <v>522</v>
      </c>
      <c r="K11" s="18">
        <v>42401</v>
      </c>
      <c r="L11" s="185">
        <v>42735</v>
      </c>
      <c r="M11" s="12">
        <v>400</v>
      </c>
      <c r="N11" s="100">
        <f>M11*11</f>
        <v>4400</v>
      </c>
      <c r="O11" s="100">
        <v>12350</v>
      </c>
      <c r="P11" s="17"/>
      <c r="Q11" s="11"/>
      <c r="R11" s="100">
        <v>400</v>
      </c>
      <c r="S11" s="100">
        <f>R11*12</f>
        <v>4800</v>
      </c>
      <c r="T11" s="101"/>
      <c r="U11" s="189" t="s">
        <v>163</v>
      </c>
    </row>
    <row r="12" spans="1:21" s="8" customFormat="1" ht="30" customHeight="1" x14ac:dyDescent="0.25">
      <c r="A12" s="125" t="s">
        <v>149</v>
      </c>
      <c r="B12" s="121" t="s">
        <v>78</v>
      </c>
      <c r="C12" s="229" t="s">
        <v>156</v>
      </c>
      <c r="D12" s="229"/>
      <c r="E12" s="73"/>
      <c r="F12" s="128" t="s">
        <v>496</v>
      </c>
      <c r="G12" s="223" t="s">
        <v>158</v>
      </c>
      <c r="H12" s="270" t="s">
        <v>153</v>
      </c>
      <c r="I12" s="270" t="s">
        <v>42</v>
      </c>
      <c r="J12" s="224" t="s">
        <v>466</v>
      </c>
      <c r="K12" s="123">
        <v>42737</v>
      </c>
      <c r="L12" s="185">
        <v>42582</v>
      </c>
      <c r="M12" s="65"/>
      <c r="N12" s="66"/>
      <c r="O12" s="66"/>
      <c r="P12" s="129"/>
      <c r="Q12" s="67"/>
      <c r="R12" s="66">
        <v>600</v>
      </c>
      <c r="S12" s="66">
        <f>R12*2</f>
        <v>1200</v>
      </c>
      <c r="T12" s="130"/>
      <c r="U12" s="121"/>
    </row>
    <row r="13" spans="1:21" s="8" customFormat="1" ht="45" customHeight="1" x14ac:dyDescent="0.25">
      <c r="A13" s="14" t="s">
        <v>274</v>
      </c>
      <c r="B13" s="67" t="s">
        <v>136</v>
      </c>
      <c r="C13" s="207" t="s">
        <v>279</v>
      </c>
      <c r="D13" s="207"/>
      <c r="E13" s="10"/>
      <c r="F13" s="16" t="s">
        <v>280</v>
      </c>
      <c r="G13" s="94"/>
      <c r="H13" s="270" t="s">
        <v>153</v>
      </c>
      <c r="I13" s="270" t="s">
        <v>42</v>
      </c>
      <c r="J13" s="11" t="s">
        <v>281</v>
      </c>
      <c r="K13" s="18">
        <v>42614</v>
      </c>
      <c r="L13" s="185">
        <v>42736</v>
      </c>
      <c r="M13" s="12">
        <v>5640</v>
      </c>
      <c r="N13" s="100">
        <v>28200</v>
      </c>
      <c r="O13" s="100">
        <v>28200</v>
      </c>
      <c r="P13" s="17"/>
      <c r="Q13" s="11"/>
      <c r="R13" s="100"/>
      <c r="S13" s="100"/>
      <c r="T13" s="101"/>
      <c r="U13" s="19" t="s">
        <v>282</v>
      </c>
    </row>
    <row r="14" spans="1:21" s="8" customFormat="1" ht="30" customHeight="1" x14ac:dyDescent="0.25">
      <c r="A14" s="146" t="s">
        <v>419</v>
      </c>
      <c r="B14" s="19" t="s">
        <v>136</v>
      </c>
      <c r="C14" s="207" t="s">
        <v>361</v>
      </c>
      <c r="D14" s="207"/>
      <c r="E14" s="10"/>
      <c r="F14" s="16" t="s">
        <v>490</v>
      </c>
      <c r="G14" s="6" t="s">
        <v>363</v>
      </c>
      <c r="H14" s="270" t="s">
        <v>153</v>
      </c>
      <c r="I14" s="270" t="s">
        <v>42</v>
      </c>
      <c r="J14" s="11" t="s">
        <v>465</v>
      </c>
      <c r="K14" s="123">
        <v>42552</v>
      </c>
      <c r="L14" s="123">
        <v>42919</v>
      </c>
      <c r="M14" s="65">
        <v>7882.21</v>
      </c>
      <c r="N14" s="100">
        <v>94586.52</v>
      </c>
      <c r="O14" s="66">
        <v>94586.52</v>
      </c>
      <c r="P14" s="129"/>
      <c r="Q14" s="67"/>
      <c r="R14" s="66">
        <v>7890</v>
      </c>
      <c r="S14" s="66">
        <v>94680</v>
      </c>
      <c r="T14" s="101"/>
      <c r="U14" s="19"/>
    </row>
    <row r="15" spans="1:21" s="8" customFormat="1" ht="30" customHeight="1" x14ac:dyDescent="0.25">
      <c r="A15" s="14" t="s">
        <v>274</v>
      </c>
      <c r="B15" s="67" t="s">
        <v>136</v>
      </c>
      <c r="C15" s="207" t="s">
        <v>131</v>
      </c>
      <c r="D15" s="207"/>
      <c r="E15" s="10"/>
      <c r="F15" s="16" t="s">
        <v>504</v>
      </c>
      <c r="G15" s="6" t="s">
        <v>284</v>
      </c>
      <c r="H15" s="270" t="s">
        <v>153</v>
      </c>
      <c r="I15" s="270" t="s">
        <v>42</v>
      </c>
      <c r="J15" s="11" t="s">
        <v>465</v>
      </c>
      <c r="K15" s="18">
        <v>42558</v>
      </c>
      <c r="L15" s="185">
        <v>42735</v>
      </c>
      <c r="M15" s="12">
        <v>2648</v>
      </c>
      <c r="N15" s="236">
        <v>31776</v>
      </c>
      <c r="O15" s="100">
        <v>17388</v>
      </c>
      <c r="P15" s="17"/>
      <c r="Q15" s="11"/>
      <c r="R15" s="100">
        <v>2688</v>
      </c>
      <c r="S15" s="100">
        <v>29568</v>
      </c>
      <c r="T15" s="101"/>
      <c r="U15" s="19" t="s">
        <v>286</v>
      </c>
    </row>
    <row r="16" spans="1:21" s="8" customFormat="1" ht="60" customHeight="1" x14ac:dyDescent="0.25">
      <c r="A16" s="14" t="s">
        <v>149</v>
      </c>
      <c r="B16" s="19" t="s">
        <v>78</v>
      </c>
      <c r="C16" s="207" t="s">
        <v>150</v>
      </c>
      <c r="D16" s="207"/>
      <c r="E16" s="10"/>
      <c r="F16" s="187" t="s">
        <v>497</v>
      </c>
      <c r="G16" s="188" t="s">
        <v>152</v>
      </c>
      <c r="H16" s="270" t="s">
        <v>153</v>
      </c>
      <c r="I16" s="270" t="s">
        <v>42</v>
      </c>
      <c r="J16" s="11" t="s">
        <v>73</v>
      </c>
      <c r="K16" s="18">
        <v>42371</v>
      </c>
      <c r="L16" s="185">
        <v>42735</v>
      </c>
      <c r="M16" s="12">
        <v>660</v>
      </c>
      <c r="N16" s="100">
        <f>M16*12</f>
        <v>7920</v>
      </c>
      <c r="O16" s="106">
        <v>17981</v>
      </c>
      <c r="P16" s="17"/>
      <c r="Q16" s="11"/>
      <c r="R16" s="100">
        <v>660</v>
      </c>
      <c r="S16" s="100">
        <f>R16*12</f>
        <v>7920</v>
      </c>
      <c r="T16" s="101"/>
      <c r="U16" s="189" t="s">
        <v>155</v>
      </c>
    </row>
    <row r="17" spans="1:21" s="8" customFormat="1" ht="30" customHeight="1" x14ac:dyDescent="0.25">
      <c r="A17" s="14" t="s">
        <v>527</v>
      </c>
      <c r="B17" s="19" t="s">
        <v>78</v>
      </c>
      <c r="C17" s="207"/>
      <c r="D17" s="207"/>
      <c r="E17" s="10"/>
      <c r="F17" s="16" t="s">
        <v>528</v>
      </c>
      <c r="G17" s="6" t="s">
        <v>529</v>
      </c>
      <c r="H17" s="270" t="s">
        <v>153</v>
      </c>
      <c r="I17" s="270" t="s">
        <v>42</v>
      </c>
      <c r="J17" s="11" t="s">
        <v>73</v>
      </c>
      <c r="K17" s="18">
        <v>42370</v>
      </c>
      <c r="L17" s="185">
        <v>42735</v>
      </c>
      <c r="M17" s="12">
        <f>N17/12</f>
        <v>666.66</v>
      </c>
      <c r="N17" s="100">
        <v>7999.92</v>
      </c>
      <c r="O17" s="257">
        <v>7999.92</v>
      </c>
      <c r="P17" s="17">
        <v>0</v>
      </c>
      <c r="Q17" s="11"/>
      <c r="R17" s="100">
        <v>666.66</v>
      </c>
      <c r="S17" s="100">
        <v>7999.92</v>
      </c>
      <c r="T17" s="101"/>
      <c r="U17" s="9" t="s">
        <v>530</v>
      </c>
    </row>
    <row r="18" spans="1:21" s="8" customFormat="1" ht="30" customHeight="1" x14ac:dyDescent="0.25">
      <c r="A18" s="14" t="s">
        <v>420</v>
      </c>
      <c r="B18" s="19" t="s">
        <v>460</v>
      </c>
      <c r="C18" s="207" t="s">
        <v>405</v>
      </c>
      <c r="D18" s="232" t="s">
        <v>421</v>
      </c>
      <c r="E18" s="124"/>
      <c r="F18" s="16" t="s">
        <v>528</v>
      </c>
      <c r="G18" s="148" t="s">
        <v>423</v>
      </c>
      <c r="H18" s="14" t="s">
        <v>153</v>
      </c>
      <c r="I18" s="270" t="s">
        <v>42</v>
      </c>
      <c r="J18" s="11" t="s">
        <v>73</v>
      </c>
      <c r="K18" s="23">
        <v>42737</v>
      </c>
      <c r="L18" s="23">
        <v>43102</v>
      </c>
      <c r="M18" s="12"/>
      <c r="N18" s="100"/>
      <c r="O18" s="100">
        <v>21881.72</v>
      </c>
      <c r="P18" s="12">
        <v>17704.2</v>
      </c>
      <c r="Q18" s="12"/>
      <c r="R18" s="243">
        <v>3540.84</v>
      </c>
      <c r="S18" s="241">
        <v>42490.080000000002</v>
      </c>
      <c r="T18" s="146" t="s">
        <v>253</v>
      </c>
      <c r="U18" s="19" t="s">
        <v>426</v>
      </c>
    </row>
    <row r="19" spans="1:21" s="8" customFormat="1" ht="90" customHeight="1" x14ac:dyDescent="0.25">
      <c r="A19" s="14" t="s">
        <v>215</v>
      </c>
      <c r="B19" s="67" t="s">
        <v>136</v>
      </c>
      <c r="C19" s="19" t="s">
        <v>221</v>
      </c>
      <c r="D19" s="121" t="s">
        <v>222</v>
      </c>
      <c r="E19" s="23">
        <v>41313</v>
      </c>
      <c r="F19" s="112" t="s">
        <v>499</v>
      </c>
      <c r="G19" s="113" t="s">
        <v>51</v>
      </c>
      <c r="H19" s="14" t="s">
        <v>153</v>
      </c>
      <c r="I19" s="270" t="s">
        <v>42</v>
      </c>
      <c r="J19" s="112" t="s">
        <v>482</v>
      </c>
      <c r="K19" s="115">
        <v>42559</v>
      </c>
      <c r="L19" s="115">
        <v>42923</v>
      </c>
      <c r="M19" s="12">
        <v>2689.15</v>
      </c>
      <c r="N19" s="100">
        <f>M19*12</f>
        <v>32269.800000000003</v>
      </c>
      <c r="O19" s="100">
        <v>32689.8</v>
      </c>
      <c r="P19" s="17"/>
      <c r="Q19" s="11"/>
      <c r="R19" s="100">
        <v>2689.15</v>
      </c>
      <c r="S19" s="100">
        <f>R19*12</f>
        <v>32269.800000000003</v>
      </c>
      <c r="T19" s="101" t="s">
        <v>225</v>
      </c>
      <c r="U19" s="19" t="s">
        <v>226</v>
      </c>
    </row>
    <row r="20" spans="1:21" s="8" customFormat="1" ht="30" customHeight="1" x14ac:dyDescent="0.25">
      <c r="A20" s="14" t="s">
        <v>420</v>
      </c>
      <c r="B20" s="67" t="s">
        <v>136</v>
      </c>
      <c r="C20" s="233" t="s">
        <v>427</v>
      </c>
      <c r="D20" s="232" t="s">
        <v>421</v>
      </c>
      <c r="E20" s="124"/>
      <c r="F20" s="112" t="s">
        <v>499</v>
      </c>
      <c r="G20" s="152" t="s">
        <v>429</v>
      </c>
      <c r="H20" s="270" t="s">
        <v>153</v>
      </c>
      <c r="I20" s="270" t="s">
        <v>42</v>
      </c>
      <c r="J20" s="112" t="s">
        <v>482</v>
      </c>
      <c r="K20" s="124">
        <v>42680</v>
      </c>
      <c r="L20" s="18">
        <v>43045</v>
      </c>
      <c r="M20" s="158">
        <v>3573.33</v>
      </c>
      <c r="N20" s="236">
        <v>42879.91</v>
      </c>
      <c r="O20" s="100">
        <v>42879.96</v>
      </c>
      <c r="P20" s="12">
        <v>0</v>
      </c>
      <c r="Q20" s="12"/>
      <c r="R20" s="243">
        <v>3573.33</v>
      </c>
      <c r="S20" s="241">
        <v>42879.96</v>
      </c>
      <c r="T20" s="146" t="s">
        <v>225</v>
      </c>
      <c r="U20" s="19"/>
    </row>
    <row r="21" spans="1:21" s="8" customFormat="1" ht="30" customHeight="1" x14ac:dyDescent="0.25">
      <c r="A21" s="14" t="s">
        <v>420</v>
      </c>
      <c r="B21" s="67" t="s">
        <v>136</v>
      </c>
      <c r="C21" s="233" t="s">
        <v>431</v>
      </c>
      <c r="D21" s="232" t="s">
        <v>421</v>
      </c>
      <c r="E21" s="124"/>
      <c r="F21" s="112" t="s">
        <v>499</v>
      </c>
      <c r="G21" s="152" t="s">
        <v>429</v>
      </c>
      <c r="H21" s="270" t="s">
        <v>153</v>
      </c>
      <c r="I21" s="270" t="s">
        <v>42</v>
      </c>
      <c r="J21" s="112" t="s">
        <v>483</v>
      </c>
      <c r="K21" s="124">
        <v>42680</v>
      </c>
      <c r="L21" s="18">
        <v>43045</v>
      </c>
      <c r="M21" s="158">
        <v>2806.54</v>
      </c>
      <c r="N21" s="236">
        <v>33678.519999999997</v>
      </c>
      <c r="O21" s="100">
        <v>33678.480000000003</v>
      </c>
      <c r="P21" s="12">
        <v>0</v>
      </c>
      <c r="Q21" s="12"/>
      <c r="R21" s="243">
        <v>2806.54</v>
      </c>
      <c r="S21" s="241">
        <v>33678.480000000003</v>
      </c>
      <c r="T21" s="146" t="s">
        <v>225</v>
      </c>
      <c r="U21" s="19"/>
    </row>
    <row r="22" spans="1:21" s="8" customFormat="1" ht="60" customHeight="1" x14ac:dyDescent="0.25">
      <c r="A22" s="146" t="s">
        <v>419</v>
      </c>
      <c r="B22" s="19" t="s">
        <v>136</v>
      </c>
      <c r="C22" s="207" t="s">
        <v>365</v>
      </c>
      <c r="D22" s="207"/>
      <c r="E22" s="10"/>
      <c r="F22" s="16" t="s">
        <v>505</v>
      </c>
      <c r="G22" s="6" t="s">
        <v>367</v>
      </c>
      <c r="H22" s="270" t="s">
        <v>153</v>
      </c>
      <c r="I22" s="270" t="s">
        <v>42</v>
      </c>
      <c r="J22" s="112" t="s">
        <v>483</v>
      </c>
      <c r="K22" s="123">
        <v>42401</v>
      </c>
      <c r="L22" s="185">
        <v>42766</v>
      </c>
      <c r="M22" s="65">
        <v>2545.9299999999998</v>
      </c>
      <c r="N22" s="100">
        <v>30551.16</v>
      </c>
      <c r="O22" s="100">
        <v>30551.16</v>
      </c>
      <c r="P22" s="129"/>
      <c r="Q22" s="67"/>
      <c r="R22" s="66">
        <v>2545.9299999999998</v>
      </c>
      <c r="S22" s="66">
        <v>30551.16</v>
      </c>
      <c r="T22" s="130" t="s">
        <v>225</v>
      </c>
      <c r="U22" s="19" t="s">
        <v>369</v>
      </c>
    </row>
    <row r="23" spans="1:21" s="8" customFormat="1" ht="60" customHeight="1" x14ac:dyDescent="0.25">
      <c r="A23" s="14" t="s">
        <v>545</v>
      </c>
      <c r="B23" s="19" t="s">
        <v>136</v>
      </c>
      <c r="C23" s="207" t="s">
        <v>552</v>
      </c>
      <c r="D23" s="207"/>
      <c r="E23" s="281"/>
      <c r="F23" s="132" t="s">
        <v>553</v>
      </c>
      <c r="G23" s="6" t="s">
        <v>554</v>
      </c>
      <c r="H23" s="270" t="s">
        <v>555</v>
      </c>
      <c r="I23" s="270" t="s">
        <v>556</v>
      </c>
      <c r="J23" s="19" t="s">
        <v>557</v>
      </c>
      <c r="K23" s="275">
        <v>41869</v>
      </c>
      <c r="L23" s="18">
        <v>42963</v>
      </c>
      <c r="M23" s="276"/>
      <c r="N23" s="106">
        <v>11658</v>
      </c>
      <c r="O23" s="100">
        <v>11658</v>
      </c>
      <c r="P23" s="106"/>
      <c r="Q23" s="11"/>
      <c r="R23" s="277"/>
      <c r="S23" s="272">
        <v>11658</v>
      </c>
      <c r="T23" s="273"/>
      <c r="U23" s="19" t="s">
        <v>558</v>
      </c>
    </row>
    <row r="24" spans="1:21" s="8" customFormat="1" ht="30" customHeight="1" x14ac:dyDescent="0.25">
      <c r="A24" s="14" t="s">
        <v>149</v>
      </c>
      <c r="B24" s="19" t="s">
        <v>456</v>
      </c>
      <c r="C24" s="19" t="s">
        <v>461</v>
      </c>
      <c r="D24" s="207"/>
      <c r="E24" s="10"/>
      <c r="F24" s="16" t="s">
        <v>434</v>
      </c>
      <c r="G24" s="6" t="s">
        <v>32</v>
      </c>
      <c r="H24" s="270" t="s">
        <v>33</v>
      </c>
      <c r="I24" s="270" t="s">
        <v>167</v>
      </c>
      <c r="J24" s="133" t="s">
        <v>463</v>
      </c>
      <c r="K24" s="18">
        <v>42630</v>
      </c>
      <c r="L24" s="18">
        <v>42994</v>
      </c>
      <c r="M24" s="12">
        <f>1171.46+4648.16</f>
        <v>5819.62</v>
      </c>
      <c r="N24" s="100">
        <f>M24*12</f>
        <v>69835.44</v>
      </c>
      <c r="O24" s="100">
        <f>14106.07+48530.23</f>
        <v>62636.3</v>
      </c>
      <c r="P24" s="17"/>
      <c r="Q24" s="11"/>
      <c r="R24" s="100">
        <f>1171.46+1583.86</f>
        <v>2755.3199999999997</v>
      </c>
      <c r="S24" s="100">
        <f>R24*12</f>
        <v>33063.839999999997</v>
      </c>
      <c r="T24" s="101" t="s">
        <v>232</v>
      </c>
      <c r="U24" s="19" t="s">
        <v>462</v>
      </c>
    </row>
    <row r="25" spans="1:21" s="8" customFormat="1" ht="30" customHeight="1" x14ac:dyDescent="0.25">
      <c r="A25" s="14" t="s">
        <v>215</v>
      </c>
      <c r="B25" s="19" t="s">
        <v>456</v>
      </c>
      <c r="C25" s="19" t="s">
        <v>461</v>
      </c>
      <c r="D25" s="121"/>
      <c r="E25" s="123"/>
      <c r="F25" s="16" t="s">
        <v>434</v>
      </c>
      <c r="G25" s="117" t="s">
        <v>32</v>
      </c>
      <c r="H25" s="270" t="s">
        <v>33</v>
      </c>
      <c r="I25" s="270" t="s">
        <v>167</v>
      </c>
      <c r="J25" s="133" t="s">
        <v>463</v>
      </c>
      <c r="K25" s="18">
        <v>42634</v>
      </c>
      <c r="L25" s="18">
        <v>42998</v>
      </c>
      <c r="M25" s="65"/>
      <c r="N25" s="66"/>
      <c r="O25" s="100">
        <v>31757.73</v>
      </c>
      <c r="P25" s="17"/>
      <c r="Q25" s="11"/>
      <c r="R25" s="100">
        <v>4000</v>
      </c>
      <c r="S25" s="100">
        <v>48000</v>
      </c>
      <c r="T25" s="101" t="s">
        <v>232</v>
      </c>
      <c r="U25" s="19" t="s">
        <v>462</v>
      </c>
    </row>
    <row r="26" spans="1:21" s="8" customFormat="1" ht="30" customHeight="1" x14ac:dyDescent="0.25">
      <c r="A26" s="14" t="s">
        <v>274</v>
      </c>
      <c r="B26" s="19" t="s">
        <v>456</v>
      </c>
      <c r="C26" s="19" t="s">
        <v>461</v>
      </c>
      <c r="D26" s="149"/>
      <c r="E26" s="124"/>
      <c r="F26" s="16" t="s">
        <v>434</v>
      </c>
      <c r="G26" s="148" t="s">
        <v>32</v>
      </c>
      <c r="H26" s="270" t="s">
        <v>33</v>
      </c>
      <c r="I26" s="270" t="s">
        <v>167</v>
      </c>
      <c r="J26" s="133" t="s">
        <v>463</v>
      </c>
      <c r="K26" s="18">
        <v>42634</v>
      </c>
      <c r="L26" s="18">
        <v>42998</v>
      </c>
      <c r="M26" s="12">
        <v>2317.39</v>
      </c>
      <c r="N26" s="236">
        <v>27808.69</v>
      </c>
      <c r="O26" s="106">
        <v>27738.79</v>
      </c>
      <c r="P26" s="17"/>
      <c r="Q26" s="11"/>
      <c r="R26" s="100">
        <v>2843.6</v>
      </c>
      <c r="S26" s="66">
        <v>34123.199999999997</v>
      </c>
      <c r="T26" s="101" t="s">
        <v>232</v>
      </c>
      <c r="U26" s="19" t="s">
        <v>462</v>
      </c>
    </row>
    <row r="27" spans="1:21" s="8" customFormat="1" ht="45" customHeight="1" x14ac:dyDescent="0.25">
      <c r="A27" s="146" t="s">
        <v>337</v>
      </c>
      <c r="B27" s="19" t="s">
        <v>456</v>
      </c>
      <c r="C27" s="19" t="s">
        <v>461</v>
      </c>
      <c r="D27" s="207"/>
      <c r="E27" s="10"/>
      <c r="F27" s="16" t="s">
        <v>434</v>
      </c>
      <c r="G27" s="6" t="s">
        <v>32</v>
      </c>
      <c r="H27" s="270" t="s">
        <v>33</v>
      </c>
      <c r="I27" s="270" t="s">
        <v>167</v>
      </c>
      <c r="J27" s="133" t="s">
        <v>463</v>
      </c>
      <c r="K27" s="18">
        <v>42630</v>
      </c>
      <c r="L27" s="18">
        <v>42995</v>
      </c>
      <c r="M27" s="65">
        <v>2585.77</v>
      </c>
      <c r="N27" s="100">
        <v>31029.23</v>
      </c>
      <c r="O27" s="66">
        <v>37003.53</v>
      </c>
      <c r="P27" s="129"/>
      <c r="Q27" s="67"/>
      <c r="R27" s="66">
        <v>2585.77</v>
      </c>
      <c r="S27" s="66">
        <v>31029.23</v>
      </c>
      <c r="T27" s="101"/>
      <c r="U27" s="19"/>
    </row>
    <row r="28" spans="1:21" s="69" customFormat="1" ht="30" customHeight="1" x14ac:dyDescent="0.25">
      <c r="A28" s="146" t="s">
        <v>419</v>
      </c>
      <c r="B28" s="19" t="s">
        <v>456</v>
      </c>
      <c r="C28" s="19" t="s">
        <v>461</v>
      </c>
      <c r="D28" s="207"/>
      <c r="E28" s="10"/>
      <c r="F28" s="16" t="s">
        <v>434</v>
      </c>
      <c r="G28" s="6" t="s">
        <v>32</v>
      </c>
      <c r="H28" s="270" t="s">
        <v>33</v>
      </c>
      <c r="I28" s="270" t="s">
        <v>167</v>
      </c>
      <c r="J28" s="133" t="s">
        <v>463</v>
      </c>
      <c r="K28" s="18">
        <v>42634</v>
      </c>
      <c r="L28" s="18">
        <v>42998</v>
      </c>
      <c r="M28" s="65">
        <v>2028.59</v>
      </c>
      <c r="N28" s="100">
        <v>23808</v>
      </c>
      <c r="O28" s="66">
        <v>24343.07</v>
      </c>
      <c r="P28" s="129"/>
      <c r="Q28" s="67"/>
      <c r="R28" s="66">
        <v>2117.33</v>
      </c>
      <c r="S28" s="66">
        <v>25408</v>
      </c>
      <c r="T28" s="101" t="s">
        <v>232</v>
      </c>
      <c r="U28" s="19" t="s">
        <v>462</v>
      </c>
    </row>
    <row r="29" spans="1:21" s="69" customFormat="1" ht="30" customHeight="1" x14ac:dyDescent="0.25">
      <c r="A29" s="14" t="s">
        <v>545</v>
      </c>
      <c r="B29" s="128" t="s">
        <v>456</v>
      </c>
      <c r="C29" s="19" t="s">
        <v>461</v>
      </c>
      <c r="D29" s="121"/>
      <c r="E29" s="281"/>
      <c r="F29" s="16" t="s">
        <v>434</v>
      </c>
      <c r="G29" s="6" t="s">
        <v>32</v>
      </c>
      <c r="H29" s="270" t="s">
        <v>33</v>
      </c>
      <c r="I29" s="270" t="s">
        <v>167</v>
      </c>
      <c r="J29" s="133" t="s">
        <v>463</v>
      </c>
      <c r="K29" s="18">
        <v>41150</v>
      </c>
      <c r="L29" s="185">
        <v>42629</v>
      </c>
      <c r="M29" s="17">
        <v>18742.189999999999</v>
      </c>
      <c r="N29" s="272">
        <v>224906.25</v>
      </c>
      <c r="O29" s="100">
        <v>167874</v>
      </c>
      <c r="P29" s="106"/>
      <c r="Q29" s="11"/>
      <c r="R29" s="278">
        <v>12741.86</v>
      </c>
      <c r="S29" s="278">
        <v>152902.34</v>
      </c>
      <c r="T29" s="273"/>
      <c r="U29" s="19" t="s">
        <v>559</v>
      </c>
    </row>
    <row r="30" spans="1:21" s="69" customFormat="1" ht="60" customHeight="1" x14ac:dyDescent="0.25">
      <c r="A30" s="14" t="s">
        <v>527</v>
      </c>
      <c r="B30" s="19" t="s">
        <v>456</v>
      </c>
      <c r="C30" s="19" t="s">
        <v>461</v>
      </c>
      <c r="D30" s="207"/>
      <c r="E30" s="10"/>
      <c r="F30" s="16" t="s">
        <v>434</v>
      </c>
      <c r="G30" s="6" t="s">
        <v>32</v>
      </c>
      <c r="H30" s="270" t="s">
        <v>33</v>
      </c>
      <c r="I30" s="270" t="s">
        <v>167</v>
      </c>
      <c r="J30" s="133" t="s">
        <v>463</v>
      </c>
      <c r="K30" s="18">
        <v>42634</v>
      </c>
      <c r="L30" s="18">
        <v>42998</v>
      </c>
      <c r="M30" s="12">
        <f>N30/12</f>
        <v>7500</v>
      </c>
      <c r="N30" s="100">
        <v>90000</v>
      </c>
      <c r="O30" s="257">
        <v>105100.16</v>
      </c>
      <c r="P30" s="17">
        <v>0</v>
      </c>
      <c r="Q30" s="11"/>
      <c r="R30" s="100">
        <v>6080</v>
      </c>
      <c r="S30" s="100">
        <v>73000</v>
      </c>
      <c r="T30" s="101"/>
      <c r="U30" s="9" t="s">
        <v>531</v>
      </c>
    </row>
    <row r="31" spans="1:21" s="69" customFormat="1" ht="30" customHeight="1" x14ac:dyDescent="0.25">
      <c r="A31" s="14" t="s">
        <v>420</v>
      </c>
      <c r="B31" s="19" t="s">
        <v>456</v>
      </c>
      <c r="C31" s="19" t="s">
        <v>461</v>
      </c>
      <c r="D31" s="207"/>
      <c r="E31" s="10"/>
      <c r="F31" s="16" t="s">
        <v>434</v>
      </c>
      <c r="G31" s="6" t="s">
        <v>32</v>
      </c>
      <c r="H31" s="270" t="s">
        <v>33</v>
      </c>
      <c r="I31" s="270" t="s">
        <v>167</v>
      </c>
      <c r="J31" s="133" t="s">
        <v>463</v>
      </c>
      <c r="K31" s="18">
        <v>42634</v>
      </c>
      <c r="L31" s="18">
        <v>42998</v>
      </c>
      <c r="M31" s="12"/>
      <c r="N31" s="100"/>
      <c r="O31" s="100">
        <v>38187.629999999997</v>
      </c>
      <c r="P31" s="12"/>
      <c r="Q31" s="12"/>
      <c r="R31" s="243">
        <v>3500</v>
      </c>
      <c r="S31" s="241">
        <v>42000</v>
      </c>
      <c r="T31" s="101" t="s">
        <v>232</v>
      </c>
      <c r="U31" s="19" t="s">
        <v>462</v>
      </c>
    </row>
    <row r="32" spans="1:21" s="69" customFormat="1" ht="30" x14ac:dyDescent="0.25">
      <c r="A32" s="14" t="s">
        <v>29</v>
      </c>
      <c r="B32" s="19" t="s">
        <v>456</v>
      </c>
      <c r="C32" s="19" t="s">
        <v>461</v>
      </c>
      <c r="D32" s="207"/>
      <c r="E32" s="10"/>
      <c r="F32" s="16" t="s">
        <v>434</v>
      </c>
      <c r="G32" s="6" t="s">
        <v>32</v>
      </c>
      <c r="H32" s="270" t="s">
        <v>33</v>
      </c>
      <c r="I32" s="270" t="s">
        <v>34</v>
      </c>
      <c r="J32" s="133" t="s">
        <v>463</v>
      </c>
      <c r="K32" s="18">
        <v>42634</v>
      </c>
      <c r="L32" s="18">
        <v>42998</v>
      </c>
      <c r="M32" s="12">
        <f>23386.02+1732.22</f>
        <v>25118.240000000002</v>
      </c>
      <c r="N32" s="100">
        <f>280632.31+20786.69</f>
        <v>301419</v>
      </c>
      <c r="O32" s="100"/>
      <c r="P32" s="17"/>
      <c r="Q32" s="11"/>
      <c r="R32" s="100">
        <f>23386.02+1732.22</f>
        <v>25118.240000000002</v>
      </c>
      <c r="S32" s="100">
        <f>280632.31+20786.69</f>
        <v>301419</v>
      </c>
      <c r="T32" s="101" t="s">
        <v>232</v>
      </c>
      <c r="U32" s="19" t="s">
        <v>462</v>
      </c>
    </row>
    <row r="33" spans="1:21" s="69" customFormat="1" ht="30" x14ac:dyDescent="0.25">
      <c r="A33" s="14" t="s">
        <v>29</v>
      </c>
      <c r="B33" s="67" t="s">
        <v>136</v>
      </c>
      <c r="C33" s="207" t="s">
        <v>66</v>
      </c>
      <c r="D33" s="207"/>
      <c r="E33" s="10"/>
      <c r="F33" s="16" t="s">
        <v>67</v>
      </c>
      <c r="G33" s="6" t="s">
        <v>68</v>
      </c>
      <c r="H33" s="270" t="s">
        <v>591</v>
      </c>
      <c r="I33" s="270" t="s">
        <v>53</v>
      </c>
      <c r="J33" s="11" t="s">
        <v>465</v>
      </c>
      <c r="K33" s="23">
        <v>42736</v>
      </c>
      <c r="L33" s="23">
        <v>43100</v>
      </c>
      <c r="M33" s="12">
        <v>11027</v>
      </c>
      <c r="N33" s="100">
        <v>132324</v>
      </c>
      <c r="O33" s="100"/>
      <c r="P33" s="17"/>
      <c r="Q33" s="11"/>
      <c r="R33" s="100">
        <v>11027</v>
      </c>
      <c r="S33" s="100">
        <v>132324</v>
      </c>
      <c r="T33" s="101" t="s">
        <v>486</v>
      </c>
      <c r="U33" s="19"/>
    </row>
    <row r="34" spans="1:21" s="93" customFormat="1" ht="15.75" x14ac:dyDescent="0.25">
      <c r="A34" s="14" t="s">
        <v>29</v>
      </c>
      <c r="B34" s="67" t="s">
        <v>136</v>
      </c>
      <c r="C34" s="207" t="s">
        <v>38</v>
      </c>
      <c r="D34" s="207"/>
      <c r="E34" s="10"/>
      <c r="F34" s="116" t="s">
        <v>351</v>
      </c>
      <c r="G34" s="6" t="s">
        <v>40</v>
      </c>
      <c r="H34" s="270" t="s">
        <v>41</v>
      </c>
      <c r="I34" s="270" t="s">
        <v>42</v>
      </c>
      <c r="J34" s="11" t="s">
        <v>501</v>
      </c>
      <c r="K34" s="18">
        <v>42635</v>
      </c>
      <c r="L34" s="18">
        <v>42999</v>
      </c>
      <c r="M34" s="12">
        <v>10831.38</v>
      </c>
      <c r="N34" s="100">
        <v>129976.56</v>
      </c>
      <c r="O34" s="100"/>
      <c r="P34" s="17"/>
      <c r="Q34" s="11"/>
      <c r="R34" s="100">
        <v>10831.38</v>
      </c>
      <c r="S34" s="100">
        <v>129976.56</v>
      </c>
      <c r="T34" s="101" t="s">
        <v>232</v>
      </c>
      <c r="U34" s="19"/>
    </row>
    <row r="35" spans="1:21" s="225" customFormat="1" ht="15.75" x14ac:dyDescent="0.25">
      <c r="A35" s="14" t="s">
        <v>29</v>
      </c>
      <c r="B35" s="67" t="s">
        <v>136</v>
      </c>
      <c r="C35" s="207" t="s">
        <v>44</v>
      </c>
      <c r="D35" s="207" t="s">
        <v>45</v>
      </c>
      <c r="E35" s="10">
        <v>42191</v>
      </c>
      <c r="F35" s="16" t="s">
        <v>46</v>
      </c>
      <c r="G35" s="6" t="s">
        <v>47</v>
      </c>
      <c r="H35" s="270" t="s">
        <v>41</v>
      </c>
      <c r="I35" s="270" t="s">
        <v>42</v>
      </c>
      <c r="J35" s="11" t="s">
        <v>520</v>
      </c>
      <c r="K35" s="18">
        <v>42736</v>
      </c>
      <c r="L35" s="18">
        <v>43090</v>
      </c>
      <c r="M35" s="12">
        <v>9655.2000000000007</v>
      </c>
      <c r="N35" s="100">
        <v>115862.39999999999</v>
      </c>
      <c r="O35" s="100"/>
      <c r="P35" s="17"/>
      <c r="Q35" s="11"/>
      <c r="R35" s="100">
        <v>9655.2000000000007</v>
      </c>
      <c r="S35" s="100">
        <v>115862.39999999999</v>
      </c>
      <c r="T35" s="101" t="s">
        <v>253</v>
      </c>
      <c r="U35" s="19"/>
    </row>
    <row r="36" spans="1:21" s="93" customFormat="1" ht="30" customHeight="1" x14ac:dyDescent="0.25">
      <c r="A36" s="146" t="s">
        <v>337</v>
      </c>
      <c r="B36" s="19" t="s">
        <v>78</v>
      </c>
      <c r="C36" s="226"/>
      <c r="D36" s="226"/>
      <c r="E36" s="10"/>
      <c r="F36" s="116" t="s">
        <v>338</v>
      </c>
      <c r="G36" s="142" t="s">
        <v>339</v>
      </c>
      <c r="H36" s="297" t="s">
        <v>52</v>
      </c>
      <c r="I36" s="297" t="s">
        <v>42</v>
      </c>
      <c r="J36" s="11" t="s">
        <v>340</v>
      </c>
      <c r="K36" s="23"/>
      <c r="L36" s="23"/>
      <c r="M36" s="12">
        <v>250</v>
      </c>
      <c r="N36" s="100">
        <f>M36*12</f>
        <v>3000</v>
      </c>
      <c r="O36" s="100">
        <v>2006.55</v>
      </c>
      <c r="P36" s="12">
        <v>0</v>
      </c>
      <c r="Q36" s="11"/>
      <c r="R36" s="100">
        <v>250</v>
      </c>
      <c r="S36" s="100">
        <f>R36*12</f>
        <v>3000</v>
      </c>
      <c r="T36" s="101"/>
      <c r="U36" s="11"/>
    </row>
    <row r="37" spans="1:21" s="93" customFormat="1" ht="30" customHeight="1" x14ac:dyDescent="0.25">
      <c r="A37" s="14" t="s">
        <v>274</v>
      </c>
      <c r="B37" s="67" t="s">
        <v>136</v>
      </c>
      <c r="C37" s="231" t="s">
        <v>303</v>
      </c>
      <c r="D37" s="207"/>
      <c r="E37" s="10"/>
      <c r="F37" s="206" t="s">
        <v>498</v>
      </c>
      <c r="G37" s="216" t="s">
        <v>305</v>
      </c>
      <c r="H37" s="270" t="s">
        <v>52</v>
      </c>
      <c r="I37" s="270" t="s">
        <v>42</v>
      </c>
      <c r="J37" s="11" t="s">
        <v>236</v>
      </c>
      <c r="K37" s="18">
        <v>42402</v>
      </c>
      <c r="L37" s="185">
        <v>42735</v>
      </c>
      <c r="M37" s="12">
        <v>1008</v>
      </c>
      <c r="N37" s="100">
        <v>782.08</v>
      </c>
      <c r="O37" s="100">
        <v>7020.56</v>
      </c>
      <c r="P37" s="17"/>
      <c r="Q37" s="11"/>
      <c r="R37" s="100">
        <v>720</v>
      </c>
      <c r="S37" s="100">
        <v>8640</v>
      </c>
      <c r="T37" s="101"/>
      <c r="U37" s="19"/>
    </row>
    <row r="38" spans="1:21" s="93" customFormat="1" ht="30" customHeight="1" x14ac:dyDescent="0.25">
      <c r="A38" s="14" t="s">
        <v>215</v>
      </c>
      <c r="B38" s="19" t="s">
        <v>78</v>
      </c>
      <c r="C38" s="207" t="s">
        <v>233</v>
      </c>
      <c r="D38" s="207"/>
      <c r="E38" s="10"/>
      <c r="F38" s="16" t="s">
        <v>234</v>
      </c>
      <c r="G38" s="113" t="s">
        <v>235</v>
      </c>
      <c r="H38" s="270" t="s">
        <v>52</v>
      </c>
      <c r="I38" s="270" t="s">
        <v>42</v>
      </c>
      <c r="J38" s="11" t="s">
        <v>236</v>
      </c>
      <c r="K38" s="62">
        <v>42674</v>
      </c>
      <c r="L38" s="62">
        <v>43038</v>
      </c>
      <c r="M38" s="12">
        <f>N38/12</f>
        <v>566.66666666666663</v>
      </c>
      <c r="N38" s="100">
        <v>6800</v>
      </c>
      <c r="O38" s="100">
        <v>3532</v>
      </c>
      <c r="P38" s="17"/>
      <c r="Q38" s="11"/>
      <c r="R38" s="100">
        <f>S38/12</f>
        <v>566.66666666666663</v>
      </c>
      <c r="S38" s="100">
        <v>6800</v>
      </c>
      <c r="T38" s="101"/>
      <c r="U38" s="19"/>
    </row>
    <row r="39" spans="1:21" s="93" customFormat="1" ht="30" customHeight="1" x14ac:dyDescent="0.25">
      <c r="A39" s="146" t="s">
        <v>419</v>
      </c>
      <c r="B39" s="19" t="s">
        <v>78</v>
      </c>
      <c r="C39" s="207" t="s">
        <v>376</v>
      </c>
      <c r="D39" s="207"/>
      <c r="E39" s="10"/>
      <c r="F39" s="16" t="s">
        <v>234</v>
      </c>
      <c r="G39" s="6" t="s">
        <v>235</v>
      </c>
      <c r="H39" s="270" t="s">
        <v>52</v>
      </c>
      <c r="I39" s="270" t="s">
        <v>42</v>
      </c>
      <c r="J39" s="11" t="s">
        <v>236</v>
      </c>
      <c r="K39" s="123">
        <v>42642</v>
      </c>
      <c r="L39" s="123">
        <v>43010</v>
      </c>
      <c r="M39" s="65">
        <v>221</v>
      </c>
      <c r="N39" s="100">
        <v>4000</v>
      </c>
      <c r="O39" s="66">
        <v>442.2</v>
      </c>
      <c r="P39" s="129"/>
      <c r="Q39" s="67"/>
      <c r="R39" s="66">
        <v>541.66999999999996</v>
      </c>
      <c r="S39" s="66">
        <v>6500</v>
      </c>
      <c r="T39" s="101"/>
      <c r="U39" s="19"/>
    </row>
    <row r="40" spans="1:21" s="93" customFormat="1" ht="15.75" customHeight="1" x14ac:dyDescent="0.25">
      <c r="A40" s="14" t="s">
        <v>545</v>
      </c>
      <c r="B40" s="19"/>
      <c r="C40" s="207"/>
      <c r="D40" s="207"/>
      <c r="E40" s="281"/>
      <c r="F40" s="269"/>
      <c r="G40" s="6"/>
      <c r="H40" s="270" t="s">
        <v>52</v>
      </c>
      <c r="I40" s="270" t="s">
        <v>42</v>
      </c>
      <c r="J40" s="19" t="s">
        <v>236</v>
      </c>
      <c r="K40" s="18"/>
      <c r="L40" s="18"/>
      <c r="M40" s="17"/>
      <c r="N40" s="106"/>
      <c r="O40" s="100"/>
      <c r="P40" s="106"/>
      <c r="Q40" s="11"/>
      <c r="R40" s="277"/>
      <c r="S40" s="106">
        <v>8000</v>
      </c>
      <c r="T40" s="273"/>
      <c r="U40" s="283" t="s">
        <v>560</v>
      </c>
    </row>
    <row r="41" spans="1:21" s="93" customFormat="1" ht="45" customHeight="1" x14ac:dyDescent="0.25">
      <c r="A41" s="14" t="s">
        <v>215</v>
      </c>
      <c r="B41" s="67" t="s">
        <v>136</v>
      </c>
      <c r="C41" s="230" t="s">
        <v>237</v>
      </c>
      <c r="D41" s="207"/>
      <c r="E41" s="10"/>
      <c r="F41" s="16" t="s">
        <v>238</v>
      </c>
      <c r="G41" s="6" t="s">
        <v>239</v>
      </c>
      <c r="H41" s="270" t="s">
        <v>52</v>
      </c>
      <c r="I41" s="270" t="s">
        <v>42</v>
      </c>
      <c r="J41" s="11" t="s">
        <v>240</v>
      </c>
      <c r="K41" s="62">
        <v>42585</v>
      </c>
      <c r="L41" s="62">
        <v>42949</v>
      </c>
      <c r="M41" s="12">
        <f>N41/12</f>
        <v>2100</v>
      </c>
      <c r="N41" s="100">
        <v>25200</v>
      </c>
      <c r="O41" s="100">
        <v>17684.310000000001</v>
      </c>
      <c r="P41" s="17"/>
      <c r="Q41" s="11"/>
      <c r="R41" s="66">
        <v>2100</v>
      </c>
      <c r="S41" s="66">
        <v>25200</v>
      </c>
      <c r="T41" s="101" t="s">
        <v>241</v>
      </c>
      <c r="U41" s="121" t="s">
        <v>242</v>
      </c>
    </row>
    <row r="42" spans="1:21" s="93" customFormat="1" ht="45" customHeight="1" x14ac:dyDescent="0.25">
      <c r="A42" s="14" t="s">
        <v>149</v>
      </c>
      <c r="B42" s="67" t="s">
        <v>136</v>
      </c>
      <c r="C42" s="207" t="s">
        <v>173</v>
      </c>
      <c r="D42" s="207"/>
      <c r="E42" s="10"/>
      <c r="F42" s="189" t="s">
        <v>510</v>
      </c>
      <c r="G42" s="6" t="s">
        <v>175</v>
      </c>
      <c r="H42" s="270" t="s">
        <v>52</v>
      </c>
      <c r="I42" s="270" t="s">
        <v>42</v>
      </c>
      <c r="J42" s="11" t="s">
        <v>240</v>
      </c>
      <c r="K42" s="18">
        <v>42311</v>
      </c>
      <c r="L42" s="185">
        <v>42676</v>
      </c>
      <c r="M42" s="12">
        <v>1305.5899999999999</v>
      </c>
      <c r="N42" s="100">
        <f>M42*12</f>
        <v>15667.079999999998</v>
      </c>
      <c r="O42" s="100">
        <v>15873.48</v>
      </c>
      <c r="P42" s="17"/>
      <c r="Q42" s="11"/>
      <c r="R42" s="100">
        <v>1414.22</v>
      </c>
      <c r="S42" s="100">
        <v>17254.2</v>
      </c>
      <c r="T42" s="101" t="s">
        <v>486</v>
      </c>
      <c r="U42" s="249" t="s">
        <v>178</v>
      </c>
    </row>
    <row r="43" spans="1:21" s="93" customFormat="1" ht="15.75" customHeight="1" x14ac:dyDescent="0.25">
      <c r="A43" s="14" t="s">
        <v>274</v>
      </c>
      <c r="B43" s="19" t="s">
        <v>78</v>
      </c>
      <c r="C43" s="206" t="s">
        <v>312</v>
      </c>
      <c r="D43" s="207"/>
      <c r="E43" s="10"/>
      <c r="F43" s="216" t="s">
        <v>513</v>
      </c>
      <c r="G43" s="216" t="s">
        <v>314</v>
      </c>
      <c r="H43" s="270" t="s">
        <v>52</v>
      </c>
      <c r="I43" s="270" t="s">
        <v>42</v>
      </c>
      <c r="J43" s="206" t="s">
        <v>315</v>
      </c>
      <c r="K43" s="18">
        <v>42737</v>
      </c>
      <c r="L43" s="18">
        <v>43100</v>
      </c>
      <c r="M43" s="12">
        <v>350</v>
      </c>
      <c r="N43" s="100">
        <v>4200</v>
      </c>
      <c r="O43" s="100">
        <v>4200</v>
      </c>
      <c r="P43" s="17"/>
      <c r="Q43" s="11"/>
      <c r="R43" s="100">
        <v>385</v>
      </c>
      <c r="S43" s="100">
        <v>4662</v>
      </c>
      <c r="T43" s="101"/>
      <c r="U43" s="19"/>
    </row>
    <row r="44" spans="1:21" s="93" customFormat="1" ht="45" customHeight="1" x14ac:dyDescent="0.25">
      <c r="A44" s="14" t="s">
        <v>545</v>
      </c>
      <c r="B44" s="112" t="s">
        <v>136</v>
      </c>
      <c r="C44" s="207" t="s">
        <v>561</v>
      </c>
      <c r="D44" s="207"/>
      <c r="E44" s="281"/>
      <c r="F44" s="16" t="s">
        <v>238</v>
      </c>
      <c r="G44" s="6" t="s">
        <v>239</v>
      </c>
      <c r="H44" s="270" t="s">
        <v>52</v>
      </c>
      <c r="I44" s="270" t="s">
        <v>42</v>
      </c>
      <c r="J44" s="128" t="s">
        <v>562</v>
      </c>
      <c r="K44" s="18">
        <v>42240</v>
      </c>
      <c r="L44" s="185">
        <v>42735</v>
      </c>
      <c r="M44" s="17"/>
      <c r="N44" s="279">
        <v>17375.650000000001</v>
      </c>
      <c r="O44" s="100">
        <v>34596.75</v>
      </c>
      <c r="P44" s="106"/>
      <c r="Q44" s="11"/>
      <c r="R44" s="277"/>
      <c r="S44" s="280">
        <v>17375.650000000001</v>
      </c>
      <c r="T44" s="273"/>
      <c r="U44" s="19" t="s">
        <v>559</v>
      </c>
    </row>
    <row r="45" spans="1:21" s="93" customFormat="1" ht="30" customHeight="1" x14ac:dyDescent="0.25">
      <c r="A45" s="14" t="s">
        <v>545</v>
      </c>
      <c r="B45" s="19" t="s">
        <v>136</v>
      </c>
      <c r="C45" s="207" t="s">
        <v>563</v>
      </c>
      <c r="D45" s="207"/>
      <c r="E45" s="281"/>
      <c r="F45" s="269" t="s">
        <v>564</v>
      </c>
      <c r="G45" s="6" t="s">
        <v>565</v>
      </c>
      <c r="H45" s="270" t="s">
        <v>52</v>
      </c>
      <c r="I45" s="270" t="s">
        <v>42</v>
      </c>
      <c r="J45" s="19" t="s">
        <v>566</v>
      </c>
      <c r="K45" s="281">
        <v>41523</v>
      </c>
      <c r="L45" s="185">
        <v>41887</v>
      </c>
      <c r="M45" s="17">
        <v>4712.3999999999996</v>
      </c>
      <c r="N45" s="106">
        <v>56548.800000000003</v>
      </c>
      <c r="O45" s="100">
        <v>56548.800000000003</v>
      </c>
      <c r="P45" s="106"/>
      <c r="Q45" s="11"/>
      <c r="R45" s="272">
        <v>4712.3999999999996</v>
      </c>
      <c r="S45" s="272">
        <v>56548.800000000003</v>
      </c>
      <c r="T45" s="273"/>
      <c r="U45" s="19" t="s">
        <v>567</v>
      </c>
    </row>
    <row r="46" spans="1:21" s="93" customFormat="1" ht="30" customHeight="1" x14ac:dyDescent="0.25">
      <c r="A46" s="14" t="s">
        <v>274</v>
      </c>
      <c r="B46" s="67" t="s">
        <v>136</v>
      </c>
      <c r="C46" s="149" t="s">
        <v>287</v>
      </c>
      <c r="D46" s="207"/>
      <c r="E46" s="10"/>
      <c r="F46" s="206" t="s">
        <v>503</v>
      </c>
      <c r="G46" s="148" t="s">
        <v>289</v>
      </c>
      <c r="H46" s="270" t="s">
        <v>52</v>
      </c>
      <c r="I46" s="270" t="s">
        <v>42</v>
      </c>
      <c r="J46" s="11" t="s">
        <v>514</v>
      </c>
      <c r="K46" s="18">
        <v>42737</v>
      </c>
      <c r="L46" s="18">
        <v>43100</v>
      </c>
      <c r="M46" s="12">
        <v>1479.5</v>
      </c>
      <c r="N46" s="100">
        <v>17754</v>
      </c>
      <c r="O46" s="100">
        <v>16274.5</v>
      </c>
      <c r="P46" s="17"/>
      <c r="Q46" s="11"/>
      <c r="R46" s="100">
        <v>1479.5</v>
      </c>
      <c r="S46" s="100">
        <v>17754</v>
      </c>
      <c r="T46" s="101"/>
      <c r="U46" s="19" t="s">
        <v>291</v>
      </c>
    </row>
    <row r="47" spans="1:21" s="8" customFormat="1" ht="30" customHeight="1" x14ac:dyDescent="0.25">
      <c r="A47" s="70" t="s">
        <v>118</v>
      </c>
      <c r="B47" s="19" t="s">
        <v>78</v>
      </c>
      <c r="C47" s="227"/>
      <c r="D47" s="227"/>
      <c r="E47" s="73"/>
      <c r="F47" s="269" t="s">
        <v>569</v>
      </c>
      <c r="G47" s="72" t="s">
        <v>80</v>
      </c>
      <c r="H47" s="297" t="s">
        <v>52</v>
      </c>
      <c r="I47" s="297" t="s">
        <v>42</v>
      </c>
      <c r="J47" s="11" t="s">
        <v>81</v>
      </c>
      <c r="K47" s="62">
        <v>42093</v>
      </c>
      <c r="L47" s="62">
        <v>43100</v>
      </c>
      <c r="M47" s="65"/>
      <c r="N47" s="66">
        <v>4000</v>
      </c>
      <c r="O47" s="66">
        <v>3789.52</v>
      </c>
      <c r="P47" s="65"/>
      <c r="Q47" s="67"/>
      <c r="R47" s="66"/>
      <c r="S47" s="66">
        <v>5000</v>
      </c>
      <c r="T47" s="130"/>
      <c r="U47" s="67" t="s">
        <v>516</v>
      </c>
    </row>
    <row r="48" spans="1:21" s="8" customFormat="1" ht="15.75" customHeight="1" x14ac:dyDescent="0.25">
      <c r="A48" s="14" t="s">
        <v>215</v>
      </c>
      <c r="B48" s="19" t="s">
        <v>78</v>
      </c>
      <c r="C48" s="207"/>
      <c r="D48" s="207"/>
      <c r="E48" s="10"/>
      <c r="F48" s="16"/>
      <c r="G48" s="6"/>
      <c r="H48" s="270" t="s">
        <v>52</v>
      </c>
      <c r="I48" s="270" t="s">
        <v>42</v>
      </c>
      <c r="J48" s="11" t="s">
        <v>81</v>
      </c>
      <c r="K48" s="62"/>
      <c r="L48" s="62"/>
      <c r="M48" s="65">
        <v>120</v>
      </c>
      <c r="N48" s="66">
        <v>1440</v>
      </c>
      <c r="O48" s="100">
        <v>1354.86</v>
      </c>
      <c r="P48" s="17"/>
      <c r="Q48" s="11"/>
      <c r="R48" s="100">
        <v>120</v>
      </c>
      <c r="S48" s="100">
        <v>1440</v>
      </c>
      <c r="T48" s="101"/>
      <c r="U48" s="121" t="s">
        <v>246</v>
      </c>
    </row>
    <row r="49" spans="1:21" s="8" customFormat="1" ht="30" customHeight="1" x14ac:dyDescent="0.25">
      <c r="A49" s="14" t="s">
        <v>545</v>
      </c>
      <c r="B49" s="19" t="s">
        <v>78</v>
      </c>
      <c r="C49" s="207" t="s">
        <v>568</v>
      </c>
      <c r="D49" s="207"/>
      <c r="E49" s="281"/>
      <c r="F49" s="269" t="s">
        <v>569</v>
      </c>
      <c r="G49" s="6" t="s">
        <v>80</v>
      </c>
      <c r="H49" s="270" t="s">
        <v>52</v>
      </c>
      <c r="I49" s="270" t="s">
        <v>42</v>
      </c>
      <c r="J49" s="19" t="s">
        <v>570</v>
      </c>
      <c r="K49" s="18">
        <v>42095</v>
      </c>
      <c r="L49" s="185">
        <v>42460</v>
      </c>
      <c r="M49" s="17"/>
      <c r="N49" s="106">
        <v>1300</v>
      </c>
      <c r="O49" s="100">
        <v>2000</v>
      </c>
      <c r="P49" s="106"/>
      <c r="Q49" s="11"/>
      <c r="R49" s="106"/>
      <c r="S49" s="272">
        <v>1300</v>
      </c>
      <c r="T49" s="273"/>
      <c r="U49" s="19" t="s">
        <v>571</v>
      </c>
    </row>
    <row r="50" spans="1:21" s="8" customFormat="1" ht="45" customHeight="1" x14ac:dyDescent="0.25">
      <c r="A50" s="146" t="s">
        <v>337</v>
      </c>
      <c r="B50" s="19" t="s">
        <v>78</v>
      </c>
      <c r="C50" s="226"/>
      <c r="D50" s="226"/>
      <c r="E50" s="10"/>
      <c r="F50" s="116" t="s">
        <v>512</v>
      </c>
      <c r="G50" s="142" t="s">
        <v>342</v>
      </c>
      <c r="H50" s="297" t="s">
        <v>52</v>
      </c>
      <c r="I50" s="297" t="s">
        <v>42</v>
      </c>
      <c r="J50" s="11" t="s">
        <v>523</v>
      </c>
      <c r="K50" s="23">
        <v>39158</v>
      </c>
      <c r="L50" s="23">
        <v>43100</v>
      </c>
      <c r="M50" s="65">
        <v>100</v>
      </c>
      <c r="N50" s="66">
        <f>M50*12</f>
        <v>1200</v>
      </c>
      <c r="O50" s="100">
        <v>1162.2</v>
      </c>
      <c r="P50" s="12">
        <v>0</v>
      </c>
      <c r="Q50" s="11" t="s">
        <v>344</v>
      </c>
      <c r="R50" s="66">
        <v>100</v>
      </c>
      <c r="S50" s="66">
        <f>R50*12</f>
        <v>1200</v>
      </c>
      <c r="T50" s="101"/>
      <c r="U50" s="11"/>
    </row>
    <row r="51" spans="1:21" s="8" customFormat="1" ht="30" customHeight="1" x14ac:dyDescent="0.25">
      <c r="A51" s="14" t="s">
        <v>149</v>
      </c>
      <c r="B51" s="19" t="s">
        <v>460</v>
      </c>
      <c r="C51" s="207" t="s">
        <v>180</v>
      </c>
      <c r="D51" s="207"/>
      <c r="E51" s="10"/>
      <c r="F51" s="16" t="s">
        <v>544</v>
      </c>
      <c r="G51" s="6" t="s">
        <v>84</v>
      </c>
      <c r="H51" s="270" t="s">
        <v>52</v>
      </c>
      <c r="I51" s="270" t="s">
        <v>42</v>
      </c>
      <c r="J51" s="11" t="s">
        <v>85</v>
      </c>
      <c r="K51" s="18">
        <v>42737</v>
      </c>
      <c r="L51" s="18">
        <v>43100</v>
      </c>
      <c r="M51" s="12">
        <v>500</v>
      </c>
      <c r="N51" s="100">
        <f>M51*12</f>
        <v>6000</v>
      </c>
      <c r="O51" s="100">
        <v>3301.2</v>
      </c>
      <c r="P51" s="17"/>
      <c r="Q51" s="11"/>
      <c r="R51" s="100">
        <v>500</v>
      </c>
      <c r="S51" s="100">
        <f>R51*12</f>
        <v>6000</v>
      </c>
      <c r="T51" s="101"/>
      <c r="U51" s="19"/>
    </row>
    <row r="52" spans="1:21" s="8" customFormat="1" ht="30" customHeight="1" x14ac:dyDescent="0.25">
      <c r="A52" s="14" t="s">
        <v>215</v>
      </c>
      <c r="B52" s="19" t="s">
        <v>460</v>
      </c>
      <c r="C52" s="207"/>
      <c r="D52" s="207"/>
      <c r="E52" s="10"/>
      <c r="F52" s="16" t="s">
        <v>544</v>
      </c>
      <c r="G52" s="6" t="s">
        <v>84</v>
      </c>
      <c r="H52" s="270" t="s">
        <v>52</v>
      </c>
      <c r="I52" s="270" t="s">
        <v>42</v>
      </c>
      <c r="J52" s="11" t="s">
        <v>85</v>
      </c>
      <c r="K52" s="23">
        <v>42736</v>
      </c>
      <c r="L52" s="23">
        <v>43100</v>
      </c>
      <c r="M52" s="65">
        <f>N52/12</f>
        <v>375</v>
      </c>
      <c r="N52" s="66">
        <v>4500</v>
      </c>
      <c r="O52" s="100">
        <v>6273.8</v>
      </c>
      <c r="P52" s="17"/>
      <c r="Q52" s="11"/>
      <c r="R52" s="66">
        <f>S52/12</f>
        <v>375</v>
      </c>
      <c r="S52" s="66">
        <v>4500</v>
      </c>
      <c r="T52" s="101"/>
      <c r="U52" s="19"/>
    </row>
    <row r="53" spans="1:21" s="8" customFormat="1" ht="30" customHeight="1" x14ac:dyDescent="0.25">
      <c r="A53" s="14" t="s">
        <v>527</v>
      </c>
      <c r="B53" s="19" t="s">
        <v>78</v>
      </c>
      <c r="C53" s="207" t="s">
        <v>532</v>
      </c>
      <c r="D53" s="207"/>
      <c r="E53" s="10"/>
      <c r="F53" s="16" t="s">
        <v>544</v>
      </c>
      <c r="G53" s="6" t="s">
        <v>84</v>
      </c>
      <c r="H53" s="270" t="s">
        <v>52</v>
      </c>
      <c r="I53" s="270" t="s">
        <v>42</v>
      </c>
      <c r="J53" s="11" t="s">
        <v>85</v>
      </c>
      <c r="K53" s="18">
        <v>42522</v>
      </c>
      <c r="L53" s="18">
        <v>42887</v>
      </c>
      <c r="M53" s="12"/>
      <c r="N53" s="100">
        <v>2980.25</v>
      </c>
      <c r="O53" s="257">
        <v>1971.55</v>
      </c>
      <c r="P53" s="17">
        <v>0</v>
      </c>
      <c r="Q53" s="11"/>
      <c r="R53" s="100"/>
      <c r="S53" s="100">
        <v>3000</v>
      </c>
      <c r="T53" s="101"/>
      <c r="U53" s="9"/>
    </row>
    <row r="54" spans="1:21" s="8" customFormat="1" ht="15.75" customHeight="1" x14ac:dyDescent="0.25">
      <c r="A54" s="146" t="s">
        <v>419</v>
      </c>
      <c r="B54" s="19"/>
      <c r="C54" s="207"/>
      <c r="D54" s="207"/>
      <c r="E54" s="10"/>
      <c r="F54" s="16"/>
      <c r="G54" s="6"/>
      <c r="H54" s="270" t="s">
        <v>52</v>
      </c>
      <c r="I54" s="270" t="s">
        <v>42</v>
      </c>
      <c r="J54" s="67" t="s">
        <v>524</v>
      </c>
      <c r="K54" s="123"/>
      <c r="L54" s="123"/>
      <c r="M54" s="65"/>
      <c r="N54" s="100"/>
      <c r="O54" s="66"/>
      <c r="P54" s="129"/>
      <c r="Q54" s="67"/>
      <c r="R54" s="66"/>
      <c r="S54" s="66"/>
      <c r="T54" s="101"/>
      <c r="U54" s="121" t="s">
        <v>246</v>
      </c>
    </row>
    <row r="55" spans="1:21" s="8" customFormat="1" ht="30" customHeight="1" x14ac:dyDescent="0.25">
      <c r="A55" s="14" t="s">
        <v>149</v>
      </c>
      <c r="B55" s="19" t="s">
        <v>78</v>
      </c>
      <c r="C55" s="207" t="s">
        <v>183</v>
      </c>
      <c r="D55" s="207"/>
      <c r="E55" s="10"/>
      <c r="F55" s="189" t="s">
        <v>184</v>
      </c>
      <c r="G55" s="20" t="s">
        <v>185</v>
      </c>
      <c r="H55" s="270" t="s">
        <v>52</v>
      </c>
      <c r="I55" s="270" t="s">
        <v>42</v>
      </c>
      <c r="J55" s="189" t="s">
        <v>511</v>
      </c>
      <c r="K55" s="18">
        <v>42438</v>
      </c>
      <c r="L55" s="18">
        <v>42829</v>
      </c>
      <c r="M55" s="12">
        <v>6932.13</v>
      </c>
      <c r="N55" s="100">
        <f>M55</f>
        <v>6932.13</v>
      </c>
      <c r="O55" s="100">
        <v>6932.13</v>
      </c>
      <c r="P55" s="17"/>
      <c r="Q55" s="11"/>
      <c r="R55" s="100">
        <v>7500</v>
      </c>
      <c r="S55" s="100">
        <v>7500</v>
      </c>
      <c r="T55" s="101"/>
      <c r="U55" s="19"/>
    </row>
    <row r="56" spans="1:21" s="8" customFormat="1" ht="45" customHeight="1" x14ac:dyDescent="0.25">
      <c r="A56" s="14" t="s">
        <v>274</v>
      </c>
      <c r="B56" s="19" t="s">
        <v>78</v>
      </c>
      <c r="C56" s="19" t="s">
        <v>307</v>
      </c>
      <c r="D56" s="207"/>
      <c r="E56" s="10"/>
      <c r="F56" s="16" t="s">
        <v>308</v>
      </c>
      <c r="G56" s="6" t="s">
        <v>309</v>
      </c>
      <c r="H56" s="270" t="s">
        <v>52</v>
      </c>
      <c r="I56" s="270" t="s">
        <v>42</v>
      </c>
      <c r="J56" s="11" t="s">
        <v>248</v>
      </c>
      <c r="K56" s="18">
        <v>42737</v>
      </c>
      <c r="L56" s="18">
        <v>43100</v>
      </c>
      <c r="M56" s="12">
        <v>420.32</v>
      </c>
      <c r="N56" s="100">
        <v>2101.6</v>
      </c>
      <c r="O56" s="100">
        <v>6754.94</v>
      </c>
      <c r="P56" s="17"/>
      <c r="Q56" s="11"/>
      <c r="R56" s="100">
        <v>619.20000000000005</v>
      </c>
      <c r="S56" s="100">
        <v>7430.43</v>
      </c>
      <c r="T56" s="101"/>
      <c r="U56" s="19" t="s">
        <v>311</v>
      </c>
    </row>
    <row r="57" spans="1:21" s="8" customFormat="1" ht="15.75" customHeight="1" x14ac:dyDescent="0.25">
      <c r="A57" s="14" t="s">
        <v>215</v>
      </c>
      <c r="B57" s="19" t="s">
        <v>78</v>
      </c>
      <c r="C57" s="207" t="s">
        <v>247</v>
      </c>
      <c r="D57" s="207"/>
      <c r="E57" s="10"/>
      <c r="F57" s="16"/>
      <c r="G57" s="6"/>
      <c r="H57" s="270" t="s">
        <v>52</v>
      </c>
      <c r="I57" s="270" t="s">
        <v>42</v>
      </c>
      <c r="J57" s="11" t="s">
        <v>248</v>
      </c>
      <c r="K57" s="23">
        <v>42736</v>
      </c>
      <c r="L57" s="23">
        <v>43100</v>
      </c>
      <c r="M57" s="12"/>
      <c r="N57" s="100"/>
      <c r="O57" s="100">
        <v>2120.31</v>
      </c>
      <c r="P57" s="17"/>
      <c r="Q57" s="11"/>
      <c r="R57" s="100">
        <v>498.61</v>
      </c>
      <c r="S57" s="100">
        <f>R57*12</f>
        <v>5983.32</v>
      </c>
      <c r="T57" s="101"/>
      <c r="U57" s="121" t="s">
        <v>246</v>
      </c>
    </row>
    <row r="58" spans="1:21" s="8" customFormat="1" ht="30" x14ac:dyDescent="0.25">
      <c r="A58" s="14" t="s">
        <v>29</v>
      </c>
      <c r="B58" s="67" t="s">
        <v>136</v>
      </c>
      <c r="C58" s="207" t="s">
        <v>49</v>
      </c>
      <c r="D58" s="207"/>
      <c r="E58" s="10"/>
      <c r="F58" s="112" t="s">
        <v>499</v>
      </c>
      <c r="G58" s="6" t="s">
        <v>51</v>
      </c>
      <c r="H58" s="270" t="s">
        <v>52</v>
      </c>
      <c r="I58" s="270" t="s">
        <v>53</v>
      </c>
      <c r="J58" s="11" t="s">
        <v>521</v>
      </c>
      <c r="K58" s="18">
        <v>42736</v>
      </c>
      <c r="L58" s="18">
        <v>43100</v>
      </c>
      <c r="M58" s="12">
        <v>5544.44</v>
      </c>
      <c r="N58" s="100">
        <v>66533.279999999999</v>
      </c>
      <c r="O58" s="100"/>
      <c r="P58" s="17"/>
      <c r="Q58" s="11"/>
      <c r="R58" s="100">
        <v>5544.44</v>
      </c>
      <c r="S58" s="100">
        <v>66533.279999999999</v>
      </c>
      <c r="T58" s="101"/>
      <c r="U58" s="19"/>
    </row>
    <row r="59" spans="1:21" s="8" customFormat="1" ht="15.75" x14ac:dyDescent="0.25">
      <c r="A59" s="14" t="s">
        <v>29</v>
      </c>
      <c r="B59" s="67" t="s">
        <v>136</v>
      </c>
      <c r="C59" s="207" t="s">
        <v>90</v>
      </c>
      <c r="D59" s="207"/>
      <c r="E59" s="10"/>
      <c r="F59" s="16" t="s">
        <v>91</v>
      </c>
      <c r="G59" s="6" t="s">
        <v>92</v>
      </c>
      <c r="H59" s="270" t="s">
        <v>52</v>
      </c>
      <c r="I59" s="270" t="s">
        <v>59</v>
      </c>
      <c r="J59" s="11" t="s">
        <v>240</v>
      </c>
      <c r="K59" s="18">
        <v>42583</v>
      </c>
      <c r="L59" s="18">
        <v>42947</v>
      </c>
      <c r="M59" s="12">
        <v>2410</v>
      </c>
      <c r="N59" s="100">
        <v>28920</v>
      </c>
      <c r="O59" s="100"/>
      <c r="P59" s="17"/>
      <c r="Q59" s="11"/>
      <c r="R59" s="100">
        <v>2410</v>
      </c>
      <c r="S59" s="100">
        <v>28920</v>
      </c>
      <c r="T59" s="101" t="s">
        <v>485</v>
      </c>
      <c r="U59" s="19"/>
    </row>
    <row r="60" spans="1:21" s="8" customFormat="1" ht="15.75" x14ac:dyDescent="0.25">
      <c r="A60" s="14" t="s">
        <v>29</v>
      </c>
      <c r="B60" s="67" t="s">
        <v>136</v>
      </c>
      <c r="C60" s="207" t="s">
        <v>94</v>
      </c>
      <c r="D60" s="207"/>
      <c r="E60" s="10"/>
      <c r="F60" s="16" t="s">
        <v>95</v>
      </c>
      <c r="G60" s="6" t="s">
        <v>96</v>
      </c>
      <c r="H60" s="270" t="s">
        <v>52</v>
      </c>
      <c r="I60" s="270" t="s">
        <v>59</v>
      </c>
      <c r="J60" s="11" t="s">
        <v>518</v>
      </c>
      <c r="K60" s="18">
        <v>42736</v>
      </c>
      <c r="L60" s="18">
        <v>43100</v>
      </c>
      <c r="M60" s="12">
        <v>6565.65</v>
      </c>
      <c r="N60" s="100">
        <v>78787.8</v>
      </c>
      <c r="O60" s="100"/>
      <c r="P60" s="17"/>
      <c r="Q60" s="11"/>
      <c r="R60" s="100">
        <v>6565.65</v>
      </c>
      <c r="S60" s="100">
        <v>78787.8</v>
      </c>
      <c r="T60" s="101"/>
      <c r="U60" s="19"/>
    </row>
    <row r="61" spans="1:21" s="8" customFormat="1" ht="30" x14ac:dyDescent="0.25">
      <c r="A61" s="14" t="s">
        <v>29</v>
      </c>
      <c r="B61" s="67" t="s">
        <v>136</v>
      </c>
      <c r="C61" s="207" t="s">
        <v>61</v>
      </c>
      <c r="D61" s="207" t="s">
        <v>62</v>
      </c>
      <c r="E61" s="10">
        <v>42193</v>
      </c>
      <c r="F61" s="16" t="s">
        <v>63</v>
      </c>
      <c r="G61" s="6" t="s">
        <v>64</v>
      </c>
      <c r="H61" s="270" t="s">
        <v>52</v>
      </c>
      <c r="I61" s="270" t="s">
        <v>59</v>
      </c>
      <c r="J61" s="11" t="s">
        <v>467</v>
      </c>
      <c r="K61" s="18">
        <v>42552</v>
      </c>
      <c r="L61" s="18">
        <v>42916</v>
      </c>
      <c r="M61" s="12">
        <v>575.85</v>
      </c>
      <c r="N61" s="100">
        <v>6910.2</v>
      </c>
      <c r="O61" s="100"/>
      <c r="P61" s="17"/>
      <c r="Q61" s="11"/>
      <c r="R61" s="100">
        <v>575.85</v>
      </c>
      <c r="S61" s="100">
        <v>6910.2</v>
      </c>
      <c r="T61" s="101" t="s">
        <v>485</v>
      </c>
      <c r="U61" s="19"/>
    </row>
    <row r="62" spans="1:21" s="8" customFormat="1" ht="30" x14ac:dyDescent="0.25">
      <c r="A62" s="14" t="s">
        <v>29</v>
      </c>
      <c r="B62" s="19" t="s">
        <v>460</v>
      </c>
      <c r="C62" s="207" t="s">
        <v>70</v>
      </c>
      <c r="D62" s="207"/>
      <c r="E62" s="10"/>
      <c r="F62" s="16" t="s">
        <v>528</v>
      </c>
      <c r="G62" s="6" t="s">
        <v>72</v>
      </c>
      <c r="H62" s="270" t="s">
        <v>52</v>
      </c>
      <c r="I62" s="270" t="s">
        <v>53</v>
      </c>
      <c r="J62" s="11" t="s">
        <v>73</v>
      </c>
      <c r="K62" s="18">
        <v>42501</v>
      </c>
      <c r="L62" s="18">
        <v>42865</v>
      </c>
      <c r="M62" s="12">
        <v>780.76</v>
      </c>
      <c r="N62" s="100">
        <v>9369.1200000000008</v>
      </c>
      <c r="O62" s="100"/>
      <c r="P62" s="17"/>
      <c r="Q62" s="11"/>
      <c r="R62" s="100">
        <v>780.76</v>
      </c>
      <c r="S62" s="100">
        <v>9369.1200000000008</v>
      </c>
      <c r="T62" s="101" t="s">
        <v>253</v>
      </c>
      <c r="U62" s="19"/>
    </row>
    <row r="63" spans="1:21" s="8" customFormat="1" ht="30" x14ac:dyDescent="0.25">
      <c r="A63" s="14" t="s">
        <v>29</v>
      </c>
      <c r="B63" s="19" t="s">
        <v>460</v>
      </c>
      <c r="C63" s="207" t="s">
        <v>74</v>
      </c>
      <c r="D63" s="207"/>
      <c r="E63" s="10"/>
      <c r="F63" s="16" t="s">
        <v>75</v>
      </c>
      <c r="G63" s="6" t="s">
        <v>76</v>
      </c>
      <c r="H63" s="270" t="s">
        <v>52</v>
      </c>
      <c r="I63" s="270" t="s">
        <v>53</v>
      </c>
      <c r="J63" s="11" t="s">
        <v>73</v>
      </c>
      <c r="K63" s="18">
        <v>42736</v>
      </c>
      <c r="L63" s="18">
        <v>43100</v>
      </c>
      <c r="M63" s="12">
        <v>601.91999999999996</v>
      </c>
      <c r="N63" s="100">
        <v>7223.04</v>
      </c>
      <c r="O63" s="100"/>
      <c r="P63" s="17"/>
      <c r="Q63" s="11"/>
      <c r="R63" s="100">
        <v>601.91999999999996</v>
      </c>
      <c r="S63" s="100">
        <v>7223.04</v>
      </c>
      <c r="T63" s="101"/>
      <c r="U63" s="19"/>
    </row>
    <row r="64" spans="1:21" s="8" customFormat="1" ht="30" x14ac:dyDescent="0.25">
      <c r="A64" s="14" t="s">
        <v>29</v>
      </c>
      <c r="B64" s="19" t="s">
        <v>460</v>
      </c>
      <c r="C64" s="207" t="s">
        <v>77</v>
      </c>
      <c r="D64" s="207"/>
      <c r="E64" s="10"/>
      <c r="F64" s="16" t="s">
        <v>75</v>
      </c>
      <c r="G64" s="6" t="s">
        <v>76</v>
      </c>
      <c r="H64" s="270" t="s">
        <v>52</v>
      </c>
      <c r="I64" s="270" t="s">
        <v>53</v>
      </c>
      <c r="J64" s="11" t="s">
        <v>73</v>
      </c>
      <c r="K64" s="18">
        <v>42675</v>
      </c>
      <c r="L64" s="18">
        <v>43039</v>
      </c>
      <c r="M64" s="12">
        <v>1100</v>
      </c>
      <c r="N64" s="100">
        <v>13200</v>
      </c>
      <c r="O64" s="100"/>
      <c r="P64" s="17"/>
      <c r="Q64" s="11"/>
      <c r="R64" s="100">
        <v>1100</v>
      </c>
      <c r="S64" s="100">
        <v>13200</v>
      </c>
      <c r="T64" s="101" t="s">
        <v>486</v>
      </c>
      <c r="U64" s="19"/>
    </row>
    <row r="65" spans="1:21" s="8" customFormat="1" ht="30" x14ac:dyDescent="0.25">
      <c r="A65" s="14" t="s">
        <v>29</v>
      </c>
      <c r="B65" s="19" t="s">
        <v>78</v>
      </c>
      <c r="C65" s="207" t="s">
        <v>70</v>
      </c>
      <c r="D65" s="207"/>
      <c r="E65" s="10"/>
      <c r="F65" s="269" t="s">
        <v>569</v>
      </c>
      <c r="G65" s="6" t="s">
        <v>80</v>
      </c>
      <c r="H65" s="270" t="s">
        <v>52</v>
      </c>
      <c r="I65" s="270" t="s">
        <v>59</v>
      </c>
      <c r="J65" s="11" t="s">
        <v>81</v>
      </c>
      <c r="K65" s="18"/>
      <c r="L65" s="18"/>
      <c r="M65" s="12">
        <v>1666.66</v>
      </c>
      <c r="N65" s="100">
        <v>20000</v>
      </c>
      <c r="O65" s="100"/>
      <c r="P65" s="17"/>
      <c r="Q65" s="11"/>
      <c r="R65" s="100">
        <v>1666.66</v>
      </c>
      <c r="S65" s="100">
        <v>20000</v>
      </c>
      <c r="T65" s="101"/>
      <c r="U65" s="19"/>
    </row>
    <row r="66" spans="1:21" s="8" customFormat="1" ht="30" x14ac:dyDescent="0.25">
      <c r="A66" s="14" t="s">
        <v>29</v>
      </c>
      <c r="B66" s="19" t="s">
        <v>78</v>
      </c>
      <c r="C66" s="207" t="s">
        <v>82</v>
      </c>
      <c r="D66" s="207"/>
      <c r="E66" s="10"/>
      <c r="F66" s="16" t="s">
        <v>544</v>
      </c>
      <c r="G66" s="6" t="s">
        <v>84</v>
      </c>
      <c r="H66" s="270" t="s">
        <v>52</v>
      </c>
      <c r="I66" s="270" t="s">
        <v>59</v>
      </c>
      <c r="J66" s="11" t="s">
        <v>85</v>
      </c>
      <c r="K66" s="18">
        <v>41640</v>
      </c>
      <c r="L66" s="18">
        <v>43100</v>
      </c>
      <c r="M66" s="12">
        <v>12499.5</v>
      </c>
      <c r="N66" s="100">
        <v>149994</v>
      </c>
      <c r="O66" s="100"/>
      <c r="P66" s="17"/>
      <c r="Q66" s="11"/>
      <c r="R66" s="100">
        <v>12499.5</v>
      </c>
      <c r="S66" s="100">
        <v>149994</v>
      </c>
      <c r="T66" s="101"/>
      <c r="U66" s="19"/>
    </row>
    <row r="67" spans="1:21" s="8" customFormat="1" ht="15.75" x14ac:dyDescent="0.25">
      <c r="A67" s="14" t="s">
        <v>29</v>
      </c>
      <c r="B67" s="19" t="s">
        <v>78</v>
      </c>
      <c r="C67" s="207" t="s">
        <v>86</v>
      </c>
      <c r="D67" s="207"/>
      <c r="E67" s="10"/>
      <c r="F67" s="16" t="s">
        <v>87</v>
      </c>
      <c r="G67" s="6" t="s">
        <v>88</v>
      </c>
      <c r="H67" s="270" t="s">
        <v>52</v>
      </c>
      <c r="I67" s="270" t="s">
        <v>59</v>
      </c>
      <c r="J67" s="11" t="s">
        <v>89</v>
      </c>
      <c r="K67" s="18">
        <v>42736</v>
      </c>
      <c r="L67" s="18">
        <v>43100</v>
      </c>
      <c r="M67" s="12">
        <v>260</v>
      </c>
      <c r="N67" s="100">
        <v>3120</v>
      </c>
      <c r="O67" s="100"/>
      <c r="P67" s="17"/>
      <c r="Q67" s="11"/>
      <c r="R67" s="100">
        <v>260</v>
      </c>
      <c r="S67" s="100">
        <v>3120</v>
      </c>
      <c r="T67" s="101" t="s">
        <v>484</v>
      </c>
      <c r="U67" s="19"/>
    </row>
    <row r="68" spans="1:21" s="8" customFormat="1" ht="30" x14ac:dyDescent="0.25">
      <c r="A68" s="14" t="s">
        <v>29</v>
      </c>
      <c r="B68" s="19" t="s">
        <v>460</v>
      </c>
      <c r="C68" s="207" t="s">
        <v>56</v>
      </c>
      <c r="D68" s="207"/>
      <c r="E68" s="10"/>
      <c r="F68" s="16" t="s">
        <v>507</v>
      </c>
      <c r="G68" s="6" t="s">
        <v>58</v>
      </c>
      <c r="H68" s="270" t="s">
        <v>52</v>
      </c>
      <c r="I68" s="270" t="s">
        <v>59</v>
      </c>
      <c r="J68" s="11" t="s">
        <v>506</v>
      </c>
      <c r="K68" s="18">
        <v>42736</v>
      </c>
      <c r="L68" s="18">
        <v>43100</v>
      </c>
      <c r="M68" s="12">
        <v>20000</v>
      </c>
      <c r="N68" s="100">
        <v>240000</v>
      </c>
      <c r="O68" s="100"/>
      <c r="P68" s="17"/>
      <c r="Q68" s="11"/>
      <c r="R68" s="100">
        <v>20000</v>
      </c>
      <c r="S68" s="100">
        <v>240000</v>
      </c>
      <c r="T68" s="101"/>
      <c r="U68" s="19"/>
    </row>
    <row r="69" spans="1:21" s="8" customFormat="1" ht="60" x14ac:dyDescent="0.25">
      <c r="A69" s="14" t="s">
        <v>29</v>
      </c>
      <c r="B69" s="19" t="s">
        <v>456</v>
      </c>
      <c r="C69" s="19" t="s">
        <v>540</v>
      </c>
      <c r="D69" s="232" t="s">
        <v>439</v>
      </c>
      <c r="E69" s="124">
        <v>42314</v>
      </c>
      <c r="F69" s="116" t="s">
        <v>351</v>
      </c>
      <c r="G69" s="6" t="s">
        <v>98</v>
      </c>
      <c r="H69" s="270" t="s">
        <v>52</v>
      </c>
      <c r="I69" s="270" t="s">
        <v>99</v>
      </c>
      <c r="J69" s="11" t="s">
        <v>500</v>
      </c>
      <c r="K69" s="18">
        <v>42635</v>
      </c>
      <c r="L69" s="18">
        <v>42999</v>
      </c>
      <c r="M69" s="12">
        <v>1771.84</v>
      </c>
      <c r="N69" s="100">
        <v>21262.080000000002</v>
      </c>
      <c r="O69" s="100"/>
      <c r="P69" s="17"/>
      <c r="Q69" s="11"/>
      <c r="R69" s="100">
        <v>1771.84</v>
      </c>
      <c r="S69" s="100">
        <v>21262.080000000002</v>
      </c>
      <c r="T69" s="101" t="s">
        <v>232</v>
      </c>
      <c r="U69" s="19"/>
    </row>
    <row r="70" spans="1:21" s="8" customFormat="1" ht="30" x14ac:dyDescent="0.25">
      <c r="A70" s="14" t="s">
        <v>29</v>
      </c>
      <c r="B70" s="67" t="s">
        <v>136</v>
      </c>
      <c r="C70" s="207" t="s">
        <v>101</v>
      </c>
      <c r="D70" s="207"/>
      <c r="E70" s="10"/>
      <c r="F70" s="112" t="s">
        <v>471</v>
      </c>
      <c r="G70" s="6" t="s">
        <v>103</v>
      </c>
      <c r="H70" s="270" t="s">
        <v>52</v>
      </c>
      <c r="I70" s="270" t="s">
        <v>104</v>
      </c>
      <c r="J70" s="128" t="s">
        <v>526</v>
      </c>
      <c r="K70" s="18">
        <v>42675</v>
      </c>
      <c r="L70" s="18">
        <v>43039</v>
      </c>
      <c r="M70" s="12">
        <v>24394.31</v>
      </c>
      <c r="N70" s="100">
        <v>292731.71999999997</v>
      </c>
      <c r="O70" s="100"/>
      <c r="P70" s="17"/>
      <c r="Q70" s="11"/>
      <c r="R70" s="100">
        <v>24394.31</v>
      </c>
      <c r="S70" s="100">
        <v>292731.71999999997</v>
      </c>
      <c r="T70" s="101" t="s">
        <v>486</v>
      </c>
      <c r="U70" s="19"/>
    </row>
    <row r="71" spans="1:21" s="8" customFormat="1" ht="60" x14ac:dyDescent="0.25">
      <c r="A71" s="14" t="s">
        <v>29</v>
      </c>
      <c r="B71" s="19" t="s">
        <v>456</v>
      </c>
      <c r="C71" s="19" t="s">
        <v>540</v>
      </c>
      <c r="D71" s="232" t="s">
        <v>439</v>
      </c>
      <c r="E71" s="124">
        <v>42314</v>
      </c>
      <c r="F71" s="116" t="s">
        <v>351</v>
      </c>
      <c r="G71" s="6" t="s">
        <v>98</v>
      </c>
      <c r="H71" s="270" t="s">
        <v>52</v>
      </c>
      <c r="I71" s="270" t="s">
        <v>106</v>
      </c>
      <c r="J71" s="11" t="s">
        <v>519</v>
      </c>
      <c r="K71" s="18">
        <v>42635</v>
      </c>
      <c r="L71" s="18">
        <v>42999</v>
      </c>
      <c r="M71" s="12">
        <v>900</v>
      </c>
      <c r="N71" s="100">
        <v>10800</v>
      </c>
      <c r="O71" s="100"/>
      <c r="P71" s="17"/>
      <c r="Q71" s="11"/>
      <c r="R71" s="100">
        <v>900</v>
      </c>
      <c r="S71" s="100">
        <v>10800</v>
      </c>
      <c r="T71" s="101" t="s">
        <v>232</v>
      </c>
      <c r="U71" s="19"/>
    </row>
    <row r="72" spans="1:21" s="8" customFormat="1" ht="30" x14ac:dyDescent="0.25">
      <c r="A72" s="14" t="s">
        <v>29</v>
      </c>
      <c r="B72" s="67" t="s">
        <v>136</v>
      </c>
      <c r="C72" s="207" t="s">
        <v>94</v>
      </c>
      <c r="D72" s="207"/>
      <c r="E72" s="10"/>
      <c r="F72" s="112" t="s">
        <v>499</v>
      </c>
      <c r="G72" s="6" t="s">
        <v>51</v>
      </c>
      <c r="H72" s="270" t="s">
        <v>52</v>
      </c>
      <c r="I72" s="270" t="s">
        <v>109</v>
      </c>
      <c r="J72" s="11" t="s">
        <v>477</v>
      </c>
      <c r="K72" s="18">
        <v>42736</v>
      </c>
      <c r="L72" s="18">
        <v>43100</v>
      </c>
      <c r="M72" s="12">
        <v>5882.46</v>
      </c>
      <c r="N72" s="100">
        <v>70589.52</v>
      </c>
      <c r="O72" s="100"/>
      <c r="P72" s="17"/>
      <c r="Q72" s="11"/>
      <c r="R72" s="100">
        <v>5882.46</v>
      </c>
      <c r="S72" s="100">
        <v>70589.52</v>
      </c>
      <c r="T72" s="101"/>
      <c r="U72" s="19"/>
    </row>
    <row r="73" spans="1:21" s="8" customFormat="1" ht="30" x14ac:dyDescent="0.25">
      <c r="A73" s="14" t="s">
        <v>29</v>
      </c>
      <c r="B73" s="67" t="s">
        <v>136</v>
      </c>
      <c r="C73" s="207" t="s">
        <v>108</v>
      </c>
      <c r="D73" s="207"/>
      <c r="E73" s="10"/>
      <c r="F73" s="112" t="s">
        <v>499</v>
      </c>
      <c r="G73" s="6" t="s">
        <v>51</v>
      </c>
      <c r="H73" s="270" t="s">
        <v>52</v>
      </c>
      <c r="I73" s="270" t="s">
        <v>109</v>
      </c>
      <c r="J73" s="11" t="s">
        <v>473</v>
      </c>
      <c r="K73" s="18">
        <v>42675</v>
      </c>
      <c r="L73" s="18">
        <v>43039</v>
      </c>
      <c r="M73" s="12">
        <v>2198.12</v>
      </c>
      <c r="N73" s="100">
        <v>26377.439999999999</v>
      </c>
      <c r="O73" s="100"/>
      <c r="P73" s="17"/>
      <c r="Q73" s="11"/>
      <c r="R73" s="100">
        <v>2198.12</v>
      </c>
      <c r="S73" s="100">
        <v>26377.439999999999</v>
      </c>
      <c r="T73" s="101"/>
      <c r="U73" s="19"/>
    </row>
    <row r="74" spans="1:21" s="8" customFormat="1" ht="15.75" customHeight="1" x14ac:dyDescent="0.25">
      <c r="A74" s="14" t="s">
        <v>545</v>
      </c>
      <c r="B74" s="19" t="s">
        <v>572</v>
      </c>
      <c r="C74" s="19" t="s">
        <v>573</v>
      </c>
      <c r="D74" s="19"/>
      <c r="E74" s="5"/>
      <c r="F74" s="269" t="s">
        <v>574</v>
      </c>
      <c r="G74" s="6" t="s">
        <v>575</v>
      </c>
      <c r="H74" s="270" t="s">
        <v>52</v>
      </c>
      <c r="I74" s="270" t="s">
        <v>116</v>
      </c>
      <c r="J74" s="16" t="s">
        <v>576</v>
      </c>
      <c r="K74" s="18">
        <v>41124</v>
      </c>
      <c r="L74" s="18">
        <v>42737</v>
      </c>
      <c r="M74" s="17">
        <v>15000</v>
      </c>
      <c r="N74" s="106">
        <v>180000</v>
      </c>
      <c r="O74" s="100">
        <v>180000</v>
      </c>
      <c r="P74" s="106"/>
      <c r="Q74" s="11"/>
      <c r="R74" s="272">
        <v>15000</v>
      </c>
      <c r="S74" s="272">
        <f>R74*12</f>
        <v>180000</v>
      </c>
      <c r="T74" s="273"/>
      <c r="U74" s="282"/>
    </row>
    <row r="75" spans="1:21" s="145" customFormat="1" ht="30" customHeight="1" x14ac:dyDescent="0.25">
      <c r="A75" s="14" t="s">
        <v>398</v>
      </c>
      <c r="B75" s="67" t="s">
        <v>136</v>
      </c>
      <c r="C75" s="207" t="s">
        <v>399</v>
      </c>
      <c r="D75" s="207" t="s">
        <v>292</v>
      </c>
      <c r="E75" s="10"/>
      <c r="F75" s="16" t="s">
        <v>491</v>
      </c>
      <c r="G75" s="6" t="s">
        <v>401</v>
      </c>
      <c r="H75" s="270" t="s">
        <v>52</v>
      </c>
      <c r="I75" s="270" t="s">
        <v>116</v>
      </c>
      <c r="J75" s="11" t="s">
        <v>480</v>
      </c>
      <c r="K75" s="18">
        <v>42006</v>
      </c>
      <c r="L75" s="18">
        <v>43101</v>
      </c>
      <c r="M75" s="12">
        <v>11240</v>
      </c>
      <c r="N75" s="100">
        <v>215760</v>
      </c>
      <c r="O75" s="100">
        <v>134880</v>
      </c>
      <c r="P75" s="17"/>
      <c r="Q75" s="11"/>
      <c r="R75" s="100">
        <v>11240</v>
      </c>
      <c r="S75" s="100">
        <v>134880</v>
      </c>
      <c r="T75" s="101"/>
      <c r="U75" s="19"/>
    </row>
    <row r="76" spans="1:21" s="145" customFormat="1" ht="15.75" x14ac:dyDescent="0.25">
      <c r="A76" s="14" t="s">
        <v>29</v>
      </c>
      <c r="B76" s="19" t="s">
        <v>78</v>
      </c>
      <c r="C76" s="207" t="s">
        <v>112</v>
      </c>
      <c r="D76" s="207" t="s">
        <v>113</v>
      </c>
      <c r="E76" s="10">
        <v>42191</v>
      </c>
      <c r="F76" s="16" t="s">
        <v>114</v>
      </c>
      <c r="G76" s="6" t="s">
        <v>115</v>
      </c>
      <c r="H76" s="270" t="s">
        <v>52</v>
      </c>
      <c r="I76" s="270" t="s">
        <v>116</v>
      </c>
      <c r="J76" s="11" t="s">
        <v>479</v>
      </c>
      <c r="K76" s="18">
        <v>42736</v>
      </c>
      <c r="L76" s="18">
        <v>43100</v>
      </c>
      <c r="M76" s="12">
        <v>30000</v>
      </c>
      <c r="N76" s="100">
        <v>360000</v>
      </c>
      <c r="O76" s="100"/>
      <c r="P76" s="17"/>
      <c r="Q76" s="11"/>
      <c r="R76" s="100">
        <v>30000</v>
      </c>
      <c r="S76" s="100">
        <v>360000</v>
      </c>
      <c r="T76" s="101"/>
      <c r="U76" s="19"/>
    </row>
    <row r="77" spans="1:21" s="145" customFormat="1" ht="45" customHeight="1" x14ac:dyDescent="0.25">
      <c r="A77" s="14" t="s">
        <v>545</v>
      </c>
      <c r="B77" s="19" t="s">
        <v>136</v>
      </c>
      <c r="C77" s="19" t="s">
        <v>577</v>
      </c>
      <c r="D77" s="207"/>
      <c r="E77" s="281"/>
      <c r="F77" s="116" t="s">
        <v>539</v>
      </c>
      <c r="G77" s="6" t="s">
        <v>193</v>
      </c>
      <c r="H77" s="270" t="s">
        <v>52</v>
      </c>
      <c r="I77" s="270" t="s">
        <v>194</v>
      </c>
      <c r="J77" s="19" t="s">
        <v>252</v>
      </c>
      <c r="K77" s="18">
        <v>42095</v>
      </c>
      <c r="L77" s="18">
        <v>42825</v>
      </c>
      <c r="M77" s="17">
        <v>12170.675999999999</v>
      </c>
      <c r="N77" s="106">
        <v>227235.36</v>
      </c>
      <c r="O77" s="100">
        <v>150888.04999999999</v>
      </c>
      <c r="P77" s="106"/>
      <c r="Q77" s="11"/>
      <c r="R77" s="106">
        <v>12170.675999999999</v>
      </c>
      <c r="S77" s="272">
        <v>227235.36</v>
      </c>
      <c r="T77" s="273"/>
      <c r="U77" s="19" t="s">
        <v>567</v>
      </c>
    </row>
    <row r="78" spans="1:21" s="145" customFormat="1" ht="75" customHeight="1" x14ac:dyDescent="0.25">
      <c r="A78" s="14" t="s">
        <v>149</v>
      </c>
      <c r="B78" s="67" t="s">
        <v>136</v>
      </c>
      <c r="C78" s="19" t="s">
        <v>191</v>
      </c>
      <c r="D78" s="207"/>
      <c r="E78" s="10"/>
      <c r="F78" s="116" t="s">
        <v>539</v>
      </c>
      <c r="G78" s="6" t="s">
        <v>193</v>
      </c>
      <c r="H78" s="270" t="s">
        <v>52</v>
      </c>
      <c r="I78" s="270" t="s">
        <v>194</v>
      </c>
      <c r="J78" s="11" t="s">
        <v>489</v>
      </c>
      <c r="K78" s="18">
        <v>42461</v>
      </c>
      <c r="L78" s="18">
        <v>42825</v>
      </c>
      <c r="M78" s="12">
        <v>4487.42</v>
      </c>
      <c r="N78" s="100">
        <f>M78*12</f>
        <v>53849.04</v>
      </c>
      <c r="O78" s="100">
        <v>12057.79</v>
      </c>
      <c r="P78" s="17"/>
      <c r="Q78" s="11"/>
      <c r="R78" s="100">
        <v>5650</v>
      </c>
      <c r="S78" s="100">
        <f>R78*12</f>
        <v>67800</v>
      </c>
      <c r="T78" s="101"/>
      <c r="U78" s="19" t="s">
        <v>196</v>
      </c>
    </row>
    <row r="79" spans="1:21" s="8" customFormat="1" ht="60" customHeight="1" x14ac:dyDescent="0.25">
      <c r="A79" s="14" t="s">
        <v>215</v>
      </c>
      <c r="B79" s="19" t="s">
        <v>456</v>
      </c>
      <c r="C79" s="121" t="s">
        <v>249</v>
      </c>
      <c r="D79" s="121" t="s">
        <v>250</v>
      </c>
      <c r="E79" s="123">
        <v>42045</v>
      </c>
      <c r="F79" s="116" t="s">
        <v>539</v>
      </c>
      <c r="G79" s="111" t="s">
        <v>193</v>
      </c>
      <c r="H79" s="14" t="s">
        <v>52</v>
      </c>
      <c r="I79" s="270" t="s">
        <v>194</v>
      </c>
      <c r="J79" s="11" t="s">
        <v>489</v>
      </c>
      <c r="K79" s="124">
        <v>42521</v>
      </c>
      <c r="L79" s="115">
        <v>42885</v>
      </c>
      <c r="M79" s="12">
        <f>N79/12</f>
        <v>3260.5</v>
      </c>
      <c r="N79" s="100">
        <v>39126</v>
      </c>
      <c r="O79" s="100">
        <v>13631.98</v>
      </c>
      <c r="P79" s="17"/>
      <c r="Q79" s="11"/>
      <c r="R79" s="100">
        <v>1350</v>
      </c>
      <c r="S79" s="100">
        <f>R79*12</f>
        <v>16200</v>
      </c>
      <c r="T79" s="101" t="s">
        <v>253</v>
      </c>
      <c r="U79" s="121" t="s">
        <v>242</v>
      </c>
    </row>
    <row r="80" spans="1:21" s="8" customFormat="1" ht="60" customHeight="1" x14ac:dyDescent="0.25">
      <c r="A80" s="14" t="s">
        <v>274</v>
      </c>
      <c r="B80" s="67" t="s">
        <v>136</v>
      </c>
      <c r="C80" s="232" t="s">
        <v>316</v>
      </c>
      <c r="D80" s="149" t="s">
        <v>317</v>
      </c>
      <c r="E80" s="10"/>
      <c r="F80" s="116" t="s">
        <v>539</v>
      </c>
      <c r="G80" s="148" t="s">
        <v>193</v>
      </c>
      <c r="H80" s="270" t="s">
        <v>52</v>
      </c>
      <c r="I80" s="270" t="s">
        <v>194</v>
      </c>
      <c r="J80" s="11" t="s">
        <v>489</v>
      </c>
      <c r="K80" s="18">
        <v>42737</v>
      </c>
      <c r="L80" s="18">
        <v>43100</v>
      </c>
      <c r="M80" s="12">
        <v>3500</v>
      </c>
      <c r="N80" s="100">
        <v>42000</v>
      </c>
      <c r="O80" s="100">
        <v>44884</v>
      </c>
      <c r="P80" s="17"/>
      <c r="Q80" s="11"/>
      <c r="R80" s="100">
        <v>4114.37</v>
      </c>
      <c r="S80" s="100">
        <v>49372.4</v>
      </c>
      <c r="T80" s="101"/>
      <c r="U80" s="19" t="s">
        <v>320</v>
      </c>
    </row>
    <row r="81" spans="1:21" s="8" customFormat="1" ht="45" customHeight="1" x14ac:dyDescent="0.25">
      <c r="A81" s="146" t="s">
        <v>337</v>
      </c>
      <c r="B81" s="67" t="s">
        <v>136</v>
      </c>
      <c r="C81" s="226" t="s">
        <v>345</v>
      </c>
      <c r="D81" s="226" t="s">
        <v>346</v>
      </c>
      <c r="E81" s="10">
        <v>41890</v>
      </c>
      <c r="F81" s="116" t="s">
        <v>539</v>
      </c>
      <c r="G81" s="142" t="s">
        <v>193</v>
      </c>
      <c r="H81" s="297" t="s">
        <v>52</v>
      </c>
      <c r="I81" s="297" t="s">
        <v>194</v>
      </c>
      <c r="J81" s="11" t="s">
        <v>489</v>
      </c>
      <c r="K81" s="23">
        <v>42461</v>
      </c>
      <c r="L81" s="23">
        <v>42825</v>
      </c>
      <c r="M81" s="12">
        <v>3300</v>
      </c>
      <c r="N81" s="100">
        <f>M81*12</f>
        <v>39600</v>
      </c>
      <c r="O81" s="100">
        <v>24239.4</v>
      </c>
      <c r="P81" s="12">
        <v>0</v>
      </c>
      <c r="Q81" s="11"/>
      <c r="R81" s="100">
        <v>3300</v>
      </c>
      <c r="S81" s="100">
        <f>R81*12</f>
        <v>39600</v>
      </c>
      <c r="T81" s="101"/>
      <c r="U81" s="11"/>
    </row>
    <row r="82" spans="1:21" s="8" customFormat="1" ht="75" customHeight="1" x14ac:dyDescent="0.25">
      <c r="A82" s="146" t="s">
        <v>419</v>
      </c>
      <c r="B82" s="19" t="s">
        <v>379</v>
      </c>
      <c r="C82" s="207" t="s">
        <v>380</v>
      </c>
      <c r="D82" s="207"/>
      <c r="E82" s="10"/>
      <c r="F82" s="116" t="s">
        <v>539</v>
      </c>
      <c r="G82" s="6" t="s">
        <v>193</v>
      </c>
      <c r="H82" s="270" t="s">
        <v>52</v>
      </c>
      <c r="I82" s="270" t="s">
        <v>194</v>
      </c>
      <c r="J82" s="11" t="s">
        <v>489</v>
      </c>
      <c r="K82" s="123">
        <v>42461</v>
      </c>
      <c r="L82" s="123">
        <v>42825</v>
      </c>
      <c r="M82" s="65">
        <v>2614.2600000000002</v>
      </c>
      <c r="N82" s="100">
        <v>31371.119999999999</v>
      </c>
      <c r="O82" s="66">
        <v>25597.07</v>
      </c>
      <c r="P82" s="129"/>
      <c r="Q82" s="67"/>
      <c r="R82" s="66">
        <v>2875.67</v>
      </c>
      <c r="S82" s="66">
        <v>34508</v>
      </c>
      <c r="T82" s="101"/>
      <c r="U82" s="19"/>
    </row>
    <row r="83" spans="1:21" s="8" customFormat="1" ht="45" customHeight="1" x14ac:dyDescent="0.25">
      <c r="A83" s="14" t="s">
        <v>527</v>
      </c>
      <c r="B83" s="19" t="s">
        <v>533</v>
      </c>
      <c r="C83" s="207" t="s">
        <v>345</v>
      </c>
      <c r="D83" s="207"/>
      <c r="E83" s="10">
        <v>41890</v>
      </c>
      <c r="F83" s="116" t="s">
        <v>539</v>
      </c>
      <c r="G83" s="6" t="s">
        <v>193</v>
      </c>
      <c r="H83" s="270" t="s">
        <v>52</v>
      </c>
      <c r="I83" s="270" t="s">
        <v>194</v>
      </c>
      <c r="J83" s="11" t="s">
        <v>489</v>
      </c>
      <c r="K83" s="18">
        <v>42552</v>
      </c>
      <c r="L83" s="18">
        <v>42796</v>
      </c>
      <c r="M83" s="12">
        <f>N83/12</f>
        <v>3735.65</v>
      </c>
      <c r="N83" s="100">
        <v>44827.8</v>
      </c>
      <c r="O83" s="257">
        <v>42101.34</v>
      </c>
      <c r="P83" s="17">
        <v>0</v>
      </c>
      <c r="Q83" s="11"/>
      <c r="R83" s="100">
        <v>4212</v>
      </c>
      <c r="S83" s="100">
        <v>50000</v>
      </c>
      <c r="T83" s="101"/>
      <c r="U83" s="9" t="s">
        <v>534</v>
      </c>
    </row>
    <row r="84" spans="1:21" s="8" customFormat="1" ht="30" customHeight="1" x14ac:dyDescent="0.25">
      <c r="A84" s="14" t="s">
        <v>420</v>
      </c>
      <c r="B84" s="19" t="s">
        <v>460</v>
      </c>
      <c r="C84" s="207"/>
      <c r="D84" s="207"/>
      <c r="E84" s="10"/>
      <c r="F84" s="16" t="s">
        <v>489</v>
      </c>
      <c r="G84" s="6" t="s">
        <v>437</v>
      </c>
      <c r="H84" s="270" t="s">
        <v>52</v>
      </c>
      <c r="I84" s="270" t="s">
        <v>194</v>
      </c>
      <c r="J84" s="11" t="s">
        <v>489</v>
      </c>
      <c r="K84" s="18"/>
      <c r="L84" s="18"/>
      <c r="M84" s="12">
        <v>5000</v>
      </c>
      <c r="N84" s="100">
        <v>60000</v>
      </c>
      <c r="O84" s="100">
        <v>65436.4</v>
      </c>
      <c r="P84" s="12">
        <v>0</v>
      </c>
      <c r="Q84" s="12"/>
      <c r="R84" s="243">
        <v>6000</v>
      </c>
      <c r="S84" s="241">
        <v>72000</v>
      </c>
      <c r="T84" s="146"/>
      <c r="U84" s="19"/>
    </row>
    <row r="85" spans="1:21" s="8" customFormat="1" ht="105" customHeight="1" x14ac:dyDescent="0.25">
      <c r="A85" s="14" t="s">
        <v>149</v>
      </c>
      <c r="B85" s="19" t="s">
        <v>456</v>
      </c>
      <c r="C85" s="19" t="s">
        <v>540</v>
      </c>
      <c r="D85" s="232" t="s">
        <v>439</v>
      </c>
      <c r="E85" s="124">
        <v>42314</v>
      </c>
      <c r="F85" s="116" t="s">
        <v>351</v>
      </c>
      <c r="G85" s="6" t="s">
        <v>98</v>
      </c>
      <c r="H85" s="270" t="s">
        <v>52</v>
      </c>
      <c r="I85" s="270" t="s">
        <v>198</v>
      </c>
      <c r="J85" s="11" t="s">
        <v>500</v>
      </c>
      <c r="K85" s="18">
        <v>42634</v>
      </c>
      <c r="L85" s="18">
        <v>42998</v>
      </c>
      <c r="M85" s="12">
        <v>157.19999999999999</v>
      </c>
      <c r="N85" s="100">
        <v>1598.89</v>
      </c>
      <c r="O85" s="100">
        <v>1753.35</v>
      </c>
      <c r="P85" s="103"/>
      <c r="Q85" s="117"/>
      <c r="R85" s="100">
        <v>156.94999999999999</v>
      </c>
      <c r="S85" s="100">
        <f>R85*12</f>
        <v>1883.3999999999999</v>
      </c>
      <c r="T85" s="101" t="s">
        <v>232</v>
      </c>
      <c r="U85" s="19" t="s">
        <v>201</v>
      </c>
    </row>
    <row r="86" spans="1:21" s="8" customFormat="1" ht="60" customHeight="1" x14ac:dyDescent="0.25">
      <c r="A86" s="146" t="s">
        <v>337</v>
      </c>
      <c r="B86" s="19" t="s">
        <v>456</v>
      </c>
      <c r="C86" s="19" t="s">
        <v>540</v>
      </c>
      <c r="D86" s="232" t="s">
        <v>439</v>
      </c>
      <c r="E86" s="124">
        <v>42314</v>
      </c>
      <c r="F86" s="116" t="s">
        <v>351</v>
      </c>
      <c r="G86" s="142" t="s">
        <v>98</v>
      </c>
      <c r="H86" s="297" t="s">
        <v>52</v>
      </c>
      <c r="I86" s="297" t="s">
        <v>198</v>
      </c>
      <c r="J86" s="11" t="s">
        <v>500</v>
      </c>
      <c r="K86" s="23">
        <v>42635</v>
      </c>
      <c r="L86" s="23">
        <v>42999</v>
      </c>
      <c r="M86" s="12">
        <v>483.17</v>
      </c>
      <c r="N86" s="100">
        <f>M86*12</f>
        <v>5798.04</v>
      </c>
      <c r="O86" s="100">
        <v>5430.68</v>
      </c>
      <c r="P86" s="12"/>
      <c r="Q86" s="11"/>
      <c r="R86" s="100">
        <v>483.17</v>
      </c>
      <c r="S86" s="100">
        <f>R86*12</f>
        <v>5798.04</v>
      </c>
      <c r="T86" s="101"/>
      <c r="U86" s="11"/>
    </row>
    <row r="87" spans="1:21" s="93" customFormat="1" ht="30" customHeight="1" x14ac:dyDescent="0.25">
      <c r="A87" s="14" t="s">
        <v>545</v>
      </c>
      <c r="B87" s="19" t="s">
        <v>456</v>
      </c>
      <c r="C87" s="19" t="s">
        <v>578</v>
      </c>
      <c r="D87" s="19" t="s">
        <v>579</v>
      </c>
      <c r="E87" s="281">
        <v>41880</v>
      </c>
      <c r="F87" s="116" t="s">
        <v>351</v>
      </c>
      <c r="G87" s="6" t="s">
        <v>98</v>
      </c>
      <c r="H87" s="270" t="s">
        <v>52</v>
      </c>
      <c r="I87" s="270" t="s">
        <v>198</v>
      </c>
      <c r="J87" s="19" t="s">
        <v>580</v>
      </c>
      <c r="K87" s="18">
        <v>41880</v>
      </c>
      <c r="L87" s="18">
        <v>42999</v>
      </c>
      <c r="M87" s="17">
        <v>362.25</v>
      </c>
      <c r="N87" s="106">
        <v>4347.03</v>
      </c>
      <c r="O87" s="100">
        <v>4327.08</v>
      </c>
      <c r="P87" s="106"/>
      <c r="Q87" s="11"/>
      <c r="R87" s="272">
        <v>362.25</v>
      </c>
      <c r="S87" s="272">
        <v>4347.03</v>
      </c>
      <c r="T87" s="273"/>
      <c r="U87" s="283"/>
    </row>
    <row r="88" spans="1:21" s="8" customFormat="1" ht="60" customHeight="1" x14ac:dyDescent="0.25">
      <c r="A88" s="14" t="s">
        <v>398</v>
      </c>
      <c r="B88" s="19" t="s">
        <v>456</v>
      </c>
      <c r="C88" s="19" t="s">
        <v>540</v>
      </c>
      <c r="D88" s="232" t="s">
        <v>439</v>
      </c>
      <c r="E88" s="124">
        <v>42314</v>
      </c>
      <c r="F88" s="116" t="s">
        <v>351</v>
      </c>
      <c r="G88" s="6" t="s">
        <v>98</v>
      </c>
      <c r="H88" s="270" t="s">
        <v>52</v>
      </c>
      <c r="I88" s="270" t="s">
        <v>198</v>
      </c>
      <c r="J88" s="11" t="s">
        <v>500</v>
      </c>
      <c r="K88" s="18">
        <v>42635</v>
      </c>
      <c r="L88" s="18">
        <v>42999</v>
      </c>
      <c r="M88" s="12">
        <v>6183.16</v>
      </c>
      <c r="N88" s="100">
        <v>74197.919999999998</v>
      </c>
      <c r="O88" s="66">
        <v>73570.679999999993</v>
      </c>
      <c r="P88" s="65"/>
      <c r="Q88" s="117"/>
      <c r="R88" s="100">
        <v>6183.16</v>
      </c>
      <c r="S88" s="100">
        <v>74197.919999999998</v>
      </c>
      <c r="T88" s="101"/>
      <c r="U88" s="19"/>
    </row>
    <row r="89" spans="1:21" s="8" customFormat="1" ht="60" customHeight="1" x14ac:dyDescent="0.25">
      <c r="A89" s="14" t="s">
        <v>527</v>
      </c>
      <c r="B89" s="19" t="s">
        <v>456</v>
      </c>
      <c r="C89" s="19" t="s">
        <v>540</v>
      </c>
      <c r="D89" s="232" t="s">
        <v>439</v>
      </c>
      <c r="E89" s="124">
        <v>42314</v>
      </c>
      <c r="F89" s="116" t="s">
        <v>351</v>
      </c>
      <c r="G89" s="6" t="s">
        <v>98</v>
      </c>
      <c r="H89" s="270" t="s">
        <v>52</v>
      </c>
      <c r="I89" s="270" t="s">
        <v>198</v>
      </c>
      <c r="J89" s="11" t="s">
        <v>500</v>
      </c>
      <c r="K89" s="18">
        <v>42634</v>
      </c>
      <c r="L89" s="18">
        <v>42998</v>
      </c>
      <c r="M89" s="12">
        <f>N89/12</f>
        <v>5716.96</v>
      </c>
      <c r="N89" s="100">
        <v>68603.520000000004</v>
      </c>
      <c r="O89" s="257">
        <v>101548.13</v>
      </c>
      <c r="P89" s="17">
        <v>0</v>
      </c>
      <c r="Q89" s="11"/>
      <c r="R89" s="100">
        <v>5000</v>
      </c>
      <c r="S89" s="100">
        <f>5000*12</f>
        <v>60000</v>
      </c>
      <c r="T89" s="101"/>
      <c r="U89" s="9" t="s">
        <v>535</v>
      </c>
    </row>
    <row r="90" spans="1:21" s="8" customFormat="1" ht="60" customHeight="1" x14ac:dyDescent="0.25">
      <c r="A90" s="14" t="s">
        <v>420</v>
      </c>
      <c r="B90" s="19" t="s">
        <v>456</v>
      </c>
      <c r="C90" s="19" t="s">
        <v>540</v>
      </c>
      <c r="D90" s="232" t="s">
        <v>439</v>
      </c>
      <c r="E90" s="124">
        <v>42314</v>
      </c>
      <c r="F90" s="116" t="s">
        <v>351</v>
      </c>
      <c r="G90" s="6" t="s">
        <v>98</v>
      </c>
      <c r="H90" s="270" t="s">
        <v>52</v>
      </c>
      <c r="I90" s="270" t="s">
        <v>198</v>
      </c>
      <c r="J90" s="11" t="s">
        <v>500</v>
      </c>
      <c r="K90" s="18">
        <v>42634</v>
      </c>
      <c r="L90" s="18">
        <v>42998</v>
      </c>
      <c r="M90" s="12"/>
      <c r="N90" s="100"/>
      <c r="O90" s="100">
        <v>6405.93</v>
      </c>
      <c r="P90" s="12">
        <v>0</v>
      </c>
      <c r="Q90" s="12"/>
      <c r="R90" s="243">
        <v>1167</v>
      </c>
      <c r="S90" s="241">
        <v>14000</v>
      </c>
      <c r="T90" s="146"/>
      <c r="U90" s="19"/>
    </row>
    <row r="91" spans="1:21" s="8" customFormat="1" ht="45" customHeight="1" x14ac:dyDescent="0.25">
      <c r="A91" s="146" t="s">
        <v>419</v>
      </c>
      <c r="B91" s="67" t="s">
        <v>136</v>
      </c>
      <c r="C91" s="207" t="s">
        <v>468</v>
      </c>
      <c r="D91" s="207"/>
      <c r="E91" s="10"/>
      <c r="F91" s="16" t="s">
        <v>472</v>
      </c>
      <c r="G91" s="6" t="s">
        <v>386</v>
      </c>
      <c r="H91" s="270" t="s">
        <v>52</v>
      </c>
      <c r="I91" s="270" t="s">
        <v>127</v>
      </c>
      <c r="J91" s="128" t="s">
        <v>526</v>
      </c>
      <c r="K91" s="123">
        <v>42642</v>
      </c>
      <c r="L91" s="123">
        <v>43006</v>
      </c>
      <c r="M91" s="65">
        <v>18339.78</v>
      </c>
      <c r="N91" s="100">
        <v>55019.34</v>
      </c>
      <c r="O91" s="66">
        <v>159860.23000000001</v>
      </c>
      <c r="P91" s="129"/>
      <c r="Q91" s="67"/>
      <c r="R91" s="66">
        <v>20561.580000000002</v>
      </c>
      <c r="S91" s="66">
        <v>246739</v>
      </c>
      <c r="T91" s="130" t="s">
        <v>225</v>
      </c>
      <c r="U91" s="19" t="s">
        <v>388</v>
      </c>
    </row>
    <row r="92" spans="1:21" s="93" customFormat="1" ht="60" customHeight="1" x14ac:dyDescent="0.25">
      <c r="A92" s="146" t="s">
        <v>419</v>
      </c>
      <c r="B92" s="67" t="s">
        <v>136</v>
      </c>
      <c r="C92" s="149" t="s">
        <v>469</v>
      </c>
      <c r="D92" s="207"/>
      <c r="E92" s="10"/>
      <c r="F92" s="16" t="s">
        <v>472</v>
      </c>
      <c r="G92" s="6" t="s">
        <v>386</v>
      </c>
      <c r="H92" s="270" t="s">
        <v>52</v>
      </c>
      <c r="I92" s="270" t="s">
        <v>127</v>
      </c>
      <c r="J92" s="128" t="s">
        <v>526</v>
      </c>
      <c r="K92" s="123">
        <v>42461</v>
      </c>
      <c r="L92" s="185">
        <v>42641</v>
      </c>
      <c r="M92" s="65">
        <v>11612.17</v>
      </c>
      <c r="N92" s="100">
        <v>69673.02</v>
      </c>
      <c r="O92" s="66"/>
      <c r="P92" s="129"/>
      <c r="Q92" s="67"/>
      <c r="R92" s="66"/>
      <c r="S92" s="66"/>
      <c r="T92" s="130" t="s">
        <v>225</v>
      </c>
      <c r="U92" s="19" t="s">
        <v>388</v>
      </c>
    </row>
    <row r="93" spans="1:21" s="93" customFormat="1" ht="60" customHeight="1" x14ac:dyDescent="0.25">
      <c r="A93" s="125" t="s">
        <v>215</v>
      </c>
      <c r="B93" s="67" t="s">
        <v>136</v>
      </c>
      <c r="C93" s="121" t="s">
        <v>254</v>
      </c>
      <c r="D93" s="121" t="s">
        <v>255</v>
      </c>
      <c r="E93" s="73">
        <v>42703</v>
      </c>
      <c r="F93" s="126" t="s">
        <v>256</v>
      </c>
      <c r="G93" s="127" t="s">
        <v>257</v>
      </c>
      <c r="H93" s="270" t="s">
        <v>52</v>
      </c>
      <c r="I93" s="270" t="s">
        <v>127</v>
      </c>
      <c r="J93" s="128" t="s">
        <v>526</v>
      </c>
      <c r="K93" s="62">
        <v>42737</v>
      </c>
      <c r="L93" s="62">
        <v>43100</v>
      </c>
      <c r="M93" s="65">
        <f>N93/12</f>
        <v>14550.806666666665</v>
      </c>
      <c r="N93" s="66">
        <v>174609.68</v>
      </c>
      <c r="O93" s="66">
        <v>177757.32</v>
      </c>
      <c r="P93" s="129"/>
      <c r="Q93" s="67"/>
      <c r="R93" s="66">
        <v>14550.81</v>
      </c>
      <c r="S93" s="66">
        <v>174609.68</v>
      </c>
      <c r="T93" s="130" t="s">
        <v>225</v>
      </c>
      <c r="U93" s="121" t="s">
        <v>258</v>
      </c>
    </row>
    <row r="94" spans="1:21" s="93" customFormat="1" ht="60" customHeight="1" x14ac:dyDescent="0.25">
      <c r="A94" s="14" t="s">
        <v>274</v>
      </c>
      <c r="B94" s="67" t="s">
        <v>136</v>
      </c>
      <c r="C94" s="19" t="s">
        <v>321</v>
      </c>
      <c r="D94" s="19"/>
      <c r="E94" s="10"/>
      <c r="F94" s="16" t="s">
        <v>470</v>
      </c>
      <c r="G94" s="207" t="s">
        <v>323</v>
      </c>
      <c r="H94" s="270" t="s">
        <v>52</v>
      </c>
      <c r="I94" s="270" t="s">
        <v>127</v>
      </c>
      <c r="J94" s="128" t="s">
        <v>526</v>
      </c>
      <c r="K94" s="18">
        <v>42737</v>
      </c>
      <c r="L94" s="18">
        <v>43100</v>
      </c>
      <c r="M94" s="12">
        <v>10894.85</v>
      </c>
      <c r="N94" s="100">
        <v>130738.26</v>
      </c>
      <c r="O94" s="100">
        <v>112834.4</v>
      </c>
      <c r="P94" s="17"/>
      <c r="Q94" s="11"/>
      <c r="R94" s="100">
        <v>11550.7</v>
      </c>
      <c r="S94" s="100">
        <v>136608.47</v>
      </c>
      <c r="T94" s="130" t="s">
        <v>225</v>
      </c>
      <c r="U94" s="19" t="s">
        <v>325</v>
      </c>
    </row>
    <row r="95" spans="1:21" s="93" customFormat="1" ht="45" customHeight="1" x14ac:dyDescent="0.25">
      <c r="A95" s="14" t="s">
        <v>398</v>
      </c>
      <c r="B95" s="67" t="s">
        <v>136</v>
      </c>
      <c r="C95" s="207" t="s">
        <v>405</v>
      </c>
      <c r="D95" s="207" t="s">
        <v>406</v>
      </c>
      <c r="E95" s="10">
        <v>41359</v>
      </c>
      <c r="F95" s="16" t="s">
        <v>470</v>
      </c>
      <c r="G95" s="6" t="s">
        <v>408</v>
      </c>
      <c r="H95" s="270" t="s">
        <v>52</v>
      </c>
      <c r="I95" s="270" t="s">
        <v>127</v>
      </c>
      <c r="J95" s="128" t="s">
        <v>526</v>
      </c>
      <c r="K95" s="18">
        <v>41484</v>
      </c>
      <c r="L95" s="18">
        <v>42944</v>
      </c>
      <c r="M95" s="12">
        <v>22499.9</v>
      </c>
      <c r="N95" s="100">
        <v>269998.8</v>
      </c>
      <c r="O95" s="66">
        <v>353925.72</v>
      </c>
      <c r="P95" s="17"/>
      <c r="Q95" s="11"/>
      <c r="R95" s="100">
        <v>27810.98</v>
      </c>
      <c r="S95" s="100">
        <v>333731.76</v>
      </c>
      <c r="T95" s="130" t="s">
        <v>225</v>
      </c>
      <c r="U95" s="19" t="s">
        <v>410</v>
      </c>
    </row>
    <row r="96" spans="1:21" s="93" customFormat="1" ht="30" customHeight="1" x14ac:dyDescent="0.25">
      <c r="A96" s="70" t="s">
        <v>118</v>
      </c>
      <c r="B96" s="67" t="s">
        <v>136</v>
      </c>
      <c r="C96" s="227" t="s">
        <v>124</v>
      </c>
      <c r="D96" s="227"/>
      <c r="E96" s="73"/>
      <c r="F96" s="74" t="s">
        <v>125</v>
      </c>
      <c r="G96" s="72" t="s">
        <v>126</v>
      </c>
      <c r="H96" s="297" t="s">
        <v>52</v>
      </c>
      <c r="I96" s="297" t="s">
        <v>127</v>
      </c>
      <c r="J96" s="128" t="s">
        <v>526</v>
      </c>
      <c r="K96" s="62">
        <v>42339</v>
      </c>
      <c r="L96" s="62">
        <v>43100</v>
      </c>
      <c r="M96" s="65">
        <v>18855.87</v>
      </c>
      <c r="N96" s="66">
        <v>207414.53</v>
      </c>
      <c r="O96" s="66">
        <v>226557.69</v>
      </c>
      <c r="P96" s="65"/>
      <c r="Q96" s="67"/>
      <c r="R96" s="66">
        <v>19143.16</v>
      </c>
      <c r="S96" s="66">
        <f>R96*12</f>
        <v>229717.91999999998</v>
      </c>
      <c r="T96" s="130" t="s">
        <v>225</v>
      </c>
      <c r="U96" s="67" t="s">
        <v>517</v>
      </c>
    </row>
    <row r="97" spans="1:21" s="93" customFormat="1" ht="30" customHeight="1" x14ac:dyDescent="0.25">
      <c r="A97" s="14" t="s">
        <v>527</v>
      </c>
      <c r="B97" s="67" t="s">
        <v>136</v>
      </c>
      <c r="C97" s="207" t="s">
        <v>376</v>
      </c>
      <c r="D97" s="207"/>
      <c r="E97" s="10">
        <v>42488</v>
      </c>
      <c r="F97" s="16" t="s">
        <v>537</v>
      </c>
      <c r="G97" s="6" t="s">
        <v>538</v>
      </c>
      <c r="H97" s="270" t="s">
        <v>52</v>
      </c>
      <c r="I97" s="270" t="s">
        <v>127</v>
      </c>
      <c r="J97" s="128" t="s">
        <v>526</v>
      </c>
      <c r="K97" s="18">
        <v>42522</v>
      </c>
      <c r="L97" s="18">
        <v>42887</v>
      </c>
      <c r="M97" s="12">
        <f>N97/12</f>
        <v>17345.122500000001</v>
      </c>
      <c r="N97" s="100">
        <v>208141.47</v>
      </c>
      <c r="O97" s="257">
        <v>138760.12</v>
      </c>
      <c r="P97" s="17">
        <v>0</v>
      </c>
      <c r="Q97" s="11"/>
      <c r="R97" s="100">
        <v>20830</v>
      </c>
      <c r="S97" s="100">
        <v>249960</v>
      </c>
      <c r="T97" s="14" t="s">
        <v>225</v>
      </c>
      <c r="U97" s="16" t="s">
        <v>543</v>
      </c>
    </row>
    <row r="98" spans="1:21" s="93" customFormat="1" ht="45" customHeight="1" x14ac:dyDescent="0.25">
      <c r="A98" s="14" t="s">
        <v>149</v>
      </c>
      <c r="B98" s="67" t="s">
        <v>136</v>
      </c>
      <c r="C98" s="207" t="s">
        <v>206</v>
      </c>
      <c r="D98" s="207"/>
      <c r="E98" s="10"/>
      <c r="F98" s="112" t="s">
        <v>471</v>
      </c>
      <c r="G98" s="6" t="s">
        <v>103</v>
      </c>
      <c r="H98" s="270" t="s">
        <v>52</v>
      </c>
      <c r="I98" s="270" t="s">
        <v>127</v>
      </c>
      <c r="J98" s="128" t="s">
        <v>526</v>
      </c>
      <c r="K98" s="18">
        <v>42522</v>
      </c>
      <c r="L98" s="18">
        <v>42886</v>
      </c>
      <c r="M98" s="12">
        <v>26247.51</v>
      </c>
      <c r="N98" s="100">
        <f>M98*12</f>
        <v>314970.12</v>
      </c>
      <c r="O98" s="100">
        <v>326710.03999999998</v>
      </c>
      <c r="P98" s="17"/>
      <c r="Q98" s="11"/>
      <c r="R98" s="100">
        <v>28247.31</v>
      </c>
      <c r="S98" s="100">
        <f>R98*12</f>
        <v>338967.72000000003</v>
      </c>
      <c r="T98" s="101" t="s">
        <v>225</v>
      </c>
      <c r="U98" s="189" t="s">
        <v>210</v>
      </c>
    </row>
    <row r="99" spans="1:21" s="93" customFormat="1" ht="30" customHeight="1" x14ac:dyDescent="0.25">
      <c r="A99" s="14" t="s">
        <v>420</v>
      </c>
      <c r="B99" s="67" t="s">
        <v>136</v>
      </c>
      <c r="C99" s="149" t="s">
        <v>443</v>
      </c>
      <c r="D99" s="19"/>
      <c r="E99" s="23"/>
      <c r="F99" s="112" t="s">
        <v>471</v>
      </c>
      <c r="G99" s="152" t="s">
        <v>445</v>
      </c>
      <c r="H99" s="270" t="s">
        <v>52</v>
      </c>
      <c r="I99" s="270" t="s">
        <v>127</v>
      </c>
      <c r="J99" s="128" t="s">
        <v>526</v>
      </c>
      <c r="K99" s="124">
        <v>42583</v>
      </c>
      <c r="L99" s="18">
        <v>42948</v>
      </c>
      <c r="M99" s="158">
        <v>22478.61</v>
      </c>
      <c r="N99" s="236">
        <v>269743.32</v>
      </c>
      <c r="O99" s="100">
        <v>112393.04</v>
      </c>
      <c r="P99" s="12">
        <v>0</v>
      </c>
      <c r="Q99" s="12"/>
      <c r="R99" s="242">
        <v>22478.61</v>
      </c>
      <c r="S99" s="241">
        <v>269743.32</v>
      </c>
      <c r="T99" s="146" t="s">
        <v>225</v>
      </c>
      <c r="U99" s="19"/>
    </row>
    <row r="100" spans="1:21" s="93" customFormat="1" ht="46.5" customHeight="1" x14ac:dyDescent="0.25">
      <c r="A100" s="14" t="s">
        <v>545</v>
      </c>
      <c r="B100" s="19" t="s">
        <v>572</v>
      </c>
      <c r="C100" s="149" t="s">
        <v>156</v>
      </c>
      <c r="D100" s="121"/>
      <c r="E100" s="115"/>
      <c r="F100" s="269" t="s">
        <v>581</v>
      </c>
      <c r="G100" s="6" t="s">
        <v>582</v>
      </c>
      <c r="H100" s="270" t="s">
        <v>52</v>
      </c>
      <c r="I100" s="270" t="s">
        <v>127</v>
      </c>
      <c r="J100" s="112" t="s">
        <v>526</v>
      </c>
      <c r="K100" s="18">
        <v>42686</v>
      </c>
      <c r="L100" s="18">
        <v>42866</v>
      </c>
      <c r="M100" s="17">
        <v>36673.4</v>
      </c>
      <c r="N100" s="272">
        <v>220040.4</v>
      </c>
      <c r="O100" s="100">
        <v>59899.95</v>
      </c>
      <c r="P100" s="106"/>
      <c r="Q100" s="11"/>
      <c r="R100" s="272">
        <v>36673.4</v>
      </c>
      <c r="S100" s="272">
        <v>440080.8</v>
      </c>
      <c r="T100" s="273" t="s">
        <v>583</v>
      </c>
      <c r="U100" s="19" t="s">
        <v>584</v>
      </c>
    </row>
    <row r="101" spans="1:21" s="93" customFormat="1" ht="30" customHeight="1" x14ac:dyDescent="0.25">
      <c r="A101" s="146" t="s">
        <v>337</v>
      </c>
      <c r="B101" s="11"/>
      <c r="C101" s="226"/>
      <c r="D101" s="226"/>
      <c r="E101" s="10"/>
      <c r="F101" s="11"/>
      <c r="G101" s="142"/>
      <c r="H101" s="297" t="s">
        <v>52</v>
      </c>
      <c r="I101" s="297" t="s">
        <v>127</v>
      </c>
      <c r="J101" s="128" t="s">
        <v>526</v>
      </c>
      <c r="K101" s="23"/>
      <c r="L101" s="62"/>
      <c r="M101" s="65"/>
      <c r="N101" s="66"/>
      <c r="O101" s="100"/>
      <c r="P101" s="12"/>
      <c r="Q101" s="11"/>
      <c r="R101" s="66"/>
      <c r="S101" s="66"/>
      <c r="T101" s="101"/>
      <c r="U101" s="11" t="s">
        <v>353</v>
      </c>
    </row>
    <row r="102" spans="1:21" s="93" customFormat="1" ht="60" customHeight="1" x14ac:dyDescent="0.25">
      <c r="A102" s="14" t="s">
        <v>398</v>
      </c>
      <c r="B102" s="19" t="s">
        <v>456</v>
      </c>
      <c r="C102" s="19" t="s">
        <v>540</v>
      </c>
      <c r="D102" s="232" t="s">
        <v>439</v>
      </c>
      <c r="E102" s="124">
        <v>42314</v>
      </c>
      <c r="F102" s="116" t="s">
        <v>351</v>
      </c>
      <c r="G102" s="6" t="s">
        <v>98</v>
      </c>
      <c r="H102" s="270" t="s">
        <v>52</v>
      </c>
      <c r="I102" s="270" t="s">
        <v>411</v>
      </c>
      <c r="J102" s="11" t="s">
        <v>519</v>
      </c>
      <c r="K102" s="18">
        <v>42635</v>
      </c>
      <c r="L102" s="18">
        <v>42999</v>
      </c>
      <c r="M102" s="12"/>
      <c r="N102" s="100"/>
      <c r="O102" s="66">
        <v>26015.26</v>
      </c>
      <c r="P102" s="65"/>
      <c r="Q102" s="117"/>
      <c r="R102" s="100">
        <v>2916.63</v>
      </c>
      <c r="S102" s="100">
        <v>34999.56</v>
      </c>
      <c r="T102" s="101"/>
      <c r="U102" s="19"/>
    </row>
    <row r="103" spans="1:21" s="253" customFormat="1" ht="60" customHeight="1" x14ac:dyDescent="0.25">
      <c r="A103" s="14" t="s">
        <v>527</v>
      </c>
      <c r="B103" s="19" t="s">
        <v>456</v>
      </c>
      <c r="C103" s="19" t="s">
        <v>540</v>
      </c>
      <c r="D103" s="232" t="s">
        <v>439</v>
      </c>
      <c r="E103" s="124">
        <v>42314</v>
      </c>
      <c r="F103" s="116" t="s">
        <v>351</v>
      </c>
      <c r="G103" s="6" t="s">
        <v>98</v>
      </c>
      <c r="H103" s="270" t="s">
        <v>52</v>
      </c>
      <c r="I103" s="270" t="s">
        <v>411</v>
      </c>
      <c r="J103" s="11" t="s">
        <v>519</v>
      </c>
      <c r="K103" s="18">
        <v>42635</v>
      </c>
      <c r="L103" s="18">
        <v>42999</v>
      </c>
      <c r="M103" s="12"/>
      <c r="N103" s="100"/>
      <c r="O103" s="257"/>
      <c r="P103" s="17"/>
      <c r="Q103" s="11"/>
      <c r="R103" s="100"/>
      <c r="S103" s="100">
        <v>25000</v>
      </c>
      <c r="T103" s="101"/>
      <c r="U103" s="9" t="s">
        <v>541</v>
      </c>
    </row>
    <row r="104" spans="1:21" s="253" customFormat="1" ht="60" customHeight="1" x14ac:dyDescent="0.25">
      <c r="A104" s="14" t="s">
        <v>420</v>
      </c>
      <c r="B104" s="19" t="s">
        <v>456</v>
      </c>
      <c r="C104" s="19" t="s">
        <v>540</v>
      </c>
      <c r="D104" s="232" t="s">
        <v>439</v>
      </c>
      <c r="E104" s="124">
        <v>42314</v>
      </c>
      <c r="F104" s="116" t="s">
        <v>351</v>
      </c>
      <c r="G104" s="6" t="s">
        <v>98</v>
      </c>
      <c r="H104" s="270" t="s">
        <v>52</v>
      </c>
      <c r="I104" s="270" t="s">
        <v>411</v>
      </c>
      <c r="J104" s="11" t="s">
        <v>519</v>
      </c>
      <c r="K104" s="18">
        <v>42634</v>
      </c>
      <c r="L104" s="18">
        <v>42998</v>
      </c>
      <c r="M104" s="12"/>
      <c r="N104" s="100"/>
      <c r="O104" s="100"/>
      <c r="P104" s="12"/>
      <c r="Q104" s="12"/>
      <c r="R104" s="243"/>
      <c r="S104" s="241"/>
      <c r="T104" s="146"/>
      <c r="U104" s="19"/>
    </row>
    <row r="105" spans="1:21" s="253" customFormat="1" ht="30" customHeight="1" x14ac:dyDescent="0.25">
      <c r="A105" s="70" t="s">
        <v>118</v>
      </c>
      <c r="B105" s="67" t="s">
        <v>130</v>
      </c>
      <c r="C105" s="227" t="s">
        <v>131</v>
      </c>
      <c r="D105" s="227"/>
      <c r="E105" s="73"/>
      <c r="F105" s="74" t="s">
        <v>132</v>
      </c>
      <c r="G105" s="72" t="s">
        <v>133</v>
      </c>
      <c r="H105" s="297" t="s">
        <v>52</v>
      </c>
      <c r="I105" s="297" t="s">
        <v>134</v>
      </c>
      <c r="J105" s="11" t="s">
        <v>259</v>
      </c>
      <c r="K105" s="62">
        <v>42523</v>
      </c>
      <c r="L105" s="62">
        <v>42856</v>
      </c>
      <c r="M105" s="65">
        <v>0</v>
      </c>
      <c r="N105" s="66">
        <v>23000</v>
      </c>
      <c r="O105" s="66">
        <v>17649.45</v>
      </c>
      <c r="P105" s="65"/>
      <c r="Q105" s="67"/>
      <c r="R105" s="66"/>
      <c r="S105" s="66">
        <v>20000</v>
      </c>
      <c r="T105" s="130"/>
      <c r="U105" s="67" t="s">
        <v>516</v>
      </c>
    </row>
    <row r="106" spans="1:21" s="253" customFormat="1" ht="75" customHeight="1" x14ac:dyDescent="0.25">
      <c r="A106" s="14" t="s">
        <v>545</v>
      </c>
      <c r="B106" s="19" t="s">
        <v>136</v>
      </c>
      <c r="C106" s="19" t="s">
        <v>585</v>
      </c>
      <c r="D106" s="207"/>
      <c r="E106" s="281"/>
      <c r="F106" s="269" t="s">
        <v>586</v>
      </c>
      <c r="G106" s="6" t="s">
        <v>133</v>
      </c>
      <c r="H106" s="270" t="s">
        <v>52</v>
      </c>
      <c r="I106" s="270" t="s">
        <v>134</v>
      </c>
      <c r="J106" s="112" t="s">
        <v>259</v>
      </c>
      <c r="K106" s="18">
        <v>42210</v>
      </c>
      <c r="L106" s="18">
        <v>42940</v>
      </c>
      <c r="M106" s="17"/>
      <c r="N106" s="106">
        <v>101599.9</v>
      </c>
      <c r="O106" s="100">
        <v>29627.86</v>
      </c>
      <c r="P106" s="106"/>
      <c r="Q106" s="11"/>
      <c r="R106" s="106"/>
      <c r="S106" s="272">
        <v>101599.9</v>
      </c>
      <c r="T106" s="273"/>
      <c r="U106" s="19" t="s">
        <v>567</v>
      </c>
    </row>
    <row r="107" spans="1:21" s="253" customFormat="1" ht="75" customHeight="1" x14ac:dyDescent="0.25">
      <c r="A107" s="146" t="s">
        <v>419</v>
      </c>
      <c r="B107" s="19" t="s">
        <v>390</v>
      </c>
      <c r="C107" s="207" t="s">
        <v>391</v>
      </c>
      <c r="D107" s="207"/>
      <c r="E107" s="10"/>
      <c r="F107" s="16" t="s">
        <v>488</v>
      </c>
      <c r="G107" s="6" t="s">
        <v>393</v>
      </c>
      <c r="H107" s="270" t="s">
        <v>52</v>
      </c>
      <c r="I107" s="270" t="s">
        <v>134</v>
      </c>
      <c r="J107" s="11" t="s">
        <v>259</v>
      </c>
      <c r="K107" s="123">
        <v>42705</v>
      </c>
      <c r="L107" s="123">
        <v>43069</v>
      </c>
      <c r="M107" s="65">
        <v>1505.95</v>
      </c>
      <c r="N107" s="100">
        <v>3011.9</v>
      </c>
      <c r="O107" s="66">
        <v>3010</v>
      </c>
      <c r="P107" s="129"/>
      <c r="Q107" s="67"/>
      <c r="R107" s="66"/>
      <c r="S107" s="66">
        <v>4000</v>
      </c>
      <c r="T107" s="101"/>
      <c r="U107" s="19"/>
    </row>
    <row r="108" spans="1:21" s="253" customFormat="1" ht="15.75" customHeight="1" x14ac:dyDescent="0.25">
      <c r="A108" s="14" t="s">
        <v>420</v>
      </c>
      <c r="B108" s="19" t="s">
        <v>456</v>
      </c>
      <c r="C108" s="207" t="s">
        <v>447</v>
      </c>
      <c r="D108" s="207" t="s">
        <v>448</v>
      </c>
      <c r="E108" s="10">
        <v>42590</v>
      </c>
      <c r="F108" s="16" t="s">
        <v>488</v>
      </c>
      <c r="G108" s="6" t="s">
        <v>393</v>
      </c>
      <c r="H108" s="270" t="s">
        <v>52</v>
      </c>
      <c r="I108" s="270" t="s">
        <v>134</v>
      </c>
      <c r="J108" s="11" t="s">
        <v>259</v>
      </c>
      <c r="K108" s="18">
        <v>42167</v>
      </c>
      <c r="L108" s="185">
        <v>42533</v>
      </c>
      <c r="M108" s="12"/>
      <c r="N108" s="100">
        <v>39000</v>
      </c>
      <c r="O108" s="100">
        <v>37499.339999999997</v>
      </c>
      <c r="P108" s="12">
        <v>0</v>
      </c>
      <c r="Q108" s="12"/>
      <c r="R108" s="243">
        <v>5000</v>
      </c>
      <c r="S108" s="241">
        <v>60000</v>
      </c>
      <c r="T108" s="146"/>
      <c r="U108" s="19"/>
    </row>
    <row r="109" spans="1:21" s="253" customFormat="1" ht="15.75" customHeight="1" x14ac:dyDescent="0.25">
      <c r="A109" s="14" t="s">
        <v>215</v>
      </c>
      <c r="B109" s="67" t="s">
        <v>136</v>
      </c>
      <c r="C109" s="207"/>
      <c r="D109" s="207"/>
      <c r="E109" s="10"/>
      <c r="F109" s="16"/>
      <c r="G109" s="6"/>
      <c r="H109" s="270" t="s">
        <v>52</v>
      </c>
      <c r="I109" s="270" t="s">
        <v>134</v>
      </c>
      <c r="J109" s="112" t="s">
        <v>259</v>
      </c>
      <c r="K109" s="23">
        <v>42736</v>
      </c>
      <c r="L109" s="23">
        <v>43100</v>
      </c>
      <c r="M109" s="12">
        <v>1583.33</v>
      </c>
      <c r="N109" s="100">
        <v>19000</v>
      </c>
      <c r="O109" s="100">
        <v>0</v>
      </c>
      <c r="P109" s="17"/>
      <c r="Q109" s="11"/>
      <c r="R109" s="66">
        <f>S109/12</f>
        <v>1583.3333333333333</v>
      </c>
      <c r="S109" s="66">
        <v>19000</v>
      </c>
      <c r="T109" s="101"/>
      <c r="U109" s="131" t="s">
        <v>260</v>
      </c>
    </row>
    <row r="110" spans="1:21" s="253" customFormat="1" ht="30" customHeight="1" x14ac:dyDescent="0.25">
      <c r="A110" s="14" t="s">
        <v>274</v>
      </c>
      <c r="B110" s="19"/>
      <c r="C110" s="207"/>
      <c r="D110" s="207"/>
      <c r="E110" s="10"/>
      <c r="F110" s="16"/>
      <c r="G110" s="6"/>
      <c r="H110" s="270" t="s">
        <v>52</v>
      </c>
      <c r="I110" s="270" t="s">
        <v>134</v>
      </c>
      <c r="J110" s="11" t="s">
        <v>259</v>
      </c>
      <c r="K110" s="18"/>
      <c r="L110" s="18"/>
      <c r="M110" s="12"/>
      <c r="N110" s="100"/>
      <c r="O110" s="66"/>
      <c r="P110" s="17"/>
      <c r="Q110" s="11"/>
      <c r="R110" s="100"/>
      <c r="S110" s="100">
        <v>11832</v>
      </c>
      <c r="T110" s="101"/>
      <c r="U110" s="19" t="s">
        <v>327</v>
      </c>
    </row>
    <row r="111" spans="1:21" s="253" customFormat="1" ht="30" customHeight="1" x14ac:dyDescent="0.25">
      <c r="A111" s="14" t="s">
        <v>274</v>
      </c>
      <c r="B111" s="67" t="s">
        <v>136</v>
      </c>
      <c r="C111" s="206" t="s">
        <v>328</v>
      </c>
      <c r="D111" s="207"/>
      <c r="E111" s="10"/>
      <c r="F111" s="112" t="s">
        <v>499</v>
      </c>
      <c r="G111" s="221" t="s">
        <v>330</v>
      </c>
      <c r="H111" s="270" t="s">
        <v>52</v>
      </c>
      <c r="I111" s="270" t="s">
        <v>140</v>
      </c>
      <c r="J111" s="11" t="s">
        <v>476</v>
      </c>
      <c r="K111" s="18">
        <v>42737</v>
      </c>
      <c r="L111" s="18">
        <v>43100</v>
      </c>
      <c r="M111" s="12">
        <v>16618.400000000001</v>
      </c>
      <c r="N111" s="100">
        <v>199420.85</v>
      </c>
      <c r="O111" s="100">
        <v>144735.12</v>
      </c>
      <c r="P111" s="17"/>
      <c r="Q111" s="11"/>
      <c r="R111" s="100">
        <v>15061.33</v>
      </c>
      <c r="S111" s="100">
        <v>180736.01</v>
      </c>
      <c r="T111" s="101"/>
      <c r="U111" s="19"/>
    </row>
    <row r="112" spans="1:21" s="268" customFormat="1" ht="45" customHeight="1" x14ac:dyDescent="0.25">
      <c r="A112" s="14" t="s">
        <v>545</v>
      </c>
      <c r="B112" s="19" t="s">
        <v>572</v>
      </c>
      <c r="C112" s="207" t="s">
        <v>86</v>
      </c>
      <c r="D112" s="207"/>
      <c r="E112" s="281"/>
      <c r="F112" s="269" t="s">
        <v>581</v>
      </c>
      <c r="G112" s="6" t="s">
        <v>582</v>
      </c>
      <c r="H112" s="270" t="s">
        <v>52</v>
      </c>
      <c r="I112" s="270" t="s">
        <v>140</v>
      </c>
      <c r="J112" s="19" t="s">
        <v>587</v>
      </c>
      <c r="K112" s="18">
        <v>42522</v>
      </c>
      <c r="L112" s="18">
        <v>42765</v>
      </c>
      <c r="M112" s="271">
        <v>5979.02</v>
      </c>
      <c r="N112" s="272">
        <v>47832.160000000003</v>
      </c>
      <c r="O112" s="100">
        <v>41853.14</v>
      </c>
      <c r="P112" s="106"/>
      <c r="Q112" s="11"/>
      <c r="R112" s="272">
        <v>12500</v>
      </c>
      <c r="S112" s="272">
        <v>150000</v>
      </c>
      <c r="T112" s="273" t="s">
        <v>583</v>
      </c>
      <c r="U112" s="19" t="s">
        <v>588</v>
      </c>
    </row>
    <row r="113" spans="1:21" s="268" customFormat="1" ht="45" customHeight="1" x14ac:dyDescent="0.25">
      <c r="A113" s="14" t="s">
        <v>149</v>
      </c>
      <c r="B113" s="67" t="s">
        <v>136</v>
      </c>
      <c r="C113" s="207" t="s">
        <v>211</v>
      </c>
      <c r="D113" s="207"/>
      <c r="E113" s="10"/>
      <c r="F113" s="189" t="s">
        <v>487</v>
      </c>
      <c r="G113" s="6" t="s">
        <v>213</v>
      </c>
      <c r="H113" s="270" t="s">
        <v>52</v>
      </c>
      <c r="I113" s="270" t="s">
        <v>140</v>
      </c>
      <c r="J113" s="175" t="s">
        <v>475</v>
      </c>
      <c r="K113" s="18">
        <v>42622</v>
      </c>
      <c r="L113" s="18">
        <v>42986</v>
      </c>
      <c r="M113" s="12">
        <v>13652.88</v>
      </c>
      <c r="N113" s="100">
        <f>M113*12</f>
        <v>163834.56</v>
      </c>
      <c r="O113" s="100">
        <v>174671.84</v>
      </c>
      <c r="P113" s="17"/>
      <c r="Q113" s="11"/>
      <c r="R113" s="100">
        <v>14745.11</v>
      </c>
      <c r="S113" s="100">
        <f>R113*12</f>
        <v>176941.32</v>
      </c>
      <c r="T113" s="101" t="s">
        <v>225</v>
      </c>
      <c r="U113" s="189" t="s">
        <v>210</v>
      </c>
    </row>
    <row r="114" spans="1:21" s="268" customFormat="1" ht="30" customHeight="1" x14ac:dyDescent="0.25">
      <c r="A114" s="70" t="s">
        <v>118</v>
      </c>
      <c r="B114" s="67" t="s">
        <v>136</v>
      </c>
      <c r="C114" s="227" t="s">
        <v>146</v>
      </c>
      <c r="D114" s="227"/>
      <c r="E114" s="73"/>
      <c r="F114" s="112" t="s">
        <v>499</v>
      </c>
      <c r="G114" s="72" t="s">
        <v>51</v>
      </c>
      <c r="H114" s="297" t="s">
        <v>52</v>
      </c>
      <c r="I114" s="297" t="s">
        <v>140</v>
      </c>
      <c r="J114" s="175" t="s">
        <v>475</v>
      </c>
      <c r="K114" s="62">
        <v>42319</v>
      </c>
      <c r="L114" s="62">
        <v>43100</v>
      </c>
      <c r="M114" s="65">
        <v>14082.66</v>
      </c>
      <c r="N114" s="247">
        <v>155024.23000000001</v>
      </c>
      <c r="O114" s="66">
        <v>169294.45</v>
      </c>
      <c r="P114" s="65"/>
      <c r="Q114" s="67"/>
      <c r="R114" s="66">
        <v>14264.19</v>
      </c>
      <c r="S114" s="66">
        <f>R114*12</f>
        <v>171170.28</v>
      </c>
      <c r="T114" s="130" t="s">
        <v>225</v>
      </c>
      <c r="U114" s="67" t="s">
        <v>517</v>
      </c>
    </row>
    <row r="115" spans="1:21" s="268" customFormat="1" ht="15.75" customHeight="1" x14ac:dyDescent="0.25">
      <c r="A115" s="70" t="s">
        <v>118</v>
      </c>
      <c r="B115" s="67" t="s">
        <v>136</v>
      </c>
      <c r="C115" s="227" t="s">
        <v>142</v>
      </c>
      <c r="D115" s="227"/>
      <c r="E115" s="73"/>
      <c r="F115" s="16" t="s">
        <v>505</v>
      </c>
      <c r="G115" s="175" t="s">
        <v>144</v>
      </c>
      <c r="H115" s="297" t="s">
        <v>52</v>
      </c>
      <c r="I115" s="297" t="s">
        <v>140</v>
      </c>
      <c r="J115" s="175" t="s">
        <v>475</v>
      </c>
      <c r="K115" s="62">
        <v>42186</v>
      </c>
      <c r="L115" s="62">
        <v>43100</v>
      </c>
      <c r="M115" s="65">
        <v>6516.57</v>
      </c>
      <c r="N115" s="66">
        <f>M115*6</f>
        <v>39099.42</v>
      </c>
      <c r="O115" s="66">
        <v>78849.899999999994</v>
      </c>
      <c r="P115" s="65"/>
      <c r="Q115" s="67"/>
      <c r="R115" s="66">
        <v>6625.08</v>
      </c>
      <c r="S115" s="66">
        <f>R115*12</f>
        <v>79500.959999999992</v>
      </c>
      <c r="T115" s="130" t="s">
        <v>225</v>
      </c>
      <c r="U115" s="67" t="s">
        <v>517</v>
      </c>
    </row>
    <row r="116" spans="1:21" s="268" customFormat="1" ht="30" customHeight="1" x14ac:dyDescent="0.25">
      <c r="A116" s="14" t="s">
        <v>420</v>
      </c>
      <c r="B116" s="67" t="s">
        <v>136</v>
      </c>
      <c r="C116" s="233" t="s">
        <v>454</v>
      </c>
      <c r="D116" s="232" t="s">
        <v>421</v>
      </c>
      <c r="E116" s="124"/>
      <c r="F116" s="112" t="s">
        <v>499</v>
      </c>
      <c r="G116" s="152" t="s">
        <v>429</v>
      </c>
      <c r="H116" s="270" t="s">
        <v>52</v>
      </c>
      <c r="I116" s="270" t="s">
        <v>140</v>
      </c>
      <c r="J116" s="11" t="s">
        <v>478</v>
      </c>
      <c r="K116" s="124">
        <v>42680</v>
      </c>
      <c r="L116" s="18">
        <v>43045</v>
      </c>
      <c r="M116" s="158">
        <v>3540.12</v>
      </c>
      <c r="N116" s="236">
        <v>42481.440000000002</v>
      </c>
      <c r="O116" s="100">
        <v>42481.440000000002</v>
      </c>
      <c r="P116" s="12">
        <v>0</v>
      </c>
      <c r="Q116" s="12"/>
      <c r="R116" s="243">
        <v>3540.12</v>
      </c>
      <c r="S116" s="241">
        <v>42481.440000000002</v>
      </c>
      <c r="T116" s="146" t="s">
        <v>225</v>
      </c>
      <c r="U116" s="19"/>
    </row>
    <row r="117" spans="1:21" s="268" customFormat="1" ht="60" customHeight="1" x14ac:dyDescent="0.25">
      <c r="A117" s="14" t="s">
        <v>215</v>
      </c>
      <c r="B117" s="67" t="s">
        <v>136</v>
      </c>
      <c r="C117" s="121" t="s">
        <v>261</v>
      </c>
      <c r="D117" s="121" t="s">
        <v>262</v>
      </c>
      <c r="E117" s="123">
        <v>42608</v>
      </c>
      <c r="F117" s="112" t="s">
        <v>499</v>
      </c>
      <c r="G117" s="113" t="s">
        <v>51</v>
      </c>
      <c r="H117" s="14" t="s">
        <v>52</v>
      </c>
      <c r="I117" s="270" t="s">
        <v>140</v>
      </c>
      <c r="J117" s="211" t="s">
        <v>474</v>
      </c>
      <c r="K117" s="124">
        <v>42661</v>
      </c>
      <c r="L117" s="124">
        <v>43025</v>
      </c>
      <c r="M117" s="12">
        <v>2064.4299999999998</v>
      </c>
      <c r="N117" s="100">
        <f>M117*12</f>
        <v>24773.159999999996</v>
      </c>
      <c r="O117" s="100">
        <v>22167.87</v>
      </c>
      <c r="P117" s="17"/>
      <c r="Q117" s="11"/>
      <c r="R117" s="100">
        <v>2064.4299999999998</v>
      </c>
      <c r="S117" s="100">
        <f>R117*12</f>
        <v>24773.159999999996</v>
      </c>
      <c r="T117" s="101" t="s">
        <v>225</v>
      </c>
      <c r="U117" s="121" t="s">
        <v>264</v>
      </c>
    </row>
    <row r="118" spans="1:21" s="268" customFormat="1" ht="15.75" customHeight="1" x14ac:dyDescent="0.25">
      <c r="A118" s="70" t="s">
        <v>118</v>
      </c>
      <c r="B118" s="67" t="s">
        <v>136</v>
      </c>
      <c r="C118" s="227" t="s">
        <v>137</v>
      </c>
      <c r="D118" s="227"/>
      <c r="E118" s="73"/>
      <c r="F118" s="74" t="s">
        <v>502</v>
      </c>
      <c r="G118" s="72" t="s">
        <v>139</v>
      </c>
      <c r="H118" s="297" t="s">
        <v>52</v>
      </c>
      <c r="I118" s="297" t="s">
        <v>140</v>
      </c>
      <c r="J118" s="211" t="s">
        <v>474</v>
      </c>
      <c r="K118" s="62">
        <v>42361</v>
      </c>
      <c r="L118" s="62">
        <v>43100</v>
      </c>
      <c r="M118" s="65">
        <v>4700.13</v>
      </c>
      <c r="N118" s="66">
        <v>51701.43</v>
      </c>
      <c r="O118" s="66">
        <v>56403.199999999997</v>
      </c>
      <c r="P118" s="65"/>
      <c r="Q118" s="67"/>
      <c r="R118" s="66">
        <v>4706.2299999999996</v>
      </c>
      <c r="S118" s="66">
        <f>R118*12</f>
        <v>56474.759999999995</v>
      </c>
      <c r="T118" s="130" t="s">
        <v>225</v>
      </c>
      <c r="U118" s="67" t="s">
        <v>517</v>
      </c>
    </row>
    <row r="119" spans="1:21" s="268" customFormat="1" ht="30" customHeight="1" x14ac:dyDescent="0.25">
      <c r="A119" s="14" t="s">
        <v>420</v>
      </c>
      <c r="B119" s="67" t="s">
        <v>136</v>
      </c>
      <c r="C119" s="19" t="s">
        <v>452</v>
      </c>
      <c r="D119" s="207"/>
      <c r="E119" s="10"/>
      <c r="F119" s="112" t="s">
        <v>471</v>
      </c>
      <c r="G119" s="152" t="s">
        <v>445</v>
      </c>
      <c r="H119" s="270" t="s">
        <v>52</v>
      </c>
      <c r="I119" s="270" t="s">
        <v>140</v>
      </c>
      <c r="J119" s="211" t="s">
        <v>474</v>
      </c>
      <c r="K119" s="18">
        <v>42583</v>
      </c>
      <c r="L119" s="18">
        <v>42948</v>
      </c>
      <c r="M119" s="12">
        <v>13236.98</v>
      </c>
      <c r="N119" s="100">
        <v>158843.76</v>
      </c>
      <c r="O119" s="100">
        <v>66184.899999999994</v>
      </c>
      <c r="P119" s="17">
        <v>0</v>
      </c>
      <c r="Q119" s="11"/>
      <c r="R119" s="242">
        <v>13236.98</v>
      </c>
      <c r="S119" s="242">
        <v>158879.76</v>
      </c>
      <c r="T119" s="101" t="s">
        <v>225</v>
      </c>
      <c r="U119" s="19"/>
    </row>
    <row r="120" spans="1:21" s="268" customFormat="1" ht="60" customHeight="1" x14ac:dyDescent="0.25">
      <c r="A120" s="14" t="s">
        <v>215</v>
      </c>
      <c r="B120" s="67" t="s">
        <v>136</v>
      </c>
      <c r="C120" s="121" t="s">
        <v>265</v>
      </c>
      <c r="D120" s="121" t="s">
        <v>228</v>
      </c>
      <c r="E120" s="123" t="s">
        <v>542</v>
      </c>
      <c r="F120" s="112" t="s">
        <v>499</v>
      </c>
      <c r="G120" s="113" t="s">
        <v>51</v>
      </c>
      <c r="H120" s="298" t="s">
        <v>52</v>
      </c>
      <c r="I120" s="270" t="s">
        <v>140</v>
      </c>
      <c r="J120" s="11" t="s">
        <v>473</v>
      </c>
      <c r="K120" s="124">
        <v>42566</v>
      </c>
      <c r="L120" s="124">
        <v>42930</v>
      </c>
      <c r="M120" s="12">
        <v>25608.959999999999</v>
      </c>
      <c r="N120" s="100">
        <f>M120*12</f>
        <v>307307.52000000002</v>
      </c>
      <c r="O120" s="100">
        <v>277847.01</v>
      </c>
      <c r="P120" s="17"/>
      <c r="Q120" s="11"/>
      <c r="R120" s="100">
        <v>25608.959999999999</v>
      </c>
      <c r="S120" s="100">
        <f>R120*12</f>
        <v>307307.52000000002</v>
      </c>
      <c r="T120" s="101" t="s">
        <v>225</v>
      </c>
      <c r="U120" s="121" t="s">
        <v>226</v>
      </c>
    </row>
    <row r="121" spans="1:21" s="268" customFormat="1" ht="90" customHeight="1" x14ac:dyDescent="0.25">
      <c r="A121" s="146" t="s">
        <v>337</v>
      </c>
      <c r="B121" s="19" t="s">
        <v>78</v>
      </c>
      <c r="C121" s="226" t="s">
        <v>355</v>
      </c>
      <c r="D121" s="226" t="s">
        <v>356</v>
      </c>
      <c r="E121" s="10">
        <v>42490</v>
      </c>
      <c r="F121" s="116" t="s">
        <v>357</v>
      </c>
      <c r="G121" s="142" t="s">
        <v>358</v>
      </c>
      <c r="H121" s="297" t="s">
        <v>52</v>
      </c>
      <c r="I121" s="297" t="s">
        <v>140</v>
      </c>
      <c r="J121" s="11" t="s">
        <v>525</v>
      </c>
      <c r="K121" s="23">
        <v>42583</v>
      </c>
      <c r="L121" s="186">
        <v>42766</v>
      </c>
      <c r="M121" s="12">
        <v>20367.5</v>
      </c>
      <c r="N121" s="100">
        <f>M121*1</f>
        <v>20367.5</v>
      </c>
      <c r="O121" s="100">
        <f>121511.55-19674.05</f>
        <v>101837.5</v>
      </c>
      <c r="P121" s="12">
        <v>0</v>
      </c>
      <c r="Q121" s="11" t="s">
        <v>344</v>
      </c>
      <c r="R121" s="100">
        <v>20367.5</v>
      </c>
      <c r="S121" s="100">
        <f>R121*1</f>
        <v>20367.5</v>
      </c>
      <c r="T121" s="101"/>
      <c r="U121" s="11" t="s">
        <v>360</v>
      </c>
    </row>
    <row r="122" spans="1:21" s="8" customFormat="1" ht="60" customHeight="1" x14ac:dyDescent="0.25">
      <c r="A122" s="146" t="s">
        <v>419</v>
      </c>
      <c r="B122" s="19"/>
      <c r="C122" s="207"/>
      <c r="D122" s="207"/>
      <c r="E122" s="10"/>
      <c r="F122" s="16" t="s">
        <v>505</v>
      </c>
      <c r="G122" s="6" t="s">
        <v>367</v>
      </c>
      <c r="H122" s="270" t="s">
        <v>52</v>
      </c>
      <c r="I122" s="270" t="s">
        <v>140</v>
      </c>
      <c r="J122" s="11" t="s">
        <v>592</v>
      </c>
      <c r="K122" s="123"/>
      <c r="L122" s="123"/>
      <c r="M122" s="65">
        <v>16413.939999999999</v>
      </c>
      <c r="N122" s="100">
        <v>193690.7</v>
      </c>
      <c r="O122" s="66">
        <f>N122</f>
        <v>193690.7</v>
      </c>
      <c r="P122" s="129"/>
      <c r="Q122" s="67"/>
      <c r="R122" s="66">
        <v>16413.939999999999</v>
      </c>
      <c r="S122" s="100">
        <v>193690.7</v>
      </c>
      <c r="T122" s="101"/>
      <c r="U122" s="19" t="s">
        <v>369</v>
      </c>
    </row>
    <row r="123" spans="1:21" s="268" customFormat="1" ht="105" customHeight="1" x14ac:dyDescent="0.25">
      <c r="A123" s="14" t="s">
        <v>398</v>
      </c>
      <c r="B123" s="67" t="s">
        <v>136</v>
      </c>
      <c r="C123" s="19" t="s">
        <v>414</v>
      </c>
      <c r="D123" s="207" t="s">
        <v>292</v>
      </c>
      <c r="E123" s="10">
        <v>42643</v>
      </c>
      <c r="F123" s="16" t="s">
        <v>415</v>
      </c>
      <c r="G123" s="6" t="s">
        <v>416</v>
      </c>
      <c r="H123" s="270" t="s">
        <v>52</v>
      </c>
      <c r="I123" s="270" t="s">
        <v>271</v>
      </c>
      <c r="J123" s="11" t="s">
        <v>481</v>
      </c>
      <c r="K123" s="18">
        <v>42705</v>
      </c>
      <c r="L123" s="18">
        <v>43069</v>
      </c>
      <c r="M123" s="12">
        <v>22931.73</v>
      </c>
      <c r="N123" s="100">
        <v>275180.76</v>
      </c>
      <c r="O123" s="100"/>
      <c r="P123" s="17"/>
      <c r="Q123" s="11"/>
      <c r="R123" s="100">
        <v>22931.73</v>
      </c>
      <c r="S123" s="100">
        <v>275180.76</v>
      </c>
      <c r="T123" s="101"/>
      <c r="U123" s="19" t="s">
        <v>418</v>
      </c>
    </row>
    <row r="124" spans="1:21" s="268" customFormat="1" ht="30" customHeight="1" x14ac:dyDescent="0.25">
      <c r="A124" s="14" t="s">
        <v>215</v>
      </c>
      <c r="B124" s="19" t="s">
        <v>78</v>
      </c>
      <c r="C124" s="207" t="s">
        <v>268</v>
      </c>
      <c r="D124" s="207"/>
      <c r="E124" s="10"/>
      <c r="F124" s="16" t="s">
        <v>508</v>
      </c>
      <c r="G124" s="113" t="s">
        <v>270</v>
      </c>
      <c r="H124" s="14" t="s">
        <v>52</v>
      </c>
      <c r="I124" s="270" t="s">
        <v>271</v>
      </c>
      <c r="J124" s="132" t="s">
        <v>272</v>
      </c>
      <c r="K124" s="23">
        <v>42705</v>
      </c>
      <c r="L124" s="23">
        <v>42825</v>
      </c>
      <c r="M124" s="65">
        <f>N124/4</f>
        <v>643</v>
      </c>
      <c r="N124" s="66">
        <v>2572</v>
      </c>
      <c r="O124" s="100">
        <v>6447</v>
      </c>
      <c r="P124" s="17"/>
      <c r="Q124" s="11"/>
      <c r="R124" s="100">
        <v>643</v>
      </c>
      <c r="S124" s="100">
        <f>R124*12</f>
        <v>7716</v>
      </c>
      <c r="T124" s="101" t="s">
        <v>225</v>
      </c>
      <c r="U124" s="121" t="s">
        <v>593</v>
      </c>
    </row>
    <row r="125" spans="1:21" s="268" customFormat="1" ht="30" customHeight="1" x14ac:dyDescent="0.25">
      <c r="A125" s="146" t="s">
        <v>419</v>
      </c>
      <c r="B125" s="19" t="s">
        <v>78</v>
      </c>
      <c r="C125" s="207" t="s">
        <v>395</v>
      </c>
      <c r="D125" s="207"/>
      <c r="E125" s="10"/>
      <c r="F125" s="16" t="s">
        <v>508</v>
      </c>
      <c r="G125" s="6" t="s">
        <v>270</v>
      </c>
      <c r="H125" s="270" t="s">
        <v>52</v>
      </c>
      <c r="I125" s="270" t="s">
        <v>271</v>
      </c>
      <c r="J125" s="132" t="s">
        <v>272</v>
      </c>
      <c r="K125" s="123">
        <v>42465</v>
      </c>
      <c r="L125" s="123">
        <v>42829</v>
      </c>
      <c r="M125" s="65">
        <v>460.75</v>
      </c>
      <c r="N125" s="100">
        <v>5220</v>
      </c>
      <c r="O125" s="66">
        <v>5529</v>
      </c>
      <c r="P125" s="129"/>
      <c r="Q125" s="67"/>
      <c r="R125" s="66">
        <v>478.5</v>
      </c>
      <c r="S125" s="66">
        <v>5742</v>
      </c>
      <c r="T125" s="101"/>
      <c r="U125" s="19"/>
    </row>
    <row r="126" spans="1:21" s="268" customFormat="1" ht="45.75" customHeight="1" thickBot="1" x14ac:dyDescent="0.3">
      <c r="A126" s="21" t="s">
        <v>274</v>
      </c>
      <c r="B126" s="84" t="s">
        <v>136</v>
      </c>
      <c r="C126" s="24" t="s">
        <v>332</v>
      </c>
      <c r="D126" s="290"/>
      <c r="E126" s="291"/>
      <c r="F126" s="163" t="s">
        <v>471</v>
      </c>
      <c r="G126" s="254" t="s">
        <v>334</v>
      </c>
      <c r="H126" s="299" t="s">
        <v>52</v>
      </c>
      <c r="I126" s="299" t="s">
        <v>271</v>
      </c>
      <c r="J126" s="293" t="s">
        <v>272</v>
      </c>
      <c r="K126" s="22">
        <v>42737</v>
      </c>
      <c r="L126" s="22">
        <v>43100</v>
      </c>
      <c r="M126" s="166">
        <v>857.57</v>
      </c>
      <c r="N126" s="296">
        <v>10290.84</v>
      </c>
      <c r="O126" s="237">
        <v>11365.32</v>
      </c>
      <c r="P126" s="255"/>
      <c r="Q126" s="248"/>
      <c r="R126" s="237">
        <v>1013.29</v>
      </c>
      <c r="S126" s="237">
        <v>12159.48</v>
      </c>
      <c r="T126" s="256"/>
      <c r="U126" s="24" t="s">
        <v>336</v>
      </c>
    </row>
    <row r="127" spans="1:21" s="93" customFormat="1" ht="27" customHeight="1" thickBot="1" x14ac:dyDescent="0.3">
      <c r="A127" s="334" t="s">
        <v>20</v>
      </c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287">
        <f>SUM(M7:M126)</f>
        <v>717094.30849999981</v>
      </c>
      <c r="N127" s="287">
        <f>SUM(N7:N126)</f>
        <v>8043026.6399999997</v>
      </c>
      <c r="O127" s="287">
        <f>SUM(O7:O126)</f>
        <v>5195663.6800000016</v>
      </c>
      <c r="P127" s="287">
        <f>SUM(P7:P126)</f>
        <v>17704.2</v>
      </c>
      <c r="Q127" s="287"/>
      <c r="R127" s="287">
        <f>SUM(R7:R126)</f>
        <v>732120.38599999971</v>
      </c>
      <c r="S127" s="287">
        <f>SUM(S7:S126)</f>
        <v>8762664.1599999983</v>
      </c>
      <c r="T127" s="288"/>
      <c r="U127" s="289"/>
    </row>
  </sheetData>
  <autoFilter ref="A6:U128"/>
  <sortState ref="A7:U129">
    <sortCondition ref="H7:H129"/>
    <sortCondition ref="I7:I129"/>
    <sortCondition ref="J7:J129"/>
    <sortCondition ref="F7:F129"/>
    <sortCondition ref="A7:A129"/>
  </sortState>
  <mergeCells count="21">
    <mergeCell ref="A127:L127"/>
    <mergeCell ref="I5:I6"/>
    <mergeCell ref="J5:J6"/>
    <mergeCell ref="K5:L5"/>
    <mergeCell ref="M5:N5"/>
    <mergeCell ref="A1:T1"/>
    <mergeCell ref="A2:T2"/>
    <mergeCell ref="A3:T3"/>
    <mergeCell ref="A4:U4"/>
    <mergeCell ref="A5:A6"/>
    <mergeCell ref="B5:C5"/>
    <mergeCell ref="D5:E5"/>
    <mergeCell ref="F5:F6"/>
    <mergeCell ref="G5:G6"/>
    <mergeCell ref="H5:H6"/>
    <mergeCell ref="Q5:Q6"/>
    <mergeCell ref="R5:S5"/>
    <mergeCell ref="T5:T6"/>
    <mergeCell ref="U5:U6"/>
    <mergeCell ref="O5:O6"/>
    <mergeCell ref="P5:P6"/>
  </mergeCells>
  <pageMargins left="0.39370078740157483" right="0.62992125984251968" top="0.23622047244094491" bottom="0.23622047244094491" header="0" footer="0"/>
  <pageSetup paperSize="9" scale="47" fitToHeight="10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64"/>
  <sheetViews>
    <sheetView topLeftCell="A4" zoomScale="76" zoomScaleNormal="76" workbookViewId="0">
      <pane xSplit="9" ySplit="3" topLeftCell="M155" activePane="bottomRight" state="frozen"/>
      <selection activeCell="A4" sqref="A4"/>
      <selection pane="topRight" activeCell="J4" sqref="J4"/>
      <selection pane="bottomLeft" activeCell="A7" sqref="A7"/>
      <selection pane="bottomRight" activeCell="A99" sqref="A99:XFD99"/>
    </sheetView>
  </sheetViews>
  <sheetFormatPr defaultRowHeight="15" x14ac:dyDescent="0.25"/>
  <cols>
    <col min="1" max="1" width="10.85546875" style="40" customWidth="1"/>
    <col min="2" max="2" width="12.42578125" style="235" customWidth="1"/>
    <col min="3" max="3" width="16.85546875" style="234" customWidth="1"/>
    <col min="4" max="4" width="10.5703125" style="235" customWidth="1"/>
    <col min="5" max="5" width="12.85546875" style="43" bestFit="1" customWidth="1"/>
    <col min="6" max="6" width="31.85546875" style="39" customWidth="1"/>
    <col min="7" max="7" width="22.5703125" style="36" customWidth="1"/>
    <col min="8" max="8" width="9" style="47" customWidth="1"/>
    <col min="9" max="9" width="8.5703125" style="47" customWidth="1"/>
    <col min="10" max="10" width="37.28515625" style="39" customWidth="1"/>
    <col min="11" max="11" width="10.28515625" style="240" customWidth="1"/>
    <col min="12" max="12" width="10.28515625" style="43" customWidth="1"/>
    <col min="13" max="13" width="12.85546875" style="42" customWidth="1"/>
    <col min="14" max="15" width="15" style="238" customWidth="1"/>
    <col min="16" max="16" width="11.5703125" style="42" customWidth="1"/>
    <col min="17" max="17" width="14.28515625" style="43" customWidth="1"/>
    <col min="18" max="18" width="16.28515625" style="238" bestFit="1" customWidth="1"/>
    <col min="19" max="19" width="19.7109375" style="238" bestFit="1" customWidth="1"/>
    <col min="20" max="20" width="11.140625" style="239" customWidth="1"/>
    <col min="21" max="21" width="43.85546875" style="251" customWidth="1"/>
  </cols>
  <sheetData>
    <row r="1" spans="1:21" ht="18" x14ac:dyDescent="0.2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1" ht="18" x14ac:dyDescent="0.25">
      <c r="A2" s="328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</row>
    <row r="3" spans="1:21" ht="18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1" ht="24" thickBot="1" x14ac:dyDescent="0.3">
      <c r="A4" s="329" t="s">
        <v>23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</row>
    <row r="5" spans="1:21" s="3" customFormat="1" ht="16.5" thickBot="1" x14ac:dyDescent="0.3">
      <c r="A5" s="330" t="s">
        <v>11</v>
      </c>
      <c r="B5" s="335" t="s">
        <v>4</v>
      </c>
      <c r="C5" s="335"/>
      <c r="D5" s="330" t="s">
        <v>14</v>
      </c>
      <c r="E5" s="330"/>
      <c r="F5" s="330" t="s">
        <v>6</v>
      </c>
      <c r="G5" s="330" t="s">
        <v>7</v>
      </c>
      <c r="H5" s="336" t="s">
        <v>12</v>
      </c>
      <c r="I5" s="336" t="s">
        <v>13</v>
      </c>
      <c r="J5" s="330" t="s">
        <v>21</v>
      </c>
      <c r="K5" s="331" t="s">
        <v>16</v>
      </c>
      <c r="L5" s="331"/>
      <c r="M5" s="332" t="s">
        <v>8</v>
      </c>
      <c r="N5" s="332"/>
      <c r="O5" s="332" t="s">
        <v>27</v>
      </c>
      <c r="P5" s="333" t="s">
        <v>24</v>
      </c>
      <c r="Q5" s="337" t="s">
        <v>28</v>
      </c>
      <c r="R5" s="332" t="s">
        <v>26</v>
      </c>
      <c r="S5" s="332"/>
      <c r="T5" s="338" t="s">
        <v>22</v>
      </c>
      <c r="U5" s="339" t="s">
        <v>15</v>
      </c>
    </row>
    <row r="6" spans="1:21" s="3" customFormat="1" ht="32.25" thickBot="1" x14ac:dyDescent="0.3">
      <c r="A6" s="330"/>
      <c r="B6" s="285" t="s">
        <v>5</v>
      </c>
      <c r="C6" s="285" t="s">
        <v>10</v>
      </c>
      <c r="D6" s="285" t="s">
        <v>3</v>
      </c>
      <c r="E6" s="261" t="s">
        <v>9</v>
      </c>
      <c r="F6" s="330"/>
      <c r="G6" s="330"/>
      <c r="H6" s="336"/>
      <c r="I6" s="336"/>
      <c r="J6" s="330"/>
      <c r="K6" s="261" t="s">
        <v>17</v>
      </c>
      <c r="L6" s="261" t="s">
        <v>18</v>
      </c>
      <c r="M6" s="262" t="s">
        <v>19</v>
      </c>
      <c r="N6" s="262" t="s">
        <v>20</v>
      </c>
      <c r="O6" s="332"/>
      <c r="P6" s="333"/>
      <c r="Q6" s="337"/>
      <c r="R6" s="262" t="s">
        <v>19</v>
      </c>
      <c r="S6" s="262" t="s">
        <v>25</v>
      </c>
      <c r="T6" s="338"/>
      <c r="U6" s="340"/>
    </row>
    <row r="7" spans="1:21" s="8" customFormat="1" ht="30" customHeight="1" x14ac:dyDescent="0.25">
      <c r="A7" s="222" t="s">
        <v>29</v>
      </c>
      <c r="B7" s="244" t="s">
        <v>456</v>
      </c>
      <c r="C7" s="244" t="s">
        <v>461</v>
      </c>
      <c r="D7" s="228"/>
      <c r="E7" s="86"/>
      <c r="F7" s="245" t="s">
        <v>434</v>
      </c>
      <c r="G7" s="85" t="s">
        <v>32</v>
      </c>
      <c r="H7" s="264" t="s">
        <v>33</v>
      </c>
      <c r="I7" s="264" t="s">
        <v>34</v>
      </c>
      <c r="J7" s="246" t="s">
        <v>463</v>
      </c>
      <c r="K7" s="179">
        <v>42634</v>
      </c>
      <c r="L7" s="179">
        <v>42998</v>
      </c>
      <c r="M7" s="180">
        <f>23386.02+1732.22</f>
        <v>25118.240000000002</v>
      </c>
      <c r="N7" s="87">
        <f>280632.31+20786.69</f>
        <v>301419</v>
      </c>
      <c r="O7" s="87"/>
      <c r="P7" s="181"/>
      <c r="Q7" s="88"/>
      <c r="R7" s="87">
        <f>23386.02+1732.22</f>
        <v>25118.240000000002</v>
      </c>
      <c r="S7" s="87">
        <f>280632.31+20786.69</f>
        <v>301419</v>
      </c>
      <c r="T7" s="89" t="s">
        <v>232</v>
      </c>
      <c r="U7" s="244" t="s">
        <v>462</v>
      </c>
    </row>
    <row r="8" spans="1:21" s="8" customFormat="1" ht="30" customHeight="1" x14ac:dyDescent="0.25">
      <c r="A8" s="300" t="s">
        <v>29</v>
      </c>
      <c r="B8" s="110"/>
      <c r="C8" s="110"/>
      <c r="D8" s="301"/>
      <c r="E8" s="29"/>
      <c r="F8" s="30"/>
      <c r="G8" s="28"/>
      <c r="H8" s="302" t="s">
        <v>33</v>
      </c>
      <c r="I8" s="302" t="s">
        <v>34</v>
      </c>
      <c r="J8" s="303"/>
      <c r="K8" s="31"/>
      <c r="L8" s="31"/>
      <c r="M8" s="32">
        <f>SUM(M7)</f>
        <v>25118.240000000002</v>
      </c>
      <c r="N8" s="304">
        <f>SUM(N7)</f>
        <v>301419</v>
      </c>
      <c r="O8" s="304"/>
      <c r="P8" s="33"/>
      <c r="Q8" s="34"/>
      <c r="R8" s="304">
        <f>SUM(R7)</f>
        <v>25118.240000000002</v>
      </c>
      <c r="S8" s="304">
        <f>SUM(S7)</f>
        <v>301419</v>
      </c>
      <c r="T8" s="305"/>
      <c r="U8" s="110"/>
    </row>
    <row r="9" spans="1:21" s="8" customFormat="1" ht="30" customHeight="1" x14ac:dyDescent="0.25">
      <c r="A9" s="14" t="s">
        <v>29</v>
      </c>
      <c r="B9" s="67" t="s">
        <v>136</v>
      </c>
      <c r="C9" s="207" t="s">
        <v>66</v>
      </c>
      <c r="D9" s="207"/>
      <c r="E9" s="10"/>
      <c r="F9" s="16" t="s">
        <v>67</v>
      </c>
      <c r="G9" s="6" t="s">
        <v>68</v>
      </c>
      <c r="H9" s="270" t="s">
        <v>591</v>
      </c>
      <c r="I9" s="270" t="s">
        <v>53</v>
      </c>
      <c r="J9" s="11" t="s">
        <v>465</v>
      </c>
      <c r="K9" s="23">
        <v>42736</v>
      </c>
      <c r="L9" s="23">
        <v>43100</v>
      </c>
      <c r="M9" s="12">
        <v>11027</v>
      </c>
      <c r="N9" s="100">
        <v>132324</v>
      </c>
      <c r="O9" s="100"/>
      <c r="P9" s="17"/>
      <c r="Q9" s="11"/>
      <c r="R9" s="100">
        <v>11027</v>
      </c>
      <c r="S9" s="100">
        <v>132324</v>
      </c>
      <c r="T9" s="101" t="s">
        <v>486</v>
      </c>
      <c r="U9" s="19"/>
    </row>
    <row r="10" spans="1:21" s="8" customFormat="1" ht="30" customHeight="1" x14ac:dyDescent="0.25">
      <c r="A10" s="14" t="s">
        <v>29</v>
      </c>
      <c r="B10" s="19" t="s">
        <v>460</v>
      </c>
      <c r="C10" s="207" t="s">
        <v>70</v>
      </c>
      <c r="D10" s="207"/>
      <c r="E10" s="10"/>
      <c r="F10" s="16" t="s">
        <v>528</v>
      </c>
      <c r="G10" s="6" t="s">
        <v>72</v>
      </c>
      <c r="H10" s="270" t="s">
        <v>591</v>
      </c>
      <c r="I10" s="270" t="s">
        <v>53</v>
      </c>
      <c r="J10" s="11" t="s">
        <v>73</v>
      </c>
      <c r="K10" s="18">
        <v>42501</v>
      </c>
      <c r="L10" s="18">
        <v>42865</v>
      </c>
      <c r="M10" s="12">
        <v>780.76</v>
      </c>
      <c r="N10" s="100">
        <v>9369.1200000000008</v>
      </c>
      <c r="O10" s="100"/>
      <c r="P10" s="17"/>
      <c r="Q10" s="11"/>
      <c r="R10" s="100">
        <v>780.76</v>
      </c>
      <c r="S10" s="100">
        <v>9369.1200000000008</v>
      </c>
      <c r="T10" s="101" t="s">
        <v>253</v>
      </c>
      <c r="U10" s="19"/>
    </row>
    <row r="11" spans="1:21" s="8" customFormat="1" ht="45" customHeight="1" x14ac:dyDescent="0.25">
      <c r="A11" s="14" t="s">
        <v>29</v>
      </c>
      <c r="B11" s="19" t="s">
        <v>460</v>
      </c>
      <c r="C11" s="207" t="s">
        <v>74</v>
      </c>
      <c r="D11" s="207"/>
      <c r="E11" s="10"/>
      <c r="F11" s="16" t="s">
        <v>75</v>
      </c>
      <c r="G11" s="6" t="s">
        <v>76</v>
      </c>
      <c r="H11" s="270" t="s">
        <v>591</v>
      </c>
      <c r="I11" s="270" t="s">
        <v>53</v>
      </c>
      <c r="J11" s="11" t="s">
        <v>73</v>
      </c>
      <c r="K11" s="18">
        <v>42736</v>
      </c>
      <c r="L11" s="18">
        <v>43100</v>
      </c>
      <c r="M11" s="12">
        <v>601.91999999999996</v>
      </c>
      <c r="N11" s="100">
        <v>7223.04</v>
      </c>
      <c r="O11" s="100"/>
      <c r="P11" s="17"/>
      <c r="Q11" s="11"/>
      <c r="R11" s="100">
        <v>601.91999999999996</v>
      </c>
      <c r="S11" s="100">
        <v>7223.04</v>
      </c>
      <c r="T11" s="101"/>
      <c r="U11" s="19"/>
    </row>
    <row r="12" spans="1:21" s="8" customFormat="1" ht="45" customHeight="1" x14ac:dyDescent="0.25">
      <c r="A12" s="14" t="s">
        <v>29</v>
      </c>
      <c r="B12" s="19" t="s">
        <v>460</v>
      </c>
      <c r="C12" s="207" t="s">
        <v>77</v>
      </c>
      <c r="D12" s="207"/>
      <c r="E12" s="10"/>
      <c r="F12" s="16" t="s">
        <v>75</v>
      </c>
      <c r="G12" s="6" t="s">
        <v>76</v>
      </c>
      <c r="H12" s="270" t="s">
        <v>591</v>
      </c>
      <c r="I12" s="270" t="s">
        <v>53</v>
      </c>
      <c r="J12" s="11" t="s">
        <v>73</v>
      </c>
      <c r="K12" s="18">
        <v>42675</v>
      </c>
      <c r="L12" s="18">
        <v>43039</v>
      </c>
      <c r="M12" s="12">
        <v>1100</v>
      </c>
      <c r="N12" s="100">
        <v>13200</v>
      </c>
      <c r="O12" s="100"/>
      <c r="P12" s="17"/>
      <c r="Q12" s="11"/>
      <c r="R12" s="100">
        <v>1100</v>
      </c>
      <c r="S12" s="100">
        <v>13200</v>
      </c>
      <c r="T12" s="101" t="s">
        <v>486</v>
      </c>
      <c r="U12" s="19"/>
    </row>
    <row r="13" spans="1:21" s="8" customFormat="1" ht="30" customHeight="1" x14ac:dyDescent="0.25">
      <c r="A13" s="14" t="s">
        <v>29</v>
      </c>
      <c r="B13" s="67" t="s">
        <v>136</v>
      </c>
      <c r="C13" s="207" t="s">
        <v>49</v>
      </c>
      <c r="D13" s="207"/>
      <c r="E13" s="10"/>
      <c r="F13" s="112" t="s">
        <v>499</v>
      </c>
      <c r="G13" s="6" t="s">
        <v>51</v>
      </c>
      <c r="H13" s="270" t="s">
        <v>591</v>
      </c>
      <c r="I13" s="270" t="s">
        <v>53</v>
      </c>
      <c r="J13" s="11" t="s">
        <v>521</v>
      </c>
      <c r="K13" s="18">
        <v>42736</v>
      </c>
      <c r="L13" s="18">
        <v>43100</v>
      </c>
      <c r="M13" s="12">
        <v>5544.44</v>
      </c>
      <c r="N13" s="100">
        <v>66533.279999999999</v>
      </c>
      <c r="O13" s="100"/>
      <c r="P13" s="17"/>
      <c r="Q13" s="11"/>
      <c r="R13" s="100">
        <v>5544.44</v>
      </c>
      <c r="S13" s="100">
        <v>66533.279999999999</v>
      </c>
      <c r="T13" s="101"/>
      <c r="U13" s="19"/>
    </row>
    <row r="14" spans="1:21" s="8" customFormat="1" ht="30" customHeight="1" x14ac:dyDescent="0.25">
      <c r="A14" s="14" t="s">
        <v>29</v>
      </c>
      <c r="B14" s="67"/>
      <c r="C14" s="207"/>
      <c r="D14" s="207"/>
      <c r="E14" s="10"/>
      <c r="F14" s="112"/>
      <c r="G14" s="6"/>
      <c r="H14" s="270" t="s">
        <v>591</v>
      </c>
      <c r="I14" s="270" t="s">
        <v>53</v>
      </c>
      <c r="J14" s="11"/>
      <c r="K14" s="18"/>
      <c r="L14" s="18"/>
      <c r="M14" s="12">
        <f>SUM(M9:M13)</f>
        <v>19054.12</v>
      </c>
      <c r="N14" s="100">
        <f>SUM(N9:N13)</f>
        <v>228649.44</v>
      </c>
      <c r="O14" s="100"/>
      <c r="P14" s="17"/>
      <c r="Q14" s="11"/>
      <c r="R14" s="100">
        <f>SUM(R9:R13)</f>
        <v>19054.12</v>
      </c>
      <c r="S14" s="100">
        <f>SUM(S9:S13)</f>
        <v>228649.44</v>
      </c>
      <c r="T14" s="101"/>
      <c r="U14" s="19"/>
    </row>
    <row r="15" spans="1:21" s="8" customFormat="1" ht="45" customHeight="1" x14ac:dyDescent="0.25">
      <c r="A15" s="14" t="s">
        <v>29</v>
      </c>
      <c r="B15" s="67" t="s">
        <v>136</v>
      </c>
      <c r="C15" s="207" t="s">
        <v>90</v>
      </c>
      <c r="D15" s="207"/>
      <c r="E15" s="10"/>
      <c r="F15" s="16" t="s">
        <v>91</v>
      </c>
      <c r="G15" s="6" t="s">
        <v>92</v>
      </c>
      <c r="H15" s="270" t="s">
        <v>591</v>
      </c>
      <c r="I15" s="270" t="s">
        <v>42</v>
      </c>
      <c r="J15" s="11" t="s">
        <v>240</v>
      </c>
      <c r="K15" s="18">
        <v>42583</v>
      </c>
      <c r="L15" s="18">
        <v>42947</v>
      </c>
      <c r="M15" s="12">
        <v>2410</v>
      </c>
      <c r="N15" s="100">
        <v>28920</v>
      </c>
      <c r="O15" s="100"/>
      <c r="P15" s="17"/>
      <c r="Q15" s="11"/>
      <c r="R15" s="100">
        <v>2410</v>
      </c>
      <c r="S15" s="100">
        <v>28920</v>
      </c>
      <c r="T15" s="101" t="s">
        <v>485</v>
      </c>
      <c r="U15" s="19"/>
    </row>
    <row r="16" spans="1:21" s="8" customFormat="1" ht="30" customHeight="1" x14ac:dyDescent="0.25">
      <c r="A16" s="14" t="s">
        <v>29</v>
      </c>
      <c r="B16" s="67" t="s">
        <v>136</v>
      </c>
      <c r="C16" s="207" t="s">
        <v>94</v>
      </c>
      <c r="D16" s="207"/>
      <c r="E16" s="10"/>
      <c r="F16" s="16" t="s">
        <v>95</v>
      </c>
      <c r="G16" s="6" t="s">
        <v>96</v>
      </c>
      <c r="H16" s="270" t="s">
        <v>591</v>
      </c>
      <c r="I16" s="270" t="s">
        <v>42</v>
      </c>
      <c r="J16" s="11" t="s">
        <v>518</v>
      </c>
      <c r="K16" s="18">
        <v>42736</v>
      </c>
      <c r="L16" s="18">
        <v>43100</v>
      </c>
      <c r="M16" s="12">
        <v>6565.65</v>
      </c>
      <c r="N16" s="100">
        <v>78787.8</v>
      </c>
      <c r="O16" s="100"/>
      <c r="P16" s="17"/>
      <c r="Q16" s="11"/>
      <c r="R16" s="100">
        <v>6565.65</v>
      </c>
      <c r="S16" s="100">
        <v>78787.8</v>
      </c>
      <c r="T16" s="101"/>
      <c r="U16" s="19"/>
    </row>
    <row r="17" spans="1:21" s="8" customFormat="1" ht="30" customHeight="1" x14ac:dyDescent="0.25">
      <c r="A17" s="14" t="s">
        <v>29</v>
      </c>
      <c r="B17" s="67" t="s">
        <v>136</v>
      </c>
      <c r="C17" s="207" t="s">
        <v>61</v>
      </c>
      <c r="D17" s="207" t="s">
        <v>62</v>
      </c>
      <c r="E17" s="10">
        <v>42193</v>
      </c>
      <c r="F17" s="16" t="s">
        <v>63</v>
      </c>
      <c r="G17" s="6" t="s">
        <v>64</v>
      </c>
      <c r="H17" s="270" t="s">
        <v>591</v>
      </c>
      <c r="I17" s="270" t="s">
        <v>42</v>
      </c>
      <c r="J17" s="11" t="s">
        <v>467</v>
      </c>
      <c r="K17" s="18">
        <v>42552</v>
      </c>
      <c r="L17" s="18">
        <v>42916</v>
      </c>
      <c r="M17" s="12">
        <v>575.85</v>
      </c>
      <c r="N17" s="100">
        <v>6910.2</v>
      </c>
      <c r="O17" s="100"/>
      <c r="P17" s="17"/>
      <c r="Q17" s="11"/>
      <c r="R17" s="100">
        <v>575.85</v>
      </c>
      <c r="S17" s="100">
        <v>6910.2</v>
      </c>
      <c r="T17" s="101" t="s">
        <v>485</v>
      </c>
      <c r="U17" s="19"/>
    </row>
    <row r="18" spans="1:21" s="8" customFormat="1" ht="60" customHeight="1" x14ac:dyDescent="0.25">
      <c r="A18" s="14" t="s">
        <v>29</v>
      </c>
      <c r="B18" s="19" t="s">
        <v>78</v>
      </c>
      <c r="C18" s="207" t="s">
        <v>70</v>
      </c>
      <c r="D18" s="207"/>
      <c r="E18" s="10"/>
      <c r="F18" s="269" t="s">
        <v>569</v>
      </c>
      <c r="G18" s="6" t="s">
        <v>80</v>
      </c>
      <c r="H18" s="270" t="s">
        <v>591</v>
      </c>
      <c r="I18" s="270" t="s">
        <v>42</v>
      </c>
      <c r="J18" s="11" t="s">
        <v>81</v>
      </c>
      <c r="K18" s="18"/>
      <c r="L18" s="18"/>
      <c r="M18" s="12">
        <v>1666.66</v>
      </c>
      <c r="N18" s="100">
        <v>20000</v>
      </c>
      <c r="O18" s="100"/>
      <c r="P18" s="17"/>
      <c r="Q18" s="11"/>
      <c r="R18" s="100">
        <v>1666.66</v>
      </c>
      <c r="S18" s="100">
        <v>20000</v>
      </c>
      <c r="T18" s="101"/>
      <c r="U18" s="19"/>
    </row>
    <row r="19" spans="1:21" s="8" customFormat="1" ht="30" customHeight="1" x14ac:dyDescent="0.25">
      <c r="A19" s="14" t="s">
        <v>29</v>
      </c>
      <c r="B19" s="19" t="s">
        <v>78</v>
      </c>
      <c r="C19" s="207" t="s">
        <v>82</v>
      </c>
      <c r="D19" s="207"/>
      <c r="E19" s="10"/>
      <c r="F19" s="16" t="s">
        <v>544</v>
      </c>
      <c r="G19" s="6" t="s">
        <v>84</v>
      </c>
      <c r="H19" s="270" t="s">
        <v>591</v>
      </c>
      <c r="I19" s="270" t="s">
        <v>42</v>
      </c>
      <c r="J19" s="11" t="s">
        <v>85</v>
      </c>
      <c r="K19" s="18">
        <v>41640</v>
      </c>
      <c r="L19" s="18">
        <v>43100</v>
      </c>
      <c r="M19" s="12">
        <v>12499.5</v>
      </c>
      <c r="N19" s="100">
        <v>149994</v>
      </c>
      <c r="O19" s="100"/>
      <c r="P19" s="17"/>
      <c r="Q19" s="11"/>
      <c r="R19" s="100">
        <v>12499.5</v>
      </c>
      <c r="S19" s="100">
        <v>149994</v>
      </c>
      <c r="T19" s="101"/>
      <c r="U19" s="19"/>
    </row>
    <row r="20" spans="1:21" s="8" customFormat="1" ht="30" customHeight="1" x14ac:dyDescent="0.25">
      <c r="A20" s="14" t="s">
        <v>29</v>
      </c>
      <c r="B20" s="19" t="s">
        <v>78</v>
      </c>
      <c r="C20" s="207" t="s">
        <v>86</v>
      </c>
      <c r="D20" s="207"/>
      <c r="E20" s="10"/>
      <c r="F20" s="16" t="s">
        <v>87</v>
      </c>
      <c r="G20" s="6" t="s">
        <v>88</v>
      </c>
      <c r="H20" s="270" t="s">
        <v>591</v>
      </c>
      <c r="I20" s="270" t="s">
        <v>42</v>
      </c>
      <c r="J20" s="11" t="s">
        <v>89</v>
      </c>
      <c r="K20" s="18">
        <v>42736</v>
      </c>
      <c r="L20" s="18">
        <v>43100</v>
      </c>
      <c r="M20" s="12">
        <v>260</v>
      </c>
      <c r="N20" s="100">
        <v>3120</v>
      </c>
      <c r="O20" s="100"/>
      <c r="P20" s="17"/>
      <c r="Q20" s="11"/>
      <c r="R20" s="100">
        <v>260</v>
      </c>
      <c r="S20" s="100">
        <v>3120</v>
      </c>
      <c r="T20" s="101" t="s">
        <v>484</v>
      </c>
      <c r="U20" s="19"/>
    </row>
    <row r="21" spans="1:21" s="8" customFormat="1" ht="90" customHeight="1" x14ac:dyDescent="0.25">
      <c r="A21" s="14" t="s">
        <v>29</v>
      </c>
      <c r="B21" s="19" t="s">
        <v>460</v>
      </c>
      <c r="C21" s="207" t="s">
        <v>56</v>
      </c>
      <c r="D21" s="207"/>
      <c r="E21" s="10"/>
      <c r="F21" s="16" t="s">
        <v>507</v>
      </c>
      <c r="G21" s="6" t="s">
        <v>58</v>
      </c>
      <c r="H21" s="270" t="s">
        <v>591</v>
      </c>
      <c r="I21" s="270" t="s">
        <v>42</v>
      </c>
      <c r="J21" s="11" t="s">
        <v>506</v>
      </c>
      <c r="K21" s="18">
        <v>42736</v>
      </c>
      <c r="L21" s="18">
        <v>43100</v>
      </c>
      <c r="M21" s="12">
        <v>20000</v>
      </c>
      <c r="N21" s="100">
        <v>240000</v>
      </c>
      <c r="O21" s="100"/>
      <c r="P21" s="17"/>
      <c r="Q21" s="11"/>
      <c r="R21" s="100">
        <v>20000</v>
      </c>
      <c r="S21" s="100">
        <v>240000</v>
      </c>
      <c r="T21" s="101"/>
      <c r="U21" s="19"/>
    </row>
    <row r="22" spans="1:21" s="8" customFormat="1" ht="23.25" customHeight="1" x14ac:dyDescent="0.25">
      <c r="A22" s="14" t="s">
        <v>29</v>
      </c>
      <c r="B22" s="19"/>
      <c r="C22" s="207"/>
      <c r="D22" s="207"/>
      <c r="E22" s="10"/>
      <c r="F22" s="16"/>
      <c r="G22" s="6"/>
      <c r="H22" s="270" t="s">
        <v>591</v>
      </c>
      <c r="I22" s="270" t="s">
        <v>42</v>
      </c>
      <c r="J22" s="11"/>
      <c r="K22" s="18"/>
      <c r="L22" s="18"/>
      <c r="M22" s="12">
        <f>SUM(M15:M21)</f>
        <v>43977.66</v>
      </c>
      <c r="N22" s="100">
        <f>SUM(N15:N21)</f>
        <v>527732</v>
      </c>
      <c r="O22" s="100"/>
      <c r="P22" s="17"/>
      <c r="Q22" s="11"/>
      <c r="R22" s="100">
        <f>SUM(R15:R21)</f>
        <v>43977.66</v>
      </c>
      <c r="S22" s="100">
        <f>SUM(S15:S21)</f>
        <v>527732</v>
      </c>
      <c r="T22" s="101"/>
      <c r="U22" s="19"/>
    </row>
    <row r="23" spans="1:21" s="8" customFormat="1" ht="30" customHeight="1" x14ac:dyDescent="0.25">
      <c r="A23" s="14" t="s">
        <v>29</v>
      </c>
      <c r="B23" s="19" t="s">
        <v>456</v>
      </c>
      <c r="C23" s="19" t="s">
        <v>540</v>
      </c>
      <c r="D23" s="232" t="s">
        <v>439</v>
      </c>
      <c r="E23" s="124">
        <v>42314</v>
      </c>
      <c r="F23" s="116" t="s">
        <v>351</v>
      </c>
      <c r="G23" s="6" t="s">
        <v>98</v>
      </c>
      <c r="H23" s="270" t="s">
        <v>591</v>
      </c>
      <c r="I23" s="270" t="s">
        <v>99</v>
      </c>
      <c r="J23" s="11" t="s">
        <v>500</v>
      </c>
      <c r="K23" s="18">
        <v>42635</v>
      </c>
      <c r="L23" s="18">
        <v>42999</v>
      </c>
      <c r="M23" s="12">
        <v>1771.84</v>
      </c>
      <c r="N23" s="100">
        <v>21262.080000000002</v>
      </c>
      <c r="O23" s="100"/>
      <c r="P23" s="17"/>
      <c r="Q23" s="11"/>
      <c r="R23" s="100">
        <v>1771.84</v>
      </c>
      <c r="S23" s="100">
        <v>21262.080000000002</v>
      </c>
      <c r="T23" s="101" t="s">
        <v>232</v>
      </c>
      <c r="U23" s="19"/>
    </row>
    <row r="24" spans="1:21" s="8" customFormat="1" ht="30" customHeight="1" x14ac:dyDescent="0.25">
      <c r="A24" s="14" t="s">
        <v>29</v>
      </c>
      <c r="B24" s="19"/>
      <c r="C24" s="19"/>
      <c r="D24" s="232"/>
      <c r="E24" s="124"/>
      <c r="F24" s="116"/>
      <c r="G24" s="6"/>
      <c r="H24" s="270" t="s">
        <v>591</v>
      </c>
      <c r="I24" s="270" t="s">
        <v>99</v>
      </c>
      <c r="J24" s="11"/>
      <c r="K24" s="18"/>
      <c r="L24" s="18"/>
      <c r="M24" s="12">
        <f>SUM(M23)</f>
        <v>1771.84</v>
      </c>
      <c r="N24" s="100">
        <f>SUM(N23)</f>
        <v>21262.080000000002</v>
      </c>
      <c r="O24" s="100"/>
      <c r="P24" s="17"/>
      <c r="Q24" s="11"/>
      <c r="R24" s="100">
        <f>SUM(R23)</f>
        <v>1771.84</v>
      </c>
      <c r="S24" s="100">
        <f>SUM(S23)</f>
        <v>21262.080000000002</v>
      </c>
      <c r="T24" s="101"/>
      <c r="U24" s="19"/>
    </row>
    <row r="25" spans="1:21" s="8" customFormat="1" ht="30" customHeight="1" x14ac:dyDescent="0.25">
      <c r="A25" s="14" t="s">
        <v>29</v>
      </c>
      <c r="B25" s="67" t="s">
        <v>136</v>
      </c>
      <c r="C25" s="207" t="s">
        <v>101</v>
      </c>
      <c r="D25" s="207"/>
      <c r="E25" s="10"/>
      <c r="F25" s="112" t="s">
        <v>471</v>
      </c>
      <c r="G25" s="6" t="s">
        <v>103</v>
      </c>
      <c r="H25" s="270" t="s">
        <v>591</v>
      </c>
      <c r="I25" s="270" t="s">
        <v>104</v>
      </c>
      <c r="J25" s="128" t="s">
        <v>526</v>
      </c>
      <c r="K25" s="18">
        <v>42675</v>
      </c>
      <c r="L25" s="18">
        <v>43039</v>
      </c>
      <c r="M25" s="12">
        <v>24394.31</v>
      </c>
      <c r="N25" s="100">
        <v>292731.71999999997</v>
      </c>
      <c r="O25" s="100"/>
      <c r="P25" s="17"/>
      <c r="Q25" s="11"/>
      <c r="R25" s="100">
        <v>24394.31</v>
      </c>
      <c r="S25" s="100">
        <v>292731.71999999997</v>
      </c>
      <c r="T25" s="101" t="s">
        <v>486</v>
      </c>
      <c r="U25" s="19"/>
    </row>
    <row r="26" spans="1:21" s="8" customFormat="1" ht="30" customHeight="1" x14ac:dyDescent="0.25">
      <c r="A26" s="14" t="s">
        <v>29</v>
      </c>
      <c r="B26" s="67"/>
      <c r="C26" s="207"/>
      <c r="D26" s="207"/>
      <c r="E26" s="10"/>
      <c r="F26" s="112"/>
      <c r="G26" s="6"/>
      <c r="H26" s="270" t="s">
        <v>591</v>
      </c>
      <c r="I26" s="270" t="s">
        <v>104</v>
      </c>
      <c r="J26" s="128"/>
      <c r="K26" s="18"/>
      <c r="L26" s="18"/>
      <c r="M26" s="12">
        <f>SUM(M25)</f>
        <v>24394.31</v>
      </c>
      <c r="N26" s="100">
        <f>SUM(N25)</f>
        <v>292731.71999999997</v>
      </c>
      <c r="O26" s="100"/>
      <c r="P26" s="17"/>
      <c r="Q26" s="11"/>
      <c r="R26" s="100">
        <f>SUM(R25)</f>
        <v>24394.31</v>
      </c>
      <c r="S26" s="100">
        <f>SUM(S25)</f>
        <v>292731.71999999997</v>
      </c>
      <c r="T26" s="101"/>
      <c r="U26" s="19"/>
    </row>
    <row r="27" spans="1:21" s="8" customFormat="1" ht="15.75" customHeight="1" x14ac:dyDescent="0.25">
      <c r="A27" s="14" t="s">
        <v>29</v>
      </c>
      <c r="B27" s="19" t="s">
        <v>456</v>
      </c>
      <c r="C27" s="19" t="s">
        <v>540</v>
      </c>
      <c r="D27" s="232" t="s">
        <v>439</v>
      </c>
      <c r="E27" s="124">
        <v>42314</v>
      </c>
      <c r="F27" s="116" t="s">
        <v>351</v>
      </c>
      <c r="G27" s="6" t="s">
        <v>98</v>
      </c>
      <c r="H27" s="270" t="s">
        <v>591</v>
      </c>
      <c r="I27" s="270" t="s">
        <v>106</v>
      </c>
      <c r="J27" s="11" t="s">
        <v>519</v>
      </c>
      <c r="K27" s="18">
        <v>42635</v>
      </c>
      <c r="L27" s="18">
        <v>42999</v>
      </c>
      <c r="M27" s="12">
        <v>900</v>
      </c>
      <c r="N27" s="100">
        <v>10800</v>
      </c>
      <c r="O27" s="100"/>
      <c r="P27" s="17"/>
      <c r="Q27" s="11"/>
      <c r="R27" s="100">
        <v>900</v>
      </c>
      <c r="S27" s="100">
        <v>10800</v>
      </c>
      <c r="T27" s="101" t="s">
        <v>232</v>
      </c>
      <c r="U27" s="19"/>
    </row>
    <row r="28" spans="1:21" s="8" customFormat="1" ht="15.75" customHeight="1" x14ac:dyDescent="0.25">
      <c r="A28" s="14" t="s">
        <v>29</v>
      </c>
      <c r="B28" s="19"/>
      <c r="C28" s="19"/>
      <c r="D28" s="232"/>
      <c r="E28" s="124"/>
      <c r="F28" s="116"/>
      <c r="G28" s="6"/>
      <c r="H28" s="270" t="s">
        <v>591</v>
      </c>
      <c r="I28" s="270" t="s">
        <v>106</v>
      </c>
      <c r="J28" s="11"/>
      <c r="K28" s="18"/>
      <c r="L28" s="18"/>
      <c r="M28" s="12">
        <f>SUM(M27)</f>
        <v>900</v>
      </c>
      <c r="N28" s="100">
        <f>SUM(N27)</f>
        <v>10800</v>
      </c>
      <c r="O28" s="100"/>
      <c r="P28" s="17"/>
      <c r="Q28" s="11"/>
      <c r="R28" s="100">
        <f>SUM(R27)</f>
        <v>900</v>
      </c>
      <c r="S28" s="100">
        <f>SUM(S27)</f>
        <v>10800</v>
      </c>
      <c r="T28" s="101"/>
      <c r="U28" s="19"/>
    </row>
    <row r="29" spans="1:21" s="8" customFormat="1" ht="60" customHeight="1" x14ac:dyDescent="0.25">
      <c r="A29" s="14" t="s">
        <v>29</v>
      </c>
      <c r="B29" s="67" t="s">
        <v>136</v>
      </c>
      <c r="C29" s="207" t="s">
        <v>94</v>
      </c>
      <c r="D29" s="207"/>
      <c r="E29" s="10"/>
      <c r="F29" s="112" t="s">
        <v>499</v>
      </c>
      <c r="G29" s="6" t="s">
        <v>51</v>
      </c>
      <c r="H29" s="270" t="s">
        <v>591</v>
      </c>
      <c r="I29" s="270" t="s">
        <v>109</v>
      </c>
      <c r="J29" s="11" t="s">
        <v>477</v>
      </c>
      <c r="K29" s="18">
        <v>42736</v>
      </c>
      <c r="L29" s="18">
        <v>43100</v>
      </c>
      <c r="M29" s="12">
        <v>5882.46</v>
      </c>
      <c r="N29" s="100">
        <v>70589.52</v>
      </c>
      <c r="O29" s="100"/>
      <c r="P29" s="17"/>
      <c r="Q29" s="11"/>
      <c r="R29" s="100">
        <v>5882.46</v>
      </c>
      <c r="S29" s="100">
        <v>70589.52</v>
      </c>
      <c r="T29" s="101"/>
      <c r="U29" s="19"/>
    </row>
    <row r="30" spans="1:21" s="8" customFormat="1" ht="30" customHeight="1" x14ac:dyDescent="0.25">
      <c r="A30" s="14" t="s">
        <v>29</v>
      </c>
      <c r="B30" s="67" t="s">
        <v>136</v>
      </c>
      <c r="C30" s="207" t="s">
        <v>108</v>
      </c>
      <c r="D30" s="207"/>
      <c r="E30" s="10"/>
      <c r="F30" s="112" t="s">
        <v>499</v>
      </c>
      <c r="G30" s="6" t="s">
        <v>51</v>
      </c>
      <c r="H30" s="270" t="s">
        <v>591</v>
      </c>
      <c r="I30" s="270" t="s">
        <v>109</v>
      </c>
      <c r="J30" s="11" t="s">
        <v>473</v>
      </c>
      <c r="K30" s="18">
        <v>42675</v>
      </c>
      <c r="L30" s="18">
        <v>43039</v>
      </c>
      <c r="M30" s="12">
        <v>2198.12</v>
      </c>
      <c r="N30" s="100">
        <v>26377.439999999999</v>
      </c>
      <c r="O30" s="100"/>
      <c r="P30" s="17"/>
      <c r="Q30" s="11"/>
      <c r="R30" s="100">
        <v>2198.12</v>
      </c>
      <c r="S30" s="100">
        <v>26377.439999999999</v>
      </c>
      <c r="T30" s="101"/>
      <c r="U30" s="19"/>
    </row>
    <row r="31" spans="1:21" s="8" customFormat="1" ht="30" customHeight="1" x14ac:dyDescent="0.25">
      <c r="A31" s="14" t="s">
        <v>29</v>
      </c>
      <c r="B31" s="67"/>
      <c r="C31" s="207"/>
      <c r="D31" s="207"/>
      <c r="E31" s="10"/>
      <c r="F31" s="112"/>
      <c r="G31" s="6"/>
      <c r="H31" s="270" t="s">
        <v>591</v>
      </c>
      <c r="I31" s="270" t="s">
        <v>109</v>
      </c>
      <c r="J31" s="11"/>
      <c r="K31" s="18"/>
      <c r="L31" s="18"/>
      <c r="M31" s="12">
        <f>SUM(M29:M30)</f>
        <v>8080.58</v>
      </c>
      <c r="N31" s="100">
        <f>SUM(N29:N30)</f>
        <v>96966.96</v>
      </c>
      <c r="O31" s="100"/>
      <c r="P31" s="17"/>
      <c r="Q31" s="11"/>
      <c r="R31" s="100">
        <f>SUM(R29:R30)</f>
        <v>8080.58</v>
      </c>
      <c r="S31" s="100">
        <f>SUM(S29:S30)</f>
        <v>96966.96</v>
      </c>
      <c r="T31" s="101"/>
      <c r="U31" s="19"/>
    </row>
    <row r="32" spans="1:21" s="8" customFormat="1" ht="30" customHeight="1" x14ac:dyDescent="0.25">
      <c r="A32" s="14" t="s">
        <v>29</v>
      </c>
      <c r="B32" s="19" t="s">
        <v>78</v>
      </c>
      <c r="C32" s="207" t="s">
        <v>112</v>
      </c>
      <c r="D32" s="207" t="s">
        <v>113</v>
      </c>
      <c r="E32" s="10">
        <v>42191</v>
      </c>
      <c r="F32" s="16" t="s">
        <v>114</v>
      </c>
      <c r="G32" s="6" t="s">
        <v>115</v>
      </c>
      <c r="H32" s="270" t="s">
        <v>591</v>
      </c>
      <c r="I32" s="270" t="s">
        <v>116</v>
      </c>
      <c r="J32" s="11" t="s">
        <v>479</v>
      </c>
      <c r="K32" s="18">
        <v>42736</v>
      </c>
      <c r="L32" s="18">
        <v>43100</v>
      </c>
      <c r="M32" s="12">
        <v>30000</v>
      </c>
      <c r="N32" s="100">
        <v>360000</v>
      </c>
      <c r="O32" s="100"/>
      <c r="P32" s="17"/>
      <c r="Q32" s="11"/>
      <c r="R32" s="100">
        <v>30000</v>
      </c>
      <c r="S32" s="100">
        <v>360000</v>
      </c>
      <c r="T32" s="101"/>
      <c r="U32" s="19"/>
    </row>
    <row r="33" spans="1:21" s="8" customFormat="1" ht="30" customHeight="1" x14ac:dyDescent="0.25">
      <c r="A33" s="14" t="s">
        <v>29</v>
      </c>
      <c r="B33" s="19"/>
      <c r="C33" s="207"/>
      <c r="D33" s="207"/>
      <c r="E33" s="10"/>
      <c r="F33" s="16"/>
      <c r="G33" s="6"/>
      <c r="H33" s="270" t="s">
        <v>591</v>
      </c>
      <c r="I33" s="270" t="s">
        <v>116</v>
      </c>
      <c r="J33" s="11"/>
      <c r="K33" s="18"/>
      <c r="L33" s="18"/>
      <c r="M33" s="12">
        <f>SUM(M32)</f>
        <v>30000</v>
      </c>
      <c r="N33" s="100">
        <f>SUM(N32)</f>
        <v>360000</v>
      </c>
      <c r="O33" s="100"/>
      <c r="P33" s="17"/>
      <c r="Q33" s="11"/>
      <c r="R33" s="100">
        <f>SUM(R32)</f>
        <v>30000</v>
      </c>
      <c r="S33" s="100">
        <f>SUM(S32)</f>
        <v>360000</v>
      </c>
      <c r="T33" s="101"/>
      <c r="U33" s="19"/>
    </row>
    <row r="34" spans="1:21" s="8" customFormat="1" ht="30" customHeight="1" x14ac:dyDescent="0.25">
      <c r="A34" s="14" t="s">
        <v>29</v>
      </c>
      <c r="B34" s="67" t="s">
        <v>136</v>
      </c>
      <c r="C34" s="207" t="s">
        <v>38</v>
      </c>
      <c r="D34" s="207"/>
      <c r="E34" s="10"/>
      <c r="F34" s="116" t="s">
        <v>351</v>
      </c>
      <c r="G34" s="6" t="s">
        <v>40</v>
      </c>
      <c r="H34" s="270" t="s">
        <v>41</v>
      </c>
      <c r="I34" s="270" t="s">
        <v>42</v>
      </c>
      <c r="J34" s="11" t="s">
        <v>501</v>
      </c>
      <c r="K34" s="18">
        <v>42635</v>
      </c>
      <c r="L34" s="18">
        <v>42999</v>
      </c>
      <c r="M34" s="12">
        <v>10831.38</v>
      </c>
      <c r="N34" s="100">
        <v>129976.56</v>
      </c>
      <c r="O34" s="100"/>
      <c r="P34" s="17"/>
      <c r="Q34" s="11"/>
      <c r="R34" s="100">
        <v>10831.38</v>
      </c>
      <c r="S34" s="100">
        <v>129976.56</v>
      </c>
      <c r="T34" s="101" t="s">
        <v>232</v>
      </c>
      <c r="U34" s="19"/>
    </row>
    <row r="35" spans="1:21" s="8" customFormat="1" ht="30" customHeight="1" x14ac:dyDescent="0.25">
      <c r="A35" s="14" t="s">
        <v>29</v>
      </c>
      <c r="B35" s="67" t="s">
        <v>136</v>
      </c>
      <c r="C35" s="207" t="s">
        <v>44</v>
      </c>
      <c r="D35" s="207" t="s">
        <v>45</v>
      </c>
      <c r="E35" s="10">
        <v>42191</v>
      </c>
      <c r="F35" s="16" t="s">
        <v>46</v>
      </c>
      <c r="G35" s="6" t="s">
        <v>47</v>
      </c>
      <c r="H35" s="270" t="s">
        <v>41</v>
      </c>
      <c r="I35" s="270" t="s">
        <v>42</v>
      </c>
      <c r="J35" s="11" t="s">
        <v>520</v>
      </c>
      <c r="K35" s="18">
        <v>42736</v>
      </c>
      <c r="L35" s="18">
        <v>43090</v>
      </c>
      <c r="M35" s="12">
        <v>9655.2000000000007</v>
      </c>
      <c r="N35" s="100">
        <v>115862.39999999999</v>
      </c>
      <c r="O35" s="100"/>
      <c r="P35" s="17"/>
      <c r="Q35" s="11"/>
      <c r="R35" s="100">
        <v>9655.2000000000007</v>
      </c>
      <c r="S35" s="100">
        <v>115862.39999999999</v>
      </c>
      <c r="T35" s="101" t="s">
        <v>253</v>
      </c>
      <c r="U35" s="19"/>
    </row>
    <row r="36" spans="1:21" s="8" customFormat="1" ht="30" customHeight="1" x14ac:dyDescent="0.25">
      <c r="A36" s="14" t="s">
        <v>29</v>
      </c>
      <c r="B36" s="67"/>
      <c r="C36" s="207"/>
      <c r="D36" s="207"/>
      <c r="E36" s="10"/>
      <c r="F36" s="16"/>
      <c r="G36" s="6"/>
      <c r="H36" s="270" t="s">
        <v>41</v>
      </c>
      <c r="I36" s="270" t="s">
        <v>42</v>
      </c>
      <c r="J36" s="11"/>
      <c r="K36" s="18"/>
      <c r="L36" s="18"/>
      <c r="M36" s="12">
        <f>SUM(M34:M35)</f>
        <v>20486.580000000002</v>
      </c>
      <c r="N36" s="100">
        <f>SUM(N34:N35)</f>
        <v>245838.96</v>
      </c>
      <c r="O36" s="100"/>
      <c r="P36" s="17"/>
      <c r="Q36" s="11"/>
      <c r="R36" s="100">
        <f>SUM(R34:R35)</f>
        <v>20486.580000000002</v>
      </c>
      <c r="S36" s="100">
        <f>SUM(S34:S35)</f>
        <v>245838.96</v>
      </c>
      <c r="T36" s="101"/>
      <c r="U36" s="19"/>
    </row>
    <row r="37" spans="1:21" s="8" customFormat="1" ht="22.5" customHeight="1" x14ac:dyDescent="0.25">
      <c r="A37" s="14" t="s">
        <v>29</v>
      </c>
      <c r="B37" s="344" t="s">
        <v>20</v>
      </c>
      <c r="C37" s="345"/>
      <c r="D37" s="345"/>
      <c r="E37" s="345"/>
      <c r="F37" s="345"/>
      <c r="G37" s="345"/>
      <c r="H37" s="345"/>
      <c r="I37" s="346"/>
      <c r="J37" s="11"/>
      <c r="K37" s="18"/>
      <c r="L37" s="18"/>
      <c r="M37" s="100">
        <f>SUM(M36,M33,M31,M28,M26,M24,M22,M14,M8)</f>
        <v>173783.33</v>
      </c>
      <c r="N37" s="100">
        <f>SUM(N36,N33,N31,N28,N26,N24,N22,N14,N8)</f>
        <v>2085400.1599999997</v>
      </c>
      <c r="O37" s="100"/>
      <c r="P37" s="17"/>
      <c r="Q37" s="11"/>
      <c r="R37" s="100">
        <f>SUM(R36,R33,R31,R28,R26,R24,R22,R14,R8)</f>
        <v>173783.33</v>
      </c>
      <c r="S37" s="100">
        <f>SUM(S36,S33,S31,S28,S26,S24,S22,S14,S8)</f>
        <v>2085400.1599999997</v>
      </c>
      <c r="T37" s="101"/>
      <c r="U37" s="19"/>
    </row>
    <row r="38" spans="1:21" s="69" customFormat="1" ht="30" customHeight="1" x14ac:dyDescent="0.25">
      <c r="A38" s="70" t="s">
        <v>118</v>
      </c>
      <c r="B38" s="19" t="s">
        <v>78</v>
      </c>
      <c r="C38" s="227"/>
      <c r="D38" s="227"/>
      <c r="E38" s="73"/>
      <c r="F38" s="269" t="s">
        <v>569</v>
      </c>
      <c r="G38" s="72" t="s">
        <v>80</v>
      </c>
      <c r="H38" s="297" t="s">
        <v>52</v>
      </c>
      <c r="I38" s="297" t="s">
        <v>42</v>
      </c>
      <c r="J38" s="11" t="s">
        <v>81</v>
      </c>
      <c r="K38" s="62">
        <v>42093</v>
      </c>
      <c r="L38" s="62">
        <v>43100</v>
      </c>
      <c r="M38" s="65"/>
      <c r="N38" s="66">
        <v>4000</v>
      </c>
      <c r="O38" s="66">
        <v>3789.52</v>
      </c>
      <c r="P38" s="65"/>
      <c r="Q38" s="67"/>
      <c r="R38" s="66"/>
      <c r="S38" s="66">
        <v>5000</v>
      </c>
      <c r="T38" s="130"/>
      <c r="U38" s="67" t="s">
        <v>516</v>
      </c>
    </row>
    <row r="39" spans="1:21" s="69" customFormat="1" ht="30" customHeight="1" x14ac:dyDescent="0.25">
      <c r="A39" s="70" t="s">
        <v>118</v>
      </c>
      <c r="B39" s="67" t="s">
        <v>136</v>
      </c>
      <c r="C39" s="227" t="s">
        <v>124</v>
      </c>
      <c r="D39" s="227"/>
      <c r="E39" s="73"/>
      <c r="F39" s="74" t="s">
        <v>125</v>
      </c>
      <c r="G39" s="72" t="s">
        <v>126</v>
      </c>
      <c r="H39" s="297" t="s">
        <v>52</v>
      </c>
      <c r="I39" s="297" t="s">
        <v>127</v>
      </c>
      <c r="J39" s="128" t="s">
        <v>526</v>
      </c>
      <c r="K39" s="62">
        <v>42339</v>
      </c>
      <c r="L39" s="62">
        <v>43100</v>
      </c>
      <c r="M39" s="65">
        <v>18855.87</v>
      </c>
      <c r="N39" s="66">
        <v>207414.53</v>
      </c>
      <c r="O39" s="66">
        <v>226557.69</v>
      </c>
      <c r="P39" s="65"/>
      <c r="Q39" s="67"/>
      <c r="R39" s="66">
        <v>19143.16</v>
      </c>
      <c r="S39" s="66">
        <f>R39*12</f>
        <v>229717.91999999998</v>
      </c>
      <c r="T39" s="130" t="s">
        <v>225</v>
      </c>
      <c r="U39" s="67" t="s">
        <v>517</v>
      </c>
    </row>
    <row r="40" spans="1:21" s="69" customFormat="1" ht="60" customHeight="1" x14ac:dyDescent="0.25">
      <c r="A40" s="70" t="s">
        <v>118</v>
      </c>
      <c r="B40" s="67" t="s">
        <v>130</v>
      </c>
      <c r="C40" s="227" t="s">
        <v>131</v>
      </c>
      <c r="D40" s="227"/>
      <c r="E40" s="73"/>
      <c r="F40" s="74" t="s">
        <v>132</v>
      </c>
      <c r="G40" s="72" t="s">
        <v>133</v>
      </c>
      <c r="H40" s="297" t="s">
        <v>52</v>
      </c>
      <c r="I40" s="297" t="s">
        <v>134</v>
      </c>
      <c r="J40" s="11" t="s">
        <v>259</v>
      </c>
      <c r="K40" s="62">
        <v>42523</v>
      </c>
      <c r="L40" s="62">
        <v>42856</v>
      </c>
      <c r="M40" s="65">
        <v>0</v>
      </c>
      <c r="N40" s="66">
        <v>23000</v>
      </c>
      <c r="O40" s="66">
        <v>17649.45</v>
      </c>
      <c r="P40" s="65"/>
      <c r="Q40" s="67"/>
      <c r="R40" s="66"/>
      <c r="S40" s="66">
        <v>20000</v>
      </c>
      <c r="T40" s="130"/>
      <c r="U40" s="67" t="s">
        <v>516</v>
      </c>
    </row>
    <row r="41" spans="1:21" s="69" customFormat="1" ht="30" customHeight="1" x14ac:dyDescent="0.25">
      <c r="A41" s="70" t="s">
        <v>118</v>
      </c>
      <c r="B41" s="67" t="s">
        <v>136</v>
      </c>
      <c r="C41" s="227" t="s">
        <v>146</v>
      </c>
      <c r="D41" s="227"/>
      <c r="E41" s="73"/>
      <c r="F41" s="112" t="s">
        <v>499</v>
      </c>
      <c r="G41" s="72" t="s">
        <v>51</v>
      </c>
      <c r="H41" s="297" t="s">
        <v>52</v>
      </c>
      <c r="I41" s="297" t="s">
        <v>140</v>
      </c>
      <c r="J41" s="175" t="s">
        <v>475</v>
      </c>
      <c r="K41" s="62">
        <v>42319</v>
      </c>
      <c r="L41" s="62">
        <v>43100</v>
      </c>
      <c r="M41" s="65">
        <v>14082.66</v>
      </c>
      <c r="N41" s="247">
        <v>155024.23000000001</v>
      </c>
      <c r="O41" s="66">
        <v>169294.45</v>
      </c>
      <c r="P41" s="65"/>
      <c r="Q41" s="67"/>
      <c r="R41" s="66">
        <v>14264.19</v>
      </c>
      <c r="S41" s="66">
        <f>R41*12</f>
        <v>171170.28</v>
      </c>
      <c r="T41" s="130" t="s">
        <v>225</v>
      </c>
      <c r="U41" s="67" t="s">
        <v>517</v>
      </c>
    </row>
    <row r="42" spans="1:21" s="69" customFormat="1" ht="15.75" x14ac:dyDescent="0.25">
      <c r="A42" s="70" t="s">
        <v>118</v>
      </c>
      <c r="B42" s="67" t="s">
        <v>136</v>
      </c>
      <c r="C42" s="227" t="s">
        <v>142</v>
      </c>
      <c r="D42" s="227"/>
      <c r="E42" s="73"/>
      <c r="F42" s="16" t="s">
        <v>505</v>
      </c>
      <c r="G42" s="175" t="s">
        <v>144</v>
      </c>
      <c r="H42" s="297" t="s">
        <v>52</v>
      </c>
      <c r="I42" s="297" t="s">
        <v>140</v>
      </c>
      <c r="J42" s="175" t="s">
        <v>475</v>
      </c>
      <c r="K42" s="62">
        <v>42186</v>
      </c>
      <c r="L42" s="62">
        <v>43100</v>
      </c>
      <c r="M42" s="65">
        <v>6516.57</v>
      </c>
      <c r="N42" s="66">
        <f>M42*6</f>
        <v>39099.42</v>
      </c>
      <c r="O42" s="66">
        <v>78849.899999999994</v>
      </c>
      <c r="P42" s="65"/>
      <c r="Q42" s="67"/>
      <c r="R42" s="66">
        <v>6625.08</v>
      </c>
      <c r="S42" s="66">
        <f>R42*12</f>
        <v>79500.959999999992</v>
      </c>
      <c r="T42" s="130" t="s">
        <v>225</v>
      </c>
      <c r="U42" s="67" t="s">
        <v>517</v>
      </c>
    </row>
    <row r="43" spans="1:21" s="69" customFormat="1" ht="15.75" x14ac:dyDescent="0.25">
      <c r="A43" s="70" t="s">
        <v>118</v>
      </c>
      <c r="B43" s="67" t="s">
        <v>136</v>
      </c>
      <c r="C43" s="227" t="s">
        <v>137</v>
      </c>
      <c r="D43" s="227"/>
      <c r="E43" s="73"/>
      <c r="F43" s="74" t="s">
        <v>502</v>
      </c>
      <c r="G43" s="72" t="s">
        <v>139</v>
      </c>
      <c r="H43" s="297" t="s">
        <v>52</v>
      </c>
      <c r="I43" s="297" t="s">
        <v>140</v>
      </c>
      <c r="J43" s="211" t="s">
        <v>474</v>
      </c>
      <c r="K43" s="62">
        <v>42361</v>
      </c>
      <c r="L43" s="62">
        <v>43100</v>
      </c>
      <c r="M43" s="65">
        <v>4700.13</v>
      </c>
      <c r="N43" s="66">
        <v>51701.43</v>
      </c>
      <c r="O43" s="66">
        <v>56403.199999999997</v>
      </c>
      <c r="P43" s="65"/>
      <c r="Q43" s="67"/>
      <c r="R43" s="66">
        <v>4706.2299999999996</v>
      </c>
      <c r="S43" s="66">
        <f>R43*12</f>
        <v>56474.759999999995</v>
      </c>
      <c r="T43" s="130" t="s">
        <v>225</v>
      </c>
      <c r="U43" s="67" t="s">
        <v>517</v>
      </c>
    </row>
    <row r="44" spans="1:21" s="69" customFormat="1" ht="15.75" x14ac:dyDescent="0.25">
      <c r="A44" s="70" t="s">
        <v>118</v>
      </c>
      <c r="B44" s="67"/>
      <c r="C44" s="227"/>
      <c r="D44" s="227"/>
      <c r="E44" s="73"/>
      <c r="F44" s="74"/>
      <c r="G44" s="72"/>
      <c r="H44" s="297" t="s">
        <v>52</v>
      </c>
      <c r="I44" s="297" t="s">
        <v>140</v>
      </c>
      <c r="J44" s="211"/>
      <c r="K44" s="62"/>
      <c r="L44" s="62"/>
      <c r="M44" s="65">
        <f>SUM(M41:M43)</f>
        <v>25299.360000000001</v>
      </c>
      <c r="N44" s="66">
        <f>SUM(N41:N43)</f>
        <v>245825.08000000002</v>
      </c>
      <c r="O44" s="66">
        <f>SUM(O41:O43)</f>
        <v>304547.55</v>
      </c>
      <c r="P44" s="65"/>
      <c r="Q44" s="67"/>
      <c r="R44" s="66">
        <f>SUM(R41:R43)</f>
        <v>25595.5</v>
      </c>
      <c r="S44" s="66">
        <f>SUM(S41:S43)</f>
        <v>307146</v>
      </c>
      <c r="T44" s="130"/>
      <c r="U44" s="67"/>
    </row>
    <row r="45" spans="1:21" s="69" customFormat="1" ht="24.75" customHeight="1" x14ac:dyDescent="0.25">
      <c r="A45" s="70" t="s">
        <v>118</v>
      </c>
      <c r="B45" s="344" t="s">
        <v>20</v>
      </c>
      <c r="C45" s="345"/>
      <c r="D45" s="345"/>
      <c r="E45" s="345"/>
      <c r="F45" s="345"/>
      <c r="G45" s="345"/>
      <c r="H45" s="345"/>
      <c r="I45" s="346"/>
      <c r="J45" s="211"/>
      <c r="K45" s="62"/>
      <c r="L45" s="62"/>
      <c r="M45" s="66">
        <f>M38+M39+M40+M44</f>
        <v>44155.229999999996</v>
      </c>
      <c r="N45" s="66">
        <f>N38+N39+N40+N44</f>
        <v>480239.61</v>
      </c>
      <c r="O45" s="66">
        <f>O38+O39+O40+O44</f>
        <v>552544.21</v>
      </c>
      <c r="P45" s="65"/>
      <c r="Q45" s="67"/>
      <c r="R45" s="66">
        <f>R38+R39+R40+R44</f>
        <v>44738.66</v>
      </c>
      <c r="S45" s="66">
        <f>S38+S39+S40+S44</f>
        <v>561863.91999999993</v>
      </c>
      <c r="T45" s="130"/>
      <c r="U45" s="67"/>
    </row>
    <row r="46" spans="1:21" s="93" customFormat="1" ht="30" x14ac:dyDescent="0.25">
      <c r="A46" s="14" t="s">
        <v>149</v>
      </c>
      <c r="B46" s="19" t="s">
        <v>78</v>
      </c>
      <c r="C46" s="207" t="s">
        <v>156</v>
      </c>
      <c r="D46" s="207"/>
      <c r="E46" s="10"/>
      <c r="F46" s="187" t="s">
        <v>160</v>
      </c>
      <c r="G46" s="188" t="s">
        <v>161</v>
      </c>
      <c r="H46" s="270" t="s">
        <v>153</v>
      </c>
      <c r="I46" s="270" t="s">
        <v>42</v>
      </c>
      <c r="J46" s="189" t="s">
        <v>522</v>
      </c>
      <c r="K46" s="18">
        <v>42401</v>
      </c>
      <c r="L46" s="185">
        <v>42735</v>
      </c>
      <c r="M46" s="12">
        <v>400</v>
      </c>
      <c r="N46" s="100">
        <f>M46*11</f>
        <v>4400</v>
      </c>
      <c r="O46" s="100">
        <v>12350</v>
      </c>
      <c r="P46" s="17"/>
      <c r="Q46" s="11"/>
      <c r="R46" s="100">
        <v>400</v>
      </c>
      <c r="S46" s="100">
        <f>R46*12</f>
        <v>4800</v>
      </c>
      <c r="T46" s="101"/>
      <c r="U46" s="189" t="s">
        <v>163</v>
      </c>
    </row>
    <row r="47" spans="1:21" s="225" customFormat="1" ht="30" x14ac:dyDescent="0.25">
      <c r="A47" s="125" t="s">
        <v>149</v>
      </c>
      <c r="B47" s="121" t="s">
        <v>78</v>
      </c>
      <c r="C47" s="229" t="s">
        <v>156</v>
      </c>
      <c r="D47" s="229"/>
      <c r="E47" s="73"/>
      <c r="F47" s="128" t="s">
        <v>496</v>
      </c>
      <c r="G47" s="223" t="s">
        <v>158</v>
      </c>
      <c r="H47" s="270" t="s">
        <v>153</v>
      </c>
      <c r="I47" s="270" t="s">
        <v>42</v>
      </c>
      <c r="J47" s="224" t="s">
        <v>466</v>
      </c>
      <c r="K47" s="123">
        <v>42737</v>
      </c>
      <c r="L47" s="185">
        <v>42582</v>
      </c>
      <c r="M47" s="65"/>
      <c r="N47" s="66"/>
      <c r="O47" s="66"/>
      <c r="P47" s="129"/>
      <c r="Q47" s="67"/>
      <c r="R47" s="66">
        <v>600</v>
      </c>
      <c r="S47" s="66">
        <f>R47*2</f>
        <v>1200</v>
      </c>
      <c r="T47" s="130"/>
      <c r="U47" s="121"/>
    </row>
    <row r="48" spans="1:21" s="93" customFormat="1" ht="30" customHeight="1" x14ac:dyDescent="0.25">
      <c r="A48" s="125" t="s">
        <v>149</v>
      </c>
      <c r="B48" s="19" t="s">
        <v>78</v>
      </c>
      <c r="C48" s="207" t="s">
        <v>150</v>
      </c>
      <c r="D48" s="207"/>
      <c r="E48" s="10"/>
      <c r="F48" s="187" t="s">
        <v>497</v>
      </c>
      <c r="G48" s="188" t="s">
        <v>152</v>
      </c>
      <c r="H48" s="270" t="s">
        <v>153</v>
      </c>
      <c r="I48" s="270" t="s">
        <v>42</v>
      </c>
      <c r="J48" s="11" t="s">
        <v>73</v>
      </c>
      <c r="K48" s="18">
        <v>42371</v>
      </c>
      <c r="L48" s="185">
        <v>42735</v>
      </c>
      <c r="M48" s="12">
        <v>660</v>
      </c>
      <c r="N48" s="100">
        <f>M48*12</f>
        <v>7920</v>
      </c>
      <c r="O48" s="106">
        <v>17981</v>
      </c>
      <c r="P48" s="17"/>
      <c r="Q48" s="11"/>
      <c r="R48" s="100">
        <v>660</v>
      </c>
      <c r="S48" s="100">
        <f>R48*12</f>
        <v>7920</v>
      </c>
      <c r="T48" s="101"/>
      <c r="U48" s="189" t="s">
        <v>155</v>
      </c>
    </row>
    <row r="49" spans="1:21" s="93" customFormat="1" ht="30" customHeight="1" x14ac:dyDescent="0.25">
      <c r="A49" s="125" t="s">
        <v>149</v>
      </c>
      <c r="B49" s="19"/>
      <c r="C49" s="207"/>
      <c r="D49" s="207"/>
      <c r="E49" s="10"/>
      <c r="F49" s="187"/>
      <c r="G49" s="188"/>
      <c r="H49" s="270" t="s">
        <v>153</v>
      </c>
      <c r="I49" s="270" t="s">
        <v>42</v>
      </c>
      <c r="J49" s="11"/>
      <c r="K49" s="18"/>
      <c r="L49" s="185"/>
      <c r="M49" s="12">
        <f>M46+M47+M48</f>
        <v>1060</v>
      </c>
      <c r="N49" s="100">
        <f t="shared" ref="N49:O49" si="0">N46+N47+N48</f>
        <v>12320</v>
      </c>
      <c r="O49" s="100">
        <f t="shared" si="0"/>
        <v>30331</v>
      </c>
      <c r="P49" s="17"/>
      <c r="Q49" s="11"/>
      <c r="R49" s="100">
        <f>SUM(R46:R48)</f>
        <v>1660</v>
      </c>
      <c r="S49" s="100">
        <f>SUM(S46:S48)</f>
        <v>13920</v>
      </c>
      <c r="T49" s="101"/>
      <c r="U49" s="189"/>
    </row>
    <row r="50" spans="1:21" s="93" customFormat="1" ht="30" customHeight="1" x14ac:dyDescent="0.25">
      <c r="A50" s="14" t="s">
        <v>149</v>
      </c>
      <c r="B50" s="19" t="s">
        <v>456</v>
      </c>
      <c r="C50" s="19" t="s">
        <v>461</v>
      </c>
      <c r="D50" s="207"/>
      <c r="E50" s="10"/>
      <c r="F50" s="16" t="s">
        <v>434</v>
      </c>
      <c r="G50" s="6" t="s">
        <v>32</v>
      </c>
      <c r="H50" s="270" t="s">
        <v>33</v>
      </c>
      <c r="I50" s="270" t="s">
        <v>167</v>
      </c>
      <c r="J50" s="133" t="s">
        <v>463</v>
      </c>
      <c r="K50" s="18">
        <v>42630</v>
      </c>
      <c r="L50" s="18">
        <v>42994</v>
      </c>
      <c r="M50" s="12">
        <f>1171.46+4648.16</f>
        <v>5819.62</v>
      </c>
      <c r="N50" s="100">
        <f>M50*12</f>
        <v>69835.44</v>
      </c>
      <c r="O50" s="100">
        <f>14106.07+48530.23</f>
        <v>62636.3</v>
      </c>
      <c r="P50" s="17"/>
      <c r="Q50" s="11"/>
      <c r="R50" s="100">
        <f>1171.46+1583.86</f>
        <v>2755.3199999999997</v>
      </c>
      <c r="S50" s="100">
        <f>R50*12</f>
        <v>33063.839999999997</v>
      </c>
      <c r="T50" s="101" t="s">
        <v>232</v>
      </c>
      <c r="U50" s="19" t="s">
        <v>462</v>
      </c>
    </row>
    <row r="51" spans="1:21" s="93" customFormat="1" ht="30" customHeight="1" x14ac:dyDescent="0.25">
      <c r="A51" s="14" t="s">
        <v>149</v>
      </c>
      <c r="B51" s="67" t="s">
        <v>136</v>
      </c>
      <c r="C51" s="207" t="s">
        <v>173</v>
      </c>
      <c r="D51" s="207"/>
      <c r="E51" s="10"/>
      <c r="F51" s="189" t="s">
        <v>510</v>
      </c>
      <c r="G51" s="6" t="s">
        <v>175</v>
      </c>
      <c r="H51" s="270" t="s">
        <v>52</v>
      </c>
      <c r="I51" s="270" t="s">
        <v>42</v>
      </c>
      <c r="J51" s="11" t="s">
        <v>240</v>
      </c>
      <c r="K51" s="18">
        <v>42311</v>
      </c>
      <c r="L51" s="185">
        <v>42676</v>
      </c>
      <c r="M51" s="12">
        <v>1305.5899999999999</v>
      </c>
      <c r="N51" s="100">
        <f>M51*12</f>
        <v>15667.079999999998</v>
      </c>
      <c r="O51" s="100">
        <v>15873.48</v>
      </c>
      <c r="P51" s="17"/>
      <c r="Q51" s="11"/>
      <c r="R51" s="100">
        <v>1414.22</v>
      </c>
      <c r="S51" s="100">
        <v>17254.2</v>
      </c>
      <c r="T51" s="101" t="s">
        <v>486</v>
      </c>
      <c r="U51" s="249" t="s">
        <v>178</v>
      </c>
    </row>
    <row r="52" spans="1:21" s="93" customFormat="1" ht="30" customHeight="1" x14ac:dyDescent="0.25">
      <c r="A52" s="14" t="s">
        <v>149</v>
      </c>
      <c r="B52" s="19" t="s">
        <v>460</v>
      </c>
      <c r="C52" s="207" t="s">
        <v>180</v>
      </c>
      <c r="D52" s="207"/>
      <c r="E52" s="10"/>
      <c r="F52" s="16" t="s">
        <v>544</v>
      </c>
      <c r="G52" s="6" t="s">
        <v>84</v>
      </c>
      <c r="H52" s="270" t="s">
        <v>52</v>
      </c>
      <c r="I52" s="270" t="s">
        <v>42</v>
      </c>
      <c r="J52" s="11" t="s">
        <v>85</v>
      </c>
      <c r="K52" s="18">
        <v>42737</v>
      </c>
      <c r="L52" s="18">
        <v>43100</v>
      </c>
      <c r="M52" s="12">
        <v>500</v>
      </c>
      <c r="N52" s="100">
        <f>M52*12</f>
        <v>6000</v>
      </c>
      <c r="O52" s="100">
        <v>3301.2</v>
      </c>
      <c r="P52" s="17"/>
      <c r="Q52" s="11"/>
      <c r="R52" s="100">
        <v>500</v>
      </c>
      <c r="S52" s="100">
        <f>R52*12</f>
        <v>6000</v>
      </c>
      <c r="T52" s="101"/>
      <c r="U52" s="19"/>
    </row>
    <row r="53" spans="1:21" s="93" customFormat="1" ht="15.75" customHeight="1" x14ac:dyDescent="0.25">
      <c r="A53" s="14" t="s">
        <v>149</v>
      </c>
      <c r="B53" s="19" t="s">
        <v>78</v>
      </c>
      <c r="C53" s="207" t="s">
        <v>183</v>
      </c>
      <c r="D53" s="207"/>
      <c r="E53" s="10"/>
      <c r="F53" s="189" t="s">
        <v>184</v>
      </c>
      <c r="G53" s="20" t="s">
        <v>185</v>
      </c>
      <c r="H53" s="270" t="s">
        <v>52</v>
      </c>
      <c r="I53" s="270" t="s">
        <v>42</v>
      </c>
      <c r="J53" s="189" t="s">
        <v>511</v>
      </c>
      <c r="K53" s="18">
        <v>42438</v>
      </c>
      <c r="L53" s="18">
        <v>42829</v>
      </c>
      <c r="M53" s="12">
        <v>6932.13</v>
      </c>
      <c r="N53" s="100">
        <f>M53</f>
        <v>6932.13</v>
      </c>
      <c r="O53" s="100">
        <v>6932.13</v>
      </c>
      <c r="P53" s="17"/>
      <c r="Q53" s="11"/>
      <c r="R53" s="100">
        <v>7500</v>
      </c>
      <c r="S53" s="100">
        <v>7500</v>
      </c>
      <c r="T53" s="101"/>
      <c r="U53" s="19"/>
    </row>
    <row r="54" spans="1:21" s="93" customFormat="1" ht="15.75" customHeight="1" x14ac:dyDescent="0.25">
      <c r="A54" s="125" t="s">
        <v>149</v>
      </c>
      <c r="B54" s="19"/>
      <c r="C54" s="207"/>
      <c r="D54" s="207"/>
      <c r="E54" s="10"/>
      <c r="F54" s="189"/>
      <c r="G54" s="20"/>
      <c r="H54" s="270" t="s">
        <v>52</v>
      </c>
      <c r="I54" s="270" t="s">
        <v>42</v>
      </c>
      <c r="J54" s="189"/>
      <c r="K54" s="18"/>
      <c r="L54" s="18"/>
      <c r="M54" s="12">
        <f>SUM(M51:M53)</f>
        <v>8737.7199999999993</v>
      </c>
      <c r="N54" s="100">
        <f>SUM(N51:N53)</f>
        <v>28599.21</v>
      </c>
      <c r="O54" s="100">
        <f>SUM(O51:O53)</f>
        <v>26106.81</v>
      </c>
      <c r="P54" s="17"/>
      <c r="Q54" s="11"/>
      <c r="R54" s="100">
        <f>SUM(R51:R53)</f>
        <v>9414.2199999999993</v>
      </c>
      <c r="S54" s="100">
        <f>SUM(S51:S53)</f>
        <v>30754.2</v>
      </c>
      <c r="T54" s="101"/>
      <c r="U54" s="19"/>
    </row>
    <row r="55" spans="1:21" s="93" customFormat="1" ht="45" customHeight="1" x14ac:dyDescent="0.25">
      <c r="A55" s="14" t="s">
        <v>149</v>
      </c>
      <c r="B55" s="67" t="s">
        <v>136</v>
      </c>
      <c r="C55" s="19" t="s">
        <v>191</v>
      </c>
      <c r="D55" s="207"/>
      <c r="E55" s="10"/>
      <c r="F55" s="116" t="s">
        <v>539</v>
      </c>
      <c r="G55" s="6" t="s">
        <v>193</v>
      </c>
      <c r="H55" s="270" t="s">
        <v>52</v>
      </c>
      <c r="I55" s="270" t="s">
        <v>194</v>
      </c>
      <c r="J55" s="11" t="s">
        <v>489</v>
      </c>
      <c r="K55" s="18">
        <v>42461</v>
      </c>
      <c r="L55" s="18">
        <v>42825</v>
      </c>
      <c r="M55" s="12">
        <v>4487.42</v>
      </c>
      <c r="N55" s="100">
        <f>M55*12</f>
        <v>53849.04</v>
      </c>
      <c r="O55" s="100">
        <v>12057.79</v>
      </c>
      <c r="P55" s="17"/>
      <c r="Q55" s="11"/>
      <c r="R55" s="100">
        <v>5650</v>
      </c>
      <c r="S55" s="100">
        <f>R55*12</f>
        <v>67800</v>
      </c>
      <c r="T55" s="101"/>
      <c r="U55" s="19" t="s">
        <v>196</v>
      </c>
    </row>
    <row r="56" spans="1:21" s="93" customFormat="1" ht="15.75" customHeight="1" x14ac:dyDescent="0.25">
      <c r="A56" s="14" t="s">
        <v>149</v>
      </c>
      <c r="B56" s="19" t="s">
        <v>456</v>
      </c>
      <c r="C56" s="19" t="s">
        <v>540</v>
      </c>
      <c r="D56" s="232" t="s">
        <v>439</v>
      </c>
      <c r="E56" s="124">
        <v>42314</v>
      </c>
      <c r="F56" s="116" t="s">
        <v>351</v>
      </c>
      <c r="G56" s="6" t="s">
        <v>98</v>
      </c>
      <c r="H56" s="270" t="s">
        <v>52</v>
      </c>
      <c r="I56" s="270" t="s">
        <v>198</v>
      </c>
      <c r="J56" s="11" t="s">
        <v>500</v>
      </c>
      <c r="K56" s="18">
        <v>42634</v>
      </c>
      <c r="L56" s="18">
        <v>42998</v>
      </c>
      <c r="M56" s="12">
        <v>157.19999999999999</v>
      </c>
      <c r="N56" s="100">
        <v>1598.89</v>
      </c>
      <c r="O56" s="100">
        <v>1753.35</v>
      </c>
      <c r="P56" s="103"/>
      <c r="Q56" s="117"/>
      <c r="R56" s="100">
        <v>156.94999999999999</v>
      </c>
      <c r="S56" s="100">
        <f>R56*12</f>
        <v>1883.3999999999999</v>
      </c>
      <c r="T56" s="101" t="s">
        <v>232</v>
      </c>
      <c r="U56" s="19" t="s">
        <v>201</v>
      </c>
    </row>
    <row r="57" spans="1:21" s="93" customFormat="1" ht="30" customHeight="1" x14ac:dyDescent="0.25">
      <c r="A57" s="14" t="s">
        <v>149</v>
      </c>
      <c r="B57" s="67" t="s">
        <v>136</v>
      </c>
      <c r="C57" s="207" t="s">
        <v>206</v>
      </c>
      <c r="D57" s="207"/>
      <c r="E57" s="10"/>
      <c r="F57" s="112" t="s">
        <v>471</v>
      </c>
      <c r="G57" s="6" t="s">
        <v>103</v>
      </c>
      <c r="H57" s="270" t="s">
        <v>52</v>
      </c>
      <c r="I57" s="270" t="s">
        <v>127</v>
      </c>
      <c r="J57" s="128" t="s">
        <v>526</v>
      </c>
      <c r="K57" s="18">
        <v>42522</v>
      </c>
      <c r="L57" s="18">
        <v>42886</v>
      </c>
      <c r="M57" s="12">
        <v>26247.51</v>
      </c>
      <c r="N57" s="100">
        <f>M57*12</f>
        <v>314970.12</v>
      </c>
      <c r="O57" s="100">
        <v>326710.03999999998</v>
      </c>
      <c r="P57" s="17"/>
      <c r="Q57" s="11"/>
      <c r="R57" s="100">
        <v>28247.31</v>
      </c>
      <c r="S57" s="100">
        <f>R57*12</f>
        <v>338967.72000000003</v>
      </c>
      <c r="T57" s="101" t="s">
        <v>225</v>
      </c>
      <c r="U57" s="189" t="s">
        <v>210</v>
      </c>
    </row>
    <row r="58" spans="1:21" s="93" customFormat="1" ht="30" customHeight="1" x14ac:dyDescent="0.25">
      <c r="A58" s="14" t="s">
        <v>149</v>
      </c>
      <c r="B58" s="67" t="s">
        <v>136</v>
      </c>
      <c r="C58" s="207" t="s">
        <v>211</v>
      </c>
      <c r="D58" s="207"/>
      <c r="E58" s="10"/>
      <c r="F58" s="189" t="s">
        <v>487</v>
      </c>
      <c r="G58" s="6" t="s">
        <v>213</v>
      </c>
      <c r="H58" s="270" t="s">
        <v>52</v>
      </c>
      <c r="I58" s="270" t="s">
        <v>140</v>
      </c>
      <c r="J58" s="175" t="s">
        <v>475</v>
      </c>
      <c r="K58" s="18">
        <v>42622</v>
      </c>
      <c r="L58" s="18">
        <v>42986</v>
      </c>
      <c r="M58" s="12">
        <v>13652.88</v>
      </c>
      <c r="N58" s="100">
        <f>M58*12</f>
        <v>163834.56</v>
      </c>
      <c r="O58" s="100">
        <v>174671.84</v>
      </c>
      <c r="P58" s="17"/>
      <c r="Q58" s="11"/>
      <c r="R58" s="100">
        <v>14745.11</v>
      </c>
      <c r="S58" s="100">
        <f>R58*12</f>
        <v>176941.32</v>
      </c>
      <c r="T58" s="101" t="s">
        <v>225</v>
      </c>
      <c r="U58" s="189" t="s">
        <v>210</v>
      </c>
    </row>
    <row r="59" spans="1:21" s="93" customFormat="1" ht="21" customHeight="1" x14ac:dyDescent="0.25">
      <c r="A59" s="14" t="s">
        <v>149</v>
      </c>
      <c r="B59" s="344" t="s">
        <v>20</v>
      </c>
      <c r="C59" s="345"/>
      <c r="D59" s="345"/>
      <c r="E59" s="345"/>
      <c r="F59" s="345"/>
      <c r="G59" s="345"/>
      <c r="H59" s="345"/>
      <c r="I59" s="346"/>
      <c r="J59" s="175"/>
      <c r="K59" s="273"/>
      <c r="L59" s="273"/>
      <c r="M59" s="100">
        <f>M49+M50+M54+M55+M56+M57+M58</f>
        <v>60162.35</v>
      </c>
      <c r="N59" s="100">
        <f t="shared" ref="N59:O59" si="1">N49+N50+N54+N55+N56+N57+N58</f>
        <v>645007.26</v>
      </c>
      <c r="O59" s="100">
        <f t="shared" si="1"/>
        <v>634267.13</v>
      </c>
      <c r="P59" s="17"/>
      <c r="Q59" s="11"/>
      <c r="R59" s="100">
        <f t="shared" ref="R59:S59" si="2">R49+R50+R54+R55+R56+R57+R58</f>
        <v>62628.91</v>
      </c>
      <c r="S59" s="100">
        <f t="shared" si="2"/>
        <v>663330.48</v>
      </c>
      <c r="T59" s="101"/>
      <c r="U59" s="189"/>
    </row>
    <row r="60" spans="1:21" s="8" customFormat="1" ht="30" customHeight="1" x14ac:dyDescent="0.25">
      <c r="A60" s="14" t="s">
        <v>215</v>
      </c>
      <c r="B60" s="19" t="s">
        <v>78</v>
      </c>
      <c r="C60" s="207" t="s">
        <v>86</v>
      </c>
      <c r="D60" s="207"/>
      <c r="E60" s="10"/>
      <c r="F60" s="16" t="s">
        <v>216</v>
      </c>
      <c r="G60" s="6" t="s">
        <v>217</v>
      </c>
      <c r="H60" s="270" t="s">
        <v>120</v>
      </c>
      <c r="I60" s="270" t="s">
        <v>42</v>
      </c>
      <c r="J60" s="11" t="s">
        <v>218</v>
      </c>
      <c r="K60" s="123">
        <v>42430</v>
      </c>
      <c r="L60" s="123">
        <v>42794</v>
      </c>
      <c r="M60" s="12">
        <f>N60/12</f>
        <v>426.80666666666667</v>
      </c>
      <c r="N60" s="100">
        <v>5121.68</v>
      </c>
      <c r="O60" s="100">
        <v>5217.5600000000004</v>
      </c>
      <c r="P60" s="17"/>
      <c r="Q60" s="11"/>
      <c r="R60" s="100">
        <v>426.81</v>
      </c>
      <c r="S60" s="100">
        <v>5121.68</v>
      </c>
      <c r="T60" s="101" t="s">
        <v>219</v>
      </c>
      <c r="U60" s="19" t="s">
        <v>220</v>
      </c>
    </row>
    <row r="61" spans="1:21" s="8" customFormat="1" ht="15.75" customHeight="1" x14ac:dyDescent="0.25">
      <c r="A61" s="14" t="s">
        <v>215</v>
      </c>
      <c r="B61" s="67" t="s">
        <v>136</v>
      </c>
      <c r="C61" s="19" t="s">
        <v>221</v>
      </c>
      <c r="D61" s="121" t="s">
        <v>222</v>
      </c>
      <c r="E61" s="23">
        <v>41313</v>
      </c>
      <c r="F61" s="112" t="s">
        <v>499</v>
      </c>
      <c r="G61" s="113" t="s">
        <v>51</v>
      </c>
      <c r="H61" s="14" t="s">
        <v>153</v>
      </c>
      <c r="I61" s="270" t="s">
        <v>42</v>
      </c>
      <c r="J61" s="112" t="s">
        <v>482</v>
      </c>
      <c r="K61" s="115">
        <v>42559</v>
      </c>
      <c r="L61" s="115">
        <v>42923</v>
      </c>
      <c r="M61" s="12">
        <v>2689.15</v>
      </c>
      <c r="N61" s="100">
        <f>M61*12</f>
        <v>32269.800000000003</v>
      </c>
      <c r="O61" s="100">
        <v>32689.8</v>
      </c>
      <c r="P61" s="17"/>
      <c r="Q61" s="11"/>
      <c r="R61" s="100">
        <v>2689.15</v>
      </c>
      <c r="S61" s="100">
        <f>R61*12</f>
        <v>32269.800000000003</v>
      </c>
      <c r="T61" s="101" t="s">
        <v>225</v>
      </c>
      <c r="U61" s="19" t="s">
        <v>226</v>
      </c>
    </row>
    <row r="62" spans="1:21" s="8" customFormat="1" ht="30" customHeight="1" x14ac:dyDescent="0.25">
      <c r="A62" s="14" t="s">
        <v>215</v>
      </c>
      <c r="B62" s="19" t="s">
        <v>456</v>
      </c>
      <c r="C62" s="19" t="s">
        <v>461</v>
      </c>
      <c r="D62" s="121"/>
      <c r="E62" s="123"/>
      <c r="F62" s="16" t="s">
        <v>434</v>
      </c>
      <c r="G62" s="117" t="s">
        <v>32</v>
      </c>
      <c r="H62" s="270" t="s">
        <v>33</v>
      </c>
      <c r="I62" s="270" t="s">
        <v>167</v>
      </c>
      <c r="J62" s="133" t="s">
        <v>463</v>
      </c>
      <c r="K62" s="18">
        <v>42634</v>
      </c>
      <c r="L62" s="18">
        <v>42998</v>
      </c>
      <c r="M62" s="65"/>
      <c r="N62" s="66"/>
      <c r="O62" s="100">
        <v>31757.73</v>
      </c>
      <c r="P62" s="17"/>
      <c r="Q62" s="11"/>
      <c r="R62" s="100">
        <v>4000</v>
      </c>
      <c r="S62" s="100">
        <v>48000</v>
      </c>
      <c r="T62" s="101" t="s">
        <v>232</v>
      </c>
      <c r="U62" s="19" t="s">
        <v>462</v>
      </c>
    </row>
    <row r="63" spans="1:21" s="8" customFormat="1" ht="45" customHeight="1" x14ac:dyDescent="0.25">
      <c r="A63" s="14" t="s">
        <v>215</v>
      </c>
      <c r="B63" s="19" t="s">
        <v>78</v>
      </c>
      <c r="C63" s="207" t="s">
        <v>233</v>
      </c>
      <c r="D63" s="207"/>
      <c r="E63" s="10"/>
      <c r="F63" s="16" t="s">
        <v>234</v>
      </c>
      <c r="G63" s="113" t="s">
        <v>235</v>
      </c>
      <c r="H63" s="270" t="s">
        <v>52</v>
      </c>
      <c r="I63" s="270" t="s">
        <v>42</v>
      </c>
      <c r="J63" s="11" t="s">
        <v>236</v>
      </c>
      <c r="K63" s="62">
        <v>42674</v>
      </c>
      <c r="L63" s="62">
        <v>43038</v>
      </c>
      <c r="M63" s="12">
        <f>N63/12</f>
        <v>566.66666666666663</v>
      </c>
      <c r="N63" s="100">
        <v>6800</v>
      </c>
      <c r="O63" s="100">
        <v>3532</v>
      </c>
      <c r="P63" s="17"/>
      <c r="Q63" s="11"/>
      <c r="R63" s="100">
        <f>S63/12</f>
        <v>566.66666666666663</v>
      </c>
      <c r="S63" s="100">
        <v>6800</v>
      </c>
      <c r="T63" s="101"/>
      <c r="U63" s="19"/>
    </row>
    <row r="64" spans="1:21" s="8" customFormat="1" ht="30" customHeight="1" x14ac:dyDescent="0.25">
      <c r="A64" s="14" t="s">
        <v>215</v>
      </c>
      <c r="B64" s="67" t="s">
        <v>136</v>
      </c>
      <c r="C64" s="230" t="s">
        <v>237</v>
      </c>
      <c r="D64" s="207"/>
      <c r="E64" s="10"/>
      <c r="F64" s="16" t="s">
        <v>238</v>
      </c>
      <c r="G64" s="6" t="s">
        <v>239</v>
      </c>
      <c r="H64" s="270" t="s">
        <v>52</v>
      </c>
      <c r="I64" s="270" t="s">
        <v>42</v>
      </c>
      <c r="J64" s="11" t="s">
        <v>240</v>
      </c>
      <c r="K64" s="62">
        <v>42585</v>
      </c>
      <c r="L64" s="62">
        <v>42949</v>
      </c>
      <c r="M64" s="12">
        <f>N64/12</f>
        <v>2100</v>
      </c>
      <c r="N64" s="100">
        <v>25200</v>
      </c>
      <c r="O64" s="100">
        <v>17684.310000000001</v>
      </c>
      <c r="P64" s="17"/>
      <c r="Q64" s="11"/>
      <c r="R64" s="66">
        <v>2100</v>
      </c>
      <c r="S64" s="66">
        <v>25200</v>
      </c>
      <c r="T64" s="101" t="s">
        <v>241</v>
      </c>
      <c r="U64" s="121" t="s">
        <v>242</v>
      </c>
    </row>
    <row r="65" spans="1:21" s="8" customFormat="1" ht="30" customHeight="1" x14ac:dyDescent="0.25">
      <c r="A65" s="14" t="s">
        <v>215</v>
      </c>
      <c r="B65" s="19" t="s">
        <v>78</v>
      </c>
      <c r="C65" s="207"/>
      <c r="D65" s="207"/>
      <c r="E65" s="10"/>
      <c r="F65" s="16"/>
      <c r="G65" s="6"/>
      <c r="H65" s="270" t="s">
        <v>52</v>
      </c>
      <c r="I65" s="270" t="s">
        <v>42</v>
      </c>
      <c r="J65" s="11" t="s">
        <v>81</v>
      </c>
      <c r="K65" s="62"/>
      <c r="L65" s="62"/>
      <c r="M65" s="65">
        <v>120</v>
      </c>
      <c r="N65" s="66">
        <v>1440</v>
      </c>
      <c r="O65" s="100">
        <v>1354.86</v>
      </c>
      <c r="P65" s="17"/>
      <c r="Q65" s="11"/>
      <c r="R65" s="100">
        <v>120</v>
      </c>
      <c r="S65" s="100">
        <v>1440</v>
      </c>
      <c r="T65" s="101"/>
      <c r="U65" s="121" t="s">
        <v>246</v>
      </c>
    </row>
    <row r="66" spans="1:21" s="8" customFormat="1" ht="30" customHeight="1" x14ac:dyDescent="0.25">
      <c r="A66" s="14" t="s">
        <v>215</v>
      </c>
      <c r="B66" s="19" t="s">
        <v>460</v>
      </c>
      <c r="C66" s="207"/>
      <c r="D66" s="207"/>
      <c r="E66" s="10"/>
      <c r="F66" s="16" t="s">
        <v>544</v>
      </c>
      <c r="G66" s="6" t="s">
        <v>84</v>
      </c>
      <c r="H66" s="270" t="s">
        <v>52</v>
      </c>
      <c r="I66" s="270" t="s">
        <v>42</v>
      </c>
      <c r="J66" s="11" t="s">
        <v>85</v>
      </c>
      <c r="K66" s="23">
        <v>42736</v>
      </c>
      <c r="L66" s="23">
        <v>43100</v>
      </c>
      <c r="M66" s="65">
        <f>N66/12</f>
        <v>375</v>
      </c>
      <c r="N66" s="66">
        <v>4500</v>
      </c>
      <c r="O66" s="100">
        <v>6273.8</v>
      </c>
      <c r="P66" s="17"/>
      <c r="Q66" s="11"/>
      <c r="R66" s="66">
        <f>S66/12</f>
        <v>375</v>
      </c>
      <c r="S66" s="66">
        <v>4500</v>
      </c>
      <c r="T66" s="101"/>
      <c r="U66" s="19"/>
    </row>
    <row r="67" spans="1:21" s="8" customFormat="1" ht="15.75" customHeight="1" x14ac:dyDescent="0.25">
      <c r="A67" s="14" t="s">
        <v>215</v>
      </c>
      <c r="B67" s="19" t="s">
        <v>78</v>
      </c>
      <c r="C67" s="207" t="s">
        <v>247</v>
      </c>
      <c r="D67" s="207"/>
      <c r="E67" s="10"/>
      <c r="F67" s="16"/>
      <c r="G67" s="6"/>
      <c r="H67" s="270" t="s">
        <v>52</v>
      </c>
      <c r="I67" s="270" t="s">
        <v>42</v>
      </c>
      <c r="J67" s="11" t="s">
        <v>248</v>
      </c>
      <c r="K67" s="23">
        <v>42736</v>
      </c>
      <c r="L67" s="23">
        <v>43100</v>
      </c>
      <c r="M67" s="12"/>
      <c r="N67" s="100"/>
      <c r="O67" s="100">
        <v>2120.31</v>
      </c>
      <c r="P67" s="17"/>
      <c r="Q67" s="11"/>
      <c r="R67" s="100">
        <v>498.61</v>
      </c>
      <c r="S67" s="100">
        <f>R67*12</f>
        <v>5983.32</v>
      </c>
      <c r="T67" s="101"/>
      <c r="U67" s="121" t="s">
        <v>246</v>
      </c>
    </row>
    <row r="68" spans="1:21" s="8" customFormat="1" ht="15.75" customHeight="1" x14ac:dyDescent="0.25">
      <c r="A68" s="14" t="s">
        <v>215</v>
      </c>
      <c r="B68" s="19"/>
      <c r="C68" s="207"/>
      <c r="D68" s="207"/>
      <c r="E68" s="10"/>
      <c r="F68" s="16"/>
      <c r="G68" s="6"/>
      <c r="H68" s="270" t="s">
        <v>52</v>
      </c>
      <c r="I68" s="270" t="s">
        <v>42</v>
      </c>
      <c r="J68" s="11"/>
      <c r="K68" s="23"/>
      <c r="L68" s="23"/>
      <c r="M68" s="12">
        <f>SUM(M63:M67)</f>
        <v>3161.6666666666665</v>
      </c>
      <c r="N68" s="100">
        <f t="shared" ref="N68:O68" si="3">SUM(N63:N67)</f>
        <v>37940</v>
      </c>
      <c r="O68" s="100">
        <f t="shared" si="3"/>
        <v>30965.280000000002</v>
      </c>
      <c r="P68" s="17"/>
      <c r="Q68" s="11"/>
      <c r="R68" s="100">
        <f>SUM(R63:R67)</f>
        <v>3660.2766666666666</v>
      </c>
      <c r="S68" s="100">
        <f>SUM(S63:S67)</f>
        <v>43923.32</v>
      </c>
      <c r="T68" s="101"/>
      <c r="U68" s="121"/>
    </row>
    <row r="69" spans="1:21" s="8" customFormat="1" ht="30" customHeight="1" x14ac:dyDescent="0.25">
      <c r="A69" s="14" t="s">
        <v>215</v>
      </c>
      <c r="B69" s="19" t="s">
        <v>456</v>
      </c>
      <c r="C69" s="121" t="s">
        <v>249</v>
      </c>
      <c r="D69" s="121" t="s">
        <v>250</v>
      </c>
      <c r="E69" s="123">
        <v>42045</v>
      </c>
      <c r="F69" s="116" t="s">
        <v>539</v>
      </c>
      <c r="G69" s="111" t="s">
        <v>193</v>
      </c>
      <c r="H69" s="14" t="s">
        <v>52</v>
      </c>
      <c r="I69" s="270" t="s">
        <v>194</v>
      </c>
      <c r="J69" s="11" t="s">
        <v>489</v>
      </c>
      <c r="K69" s="124">
        <v>42521</v>
      </c>
      <c r="L69" s="115">
        <v>42885</v>
      </c>
      <c r="M69" s="12">
        <f>N69/12</f>
        <v>3260.5</v>
      </c>
      <c r="N69" s="100">
        <v>39126</v>
      </c>
      <c r="O69" s="100">
        <v>13631.98</v>
      </c>
      <c r="P69" s="17"/>
      <c r="Q69" s="11"/>
      <c r="R69" s="100">
        <v>1350</v>
      </c>
      <c r="S69" s="100">
        <f>R69*12</f>
        <v>16200</v>
      </c>
      <c r="T69" s="101" t="s">
        <v>253</v>
      </c>
      <c r="U69" s="121" t="s">
        <v>242</v>
      </c>
    </row>
    <row r="70" spans="1:21" s="8" customFormat="1" ht="45" customHeight="1" x14ac:dyDescent="0.25">
      <c r="A70" s="125" t="s">
        <v>215</v>
      </c>
      <c r="B70" s="67" t="s">
        <v>136</v>
      </c>
      <c r="C70" s="121" t="s">
        <v>254</v>
      </c>
      <c r="D70" s="121" t="s">
        <v>255</v>
      </c>
      <c r="E70" s="73">
        <v>42703</v>
      </c>
      <c r="F70" s="126" t="s">
        <v>256</v>
      </c>
      <c r="G70" s="127" t="s">
        <v>257</v>
      </c>
      <c r="H70" s="270" t="s">
        <v>52</v>
      </c>
      <c r="I70" s="270" t="s">
        <v>127</v>
      </c>
      <c r="J70" s="128" t="s">
        <v>526</v>
      </c>
      <c r="K70" s="62">
        <v>42737</v>
      </c>
      <c r="L70" s="62">
        <v>43100</v>
      </c>
      <c r="M70" s="65">
        <f>N70/12</f>
        <v>14550.806666666665</v>
      </c>
      <c r="N70" s="66">
        <v>174609.68</v>
      </c>
      <c r="O70" s="66">
        <v>177757.32</v>
      </c>
      <c r="P70" s="129"/>
      <c r="Q70" s="67"/>
      <c r="R70" s="66">
        <v>14550.81</v>
      </c>
      <c r="S70" s="66">
        <v>174609.68</v>
      </c>
      <c r="T70" s="130" t="s">
        <v>225</v>
      </c>
      <c r="U70" s="121" t="s">
        <v>258</v>
      </c>
    </row>
    <row r="71" spans="1:21" s="8" customFormat="1" ht="15.75" customHeight="1" x14ac:dyDescent="0.25">
      <c r="A71" s="14" t="s">
        <v>215</v>
      </c>
      <c r="B71" s="67" t="s">
        <v>136</v>
      </c>
      <c r="C71" s="207"/>
      <c r="D71" s="207"/>
      <c r="E71" s="10"/>
      <c r="F71" s="16"/>
      <c r="G71" s="6"/>
      <c r="H71" s="270" t="s">
        <v>52</v>
      </c>
      <c r="I71" s="270" t="s">
        <v>134</v>
      </c>
      <c r="J71" s="112" t="s">
        <v>259</v>
      </c>
      <c r="K71" s="23">
        <v>42736</v>
      </c>
      <c r="L71" s="23">
        <v>43100</v>
      </c>
      <c r="M71" s="12">
        <v>1583.33</v>
      </c>
      <c r="N71" s="100">
        <v>19000</v>
      </c>
      <c r="O71" s="100">
        <v>0</v>
      </c>
      <c r="P71" s="17"/>
      <c r="Q71" s="11"/>
      <c r="R71" s="66">
        <f>S71/12</f>
        <v>1583.3333333333333</v>
      </c>
      <c r="S71" s="66">
        <v>19000</v>
      </c>
      <c r="T71" s="101"/>
      <c r="U71" s="131" t="s">
        <v>260</v>
      </c>
    </row>
    <row r="72" spans="1:21" s="8" customFormat="1" ht="60" x14ac:dyDescent="0.25">
      <c r="A72" s="14" t="s">
        <v>215</v>
      </c>
      <c r="B72" s="67" t="s">
        <v>136</v>
      </c>
      <c r="C72" s="121" t="s">
        <v>261</v>
      </c>
      <c r="D72" s="121" t="s">
        <v>262</v>
      </c>
      <c r="E72" s="123">
        <v>42608</v>
      </c>
      <c r="F72" s="112" t="s">
        <v>499</v>
      </c>
      <c r="G72" s="113" t="s">
        <v>51</v>
      </c>
      <c r="H72" s="14" t="s">
        <v>52</v>
      </c>
      <c r="I72" s="270" t="s">
        <v>140</v>
      </c>
      <c r="J72" s="211" t="s">
        <v>474</v>
      </c>
      <c r="K72" s="124">
        <v>42661</v>
      </c>
      <c r="L72" s="124">
        <v>43025</v>
      </c>
      <c r="M72" s="12">
        <v>2064.4299999999998</v>
      </c>
      <c r="N72" s="100">
        <f>M72*12</f>
        <v>24773.159999999996</v>
      </c>
      <c r="O72" s="100">
        <v>22167.87</v>
      </c>
      <c r="P72" s="17"/>
      <c r="Q72" s="11"/>
      <c r="R72" s="100">
        <v>2064.4299999999998</v>
      </c>
      <c r="S72" s="100">
        <f>R72*12</f>
        <v>24773.159999999996</v>
      </c>
      <c r="T72" s="101" t="s">
        <v>225</v>
      </c>
      <c r="U72" s="121" t="s">
        <v>264</v>
      </c>
    </row>
    <row r="73" spans="1:21" s="8" customFormat="1" ht="60" x14ac:dyDescent="0.25">
      <c r="A73" s="14" t="s">
        <v>215</v>
      </c>
      <c r="B73" s="67" t="s">
        <v>136</v>
      </c>
      <c r="C73" s="121" t="s">
        <v>265</v>
      </c>
      <c r="D73" s="121" t="s">
        <v>228</v>
      </c>
      <c r="E73" s="123" t="s">
        <v>542</v>
      </c>
      <c r="F73" s="112" t="s">
        <v>499</v>
      </c>
      <c r="G73" s="113" t="s">
        <v>51</v>
      </c>
      <c r="H73" s="298" t="s">
        <v>52</v>
      </c>
      <c r="I73" s="270" t="s">
        <v>140</v>
      </c>
      <c r="J73" s="11" t="s">
        <v>473</v>
      </c>
      <c r="K73" s="124">
        <v>42566</v>
      </c>
      <c r="L73" s="124">
        <v>42930</v>
      </c>
      <c r="M73" s="12">
        <v>25608.959999999999</v>
      </c>
      <c r="N73" s="100">
        <f>M73*12</f>
        <v>307307.52000000002</v>
      </c>
      <c r="O73" s="100">
        <v>277847.01</v>
      </c>
      <c r="P73" s="17"/>
      <c r="Q73" s="11"/>
      <c r="R73" s="100">
        <v>25608.959999999999</v>
      </c>
      <c r="S73" s="100">
        <f>R73*12</f>
        <v>307307.52000000002</v>
      </c>
      <c r="T73" s="101" t="s">
        <v>225</v>
      </c>
      <c r="U73" s="121" t="s">
        <v>226</v>
      </c>
    </row>
    <row r="74" spans="1:21" s="8" customFormat="1" ht="15.75" x14ac:dyDescent="0.25">
      <c r="A74" s="14" t="s">
        <v>215</v>
      </c>
      <c r="B74" s="67"/>
      <c r="C74" s="121"/>
      <c r="D74" s="121"/>
      <c r="E74" s="123"/>
      <c r="F74" s="112"/>
      <c r="G74" s="113"/>
      <c r="H74" s="298" t="s">
        <v>52</v>
      </c>
      <c r="I74" s="270" t="s">
        <v>140</v>
      </c>
      <c r="J74" s="11"/>
      <c r="K74" s="124"/>
      <c r="L74" s="124"/>
      <c r="M74" s="12">
        <f>SUM(M72:M73)</f>
        <v>27673.39</v>
      </c>
      <c r="N74" s="12">
        <f t="shared" ref="N74:O74" si="4">SUM(N72:N73)</f>
        <v>332080.68</v>
      </c>
      <c r="O74" s="12">
        <f t="shared" si="4"/>
        <v>300014.88</v>
      </c>
      <c r="P74" s="17"/>
      <c r="Q74" s="11"/>
      <c r="R74" s="100">
        <f>SUM(R72:R73)</f>
        <v>27673.39</v>
      </c>
      <c r="S74" s="100">
        <f>SUM(S72:S73)</f>
        <v>332080.68</v>
      </c>
      <c r="T74" s="101"/>
      <c r="U74" s="121"/>
    </row>
    <row r="75" spans="1:21" s="8" customFormat="1" ht="30" x14ac:dyDescent="0.25">
      <c r="A75" s="14" t="s">
        <v>215</v>
      </c>
      <c r="B75" s="19" t="s">
        <v>78</v>
      </c>
      <c r="C75" s="207" t="s">
        <v>268</v>
      </c>
      <c r="D75" s="207"/>
      <c r="E75" s="10"/>
      <c r="F75" s="16" t="s">
        <v>508</v>
      </c>
      <c r="G75" s="113" t="s">
        <v>270</v>
      </c>
      <c r="H75" s="14" t="s">
        <v>52</v>
      </c>
      <c r="I75" s="270" t="s">
        <v>271</v>
      </c>
      <c r="J75" s="132" t="s">
        <v>272</v>
      </c>
      <c r="K75" s="23">
        <v>42705</v>
      </c>
      <c r="L75" s="23">
        <v>42825</v>
      </c>
      <c r="M75" s="65">
        <f>N75/4</f>
        <v>643</v>
      </c>
      <c r="N75" s="66">
        <v>2572</v>
      </c>
      <c r="O75" s="100">
        <v>6447</v>
      </c>
      <c r="P75" s="17"/>
      <c r="Q75" s="11"/>
      <c r="R75" s="100">
        <v>643</v>
      </c>
      <c r="S75" s="100">
        <f>R75*12</f>
        <v>7716</v>
      </c>
      <c r="T75" s="101" t="s">
        <v>225</v>
      </c>
      <c r="U75" s="121" t="s">
        <v>273</v>
      </c>
    </row>
    <row r="76" spans="1:21" s="8" customFormat="1" ht="15.75" x14ac:dyDescent="0.25">
      <c r="A76" s="14" t="s">
        <v>215</v>
      </c>
      <c r="B76" s="344" t="s">
        <v>20</v>
      </c>
      <c r="C76" s="345"/>
      <c r="D76" s="345"/>
      <c r="E76" s="345"/>
      <c r="F76" s="345"/>
      <c r="G76" s="345"/>
      <c r="H76" s="345"/>
      <c r="I76" s="346"/>
      <c r="J76" s="132"/>
      <c r="K76" s="23"/>
      <c r="L76" s="23"/>
      <c r="M76" s="100">
        <f>M60+M61+M62+M68+M69+M70+M71+M74+M75</f>
        <v>53988.65</v>
      </c>
      <c r="N76" s="100">
        <f>N60+N61+N62+N68+N69+N70+N71+N74+N75</f>
        <v>642719.84000000008</v>
      </c>
      <c r="O76" s="100">
        <f>O60+O61+O62+O68+O69+O70+O71+O74+O75</f>
        <v>598481.55000000005</v>
      </c>
      <c r="P76" s="17"/>
      <c r="Q76" s="11"/>
      <c r="R76" s="100">
        <f>R60+R61+R62+R68+R69+R70+R71+R74+R75</f>
        <v>56576.770000000004</v>
      </c>
      <c r="S76" s="100">
        <f>S60+S61+S62+S68+S69+S70+S71+S74+S75</f>
        <v>678921.15999999992</v>
      </c>
      <c r="T76" s="101"/>
      <c r="U76" s="121"/>
    </row>
    <row r="77" spans="1:21" s="8" customFormat="1" ht="30" x14ac:dyDescent="0.25">
      <c r="A77" s="14" t="s">
        <v>274</v>
      </c>
      <c r="B77" s="67" t="s">
        <v>136</v>
      </c>
      <c r="C77" s="19" t="s">
        <v>275</v>
      </c>
      <c r="D77" s="207"/>
      <c r="E77" s="10"/>
      <c r="F77" s="16" t="s">
        <v>276</v>
      </c>
      <c r="G77" s="6" t="s">
        <v>277</v>
      </c>
      <c r="H77" s="270" t="s">
        <v>120</v>
      </c>
      <c r="I77" s="14" t="s">
        <v>42</v>
      </c>
      <c r="J77" s="11" t="s">
        <v>515</v>
      </c>
      <c r="K77" s="18">
        <v>42737</v>
      </c>
      <c r="L77" s="18">
        <v>43100</v>
      </c>
      <c r="M77" s="12">
        <v>665</v>
      </c>
      <c r="N77" s="100">
        <v>7980</v>
      </c>
      <c r="O77" s="100">
        <v>7980</v>
      </c>
      <c r="P77" s="17"/>
      <c r="Q77" s="11"/>
      <c r="R77" s="100">
        <v>731.5</v>
      </c>
      <c r="S77" s="100">
        <v>8778</v>
      </c>
      <c r="T77" s="101"/>
      <c r="U77" s="19"/>
    </row>
    <row r="78" spans="1:21" s="8" customFormat="1" ht="45" x14ac:dyDescent="0.25">
      <c r="A78" s="14" t="s">
        <v>274</v>
      </c>
      <c r="B78" s="67" t="s">
        <v>136</v>
      </c>
      <c r="C78" s="207" t="s">
        <v>279</v>
      </c>
      <c r="D78" s="207"/>
      <c r="E78" s="10"/>
      <c r="F78" s="16" t="s">
        <v>280</v>
      </c>
      <c r="G78" s="94"/>
      <c r="H78" s="270" t="s">
        <v>153</v>
      </c>
      <c r="I78" s="270" t="s">
        <v>42</v>
      </c>
      <c r="J78" s="11" t="s">
        <v>281</v>
      </c>
      <c r="K78" s="18">
        <v>42614</v>
      </c>
      <c r="L78" s="185">
        <v>42736</v>
      </c>
      <c r="M78" s="12">
        <v>5640</v>
      </c>
      <c r="N78" s="100">
        <v>28200</v>
      </c>
      <c r="O78" s="100">
        <v>28200</v>
      </c>
      <c r="P78" s="17"/>
      <c r="Q78" s="11"/>
      <c r="R78" s="100"/>
      <c r="S78" s="100"/>
      <c r="T78" s="101"/>
      <c r="U78" s="19" t="s">
        <v>282</v>
      </c>
    </row>
    <row r="79" spans="1:21" s="8" customFormat="1" ht="30" x14ac:dyDescent="0.25">
      <c r="A79" s="14" t="s">
        <v>274</v>
      </c>
      <c r="B79" s="67" t="s">
        <v>136</v>
      </c>
      <c r="C79" s="207" t="s">
        <v>131</v>
      </c>
      <c r="D79" s="207"/>
      <c r="E79" s="10"/>
      <c r="F79" s="16" t="s">
        <v>504</v>
      </c>
      <c r="G79" s="6" t="s">
        <v>284</v>
      </c>
      <c r="H79" s="270" t="s">
        <v>153</v>
      </c>
      <c r="I79" s="270" t="s">
        <v>42</v>
      </c>
      <c r="J79" s="11" t="s">
        <v>465</v>
      </c>
      <c r="K79" s="18">
        <v>42558</v>
      </c>
      <c r="L79" s="185">
        <v>42735</v>
      </c>
      <c r="M79" s="12">
        <v>2648</v>
      </c>
      <c r="N79" s="236">
        <v>31776</v>
      </c>
      <c r="O79" s="100">
        <v>17388</v>
      </c>
      <c r="P79" s="17"/>
      <c r="Q79" s="11"/>
      <c r="R79" s="100">
        <v>2688</v>
      </c>
      <c r="S79" s="100">
        <v>29568</v>
      </c>
      <c r="T79" s="101"/>
      <c r="U79" s="19" t="s">
        <v>286</v>
      </c>
    </row>
    <row r="80" spans="1:21" s="8" customFormat="1" ht="15.75" x14ac:dyDescent="0.25">
      <c r="A80" s="14" t="s">
        <v>274</v>
      </c>
      <c r="B80" s="67"/>
      <c r="C80" s="207"/>
      <c r="D80" s="207"/>
      <c r="E80" s="10"/>
      <c r="F80" s="16"/>
      <c r="G80" s="6"/>
      <c r="H80" s="270" t="s">
        <v>153</v>
      </c>
      <c r="I80" s="270" t="s">
        <v>42</v>
      </c>
      <c r="J80" s="11"/>
      <c r="K80" s="18"/>
      <c r="L80" s="185"/>
      <c r="M80" s="12">
        <f>SUM(M78:M79)</f>
        <v>8288</v>
      </c>
      <c r="N80" s="100">
        <f t="shared" ref="N80:O80" si="5">SUM(N78:N79)</f>
        <v>59976</v>
      </c>
      <c r="O80" s="100">
        <f t="shared" si="5"/>
        <v>45588</v>
      </c>
      <c r="P80" s="17"/>
      <c r="Q80" s="11"/>
      <c r="R80" s="100">
        <f>SUM(R78:R79)</f>
        <v>2688</v>
      </c>
      <c r="S80" s="100">
        <f>SUM(S78:S79)</f>
        <v>29568</v>
      </c>
      <c r="T80" s="101"/>
      <c r="U80" s="19"/>
    </row>
    <row r="81" spans="1:21" s="8" customFormat="1" ht="30" x14ac:dyDescent="0.25">
      <c r="A81" s="14" t="s">
        <v>274</v>
      </c>
      <c r="B81" s="19" t="s">
        <v>456</v>
      </c>
      <c r="C81" s="19" t="s">
        <v>461</v>
      </c>
      <c r="D81" s="149"/>
      <c r="E81" s="124"/>
      <c r="F81" s="16" t="s">
        <v>434</v>
      </c>
      <c r="G81" s="148" t="s">
        <v>32</v>
      </c>
      <c r="H81" s="270" t="s">
        <v>33</v>
      </c>
      <c r="I81" s="270" t="s">
        <v>167</v>
      </c>
      <c r="J81" s="133" t="s">
        <v>463</v>
      </c>
      <c r="K81" s="18">
        <v>42634</v>
      </c>
      <c r="L81" s="18">
        <v>42998</v>
      </c>
      <c r="M81" s="12">
        <v>2317.39</v>
      </c>
      <c r="N81" s="236">
        <v>27808.69</v>
      </c>
      <c r="O81" s="106">
        <v>27738.79</v>
      </c>
      <c r="P81" s="17"/>
      <c r="Q81" s="11"/>
      <c r="R81" s="100">
        <v>2843.6</v>
      </c>
      <c r="S81" s="66">
        <v>34123.199999999997</v>
      </c>
      <c r="T81" s="101" t="s">
        <v>232</v>
      </c>
      <c r="U81" s="19" t="s">
        <v>462</v>
      </c>
    </row>
    <row r="82" spans="1:21" s="8" customFormat="1" ht="30" x14ac:dyDescent="0.25">
      <c r="A82" s="14" t="s">
        <v>274</v>
      </c>
      <c r="B82" s="67" t="s">
        <v>136</v>
      </c>
      <c r="C82" s="231" t="s">
        <v>303</v>
      </c>
      <c r="D82" s="207"/>
      <c r="E82" s="10"/>
      <c r="F82" s="206" t="s">
        <v>498</v>
      </c>
      <c r="G82" s="216" t="s">
        <v>305</v>
      </c>
      <c r="H82" s="270" t="s">
        <v>52</v>
      </c>
      <c r="I82" s="270" t="s">
        <v>42</v>
      </c>
      <c r="J82" s="11" t="s">
        <v>236</v>
      </c>
      <c r="K82" s="18">
        <v>42402</v>
      </c>
      <c r="L82" s="185">
        <v>42735</v>
      </c>
      <c r="M82" s="12">
        <v>1008</v>
      </c>
      <c r="N82" s="100">
        <v>782.08</v>
      </c>
      <c r="O82" s="100">
        <v>7020.56</v>
      </c>
      <c r="P82" s="17"/>
      <c r="Q82" s="11"/>
      <c r="R82" s="100">
        <v>720</v>
      </c>
      <c r="S82" s="100">
        <v>8640</v>
      </c>
      <c r="T82" s="101"/>
      <c r="U82" s="19"/>
    </row>
    <row r="83" spans="1:21" s="8" customFormat="1" ht="15.75" x14ac:dyDescent="0.25">
      <c r="A83" s="14" t="s">
        <v>274</v>
      </c>
      <c r="B83" s="19" t="s">
        <v>78</v>
      </c>
      <c r="C83" s="206" t="s">
        <v>312</v>
      </c>
      <c r="D83" s="207"/>
      <c r="E83" s="10"/>
      <c r="F83" s="216" t="s">
        <v>513</v>
      </c>
      <c r="G83" s="216" t="s">
        <v>314</v>
      </c>
      <c r="H83" s="270" t="s">
        <v>52</v>
      </c>
      <c r="I83" s="270" t="s">
        <v>42</v>
      </c>
      <c r="J83" s="206" t="s">
        <v>315</v>
      </c>
      <c r="K83" s="18">
        <v>42737</v>
      </c>
      <c r="L83" s="18">
        <v>43100</v>
      </c>
      <c r="M83" s="12">
        <v>350</v>
      </c>
      <c r="N83" s="100">
        <v>4200</v>
      </c>
      <c r="O83" s="100">
        <v>4200</v>
      </c>
      <c r="P83" s="17"/>
      <c r="Q83" s="11"/>
      <c r="R83" s="100">
        <v>385</v>
      </c>
      <c r="S83" s="100">
        <v>4662</v>
      </c>
      <c r="T83" s="101"/>
      <c r="U83" s="19"/>
    </row>
    <row r="84" spans="1:21" s="8" customFormat="1" ht="30" x14ac:dyDescent="0.25">
      <c r="A84" s="14" t="s">
        <v>274</v>
      </c>
      <c r="B84" s="67" t="s">
        <v>136</v>
      </c>
      <c r="C84" s="149" t="s">
        <v>287</v>
      </c>
      <c r="D84" s="207"/>
      <c r="E84" s="10"/>
      <c r="F84" s="206" t="s">
        <v>503</v>
      </c>
      <c r="G84" s="148" t="s">
        <v>289</v>
      </c>
      <c r="H84" s="270" t="s">
        <v>52</v>
      </c>
      <c r="I84" s="270" t="s">
        <v>42</v>
      </c>
      <c r="J84" s="11" t="s">
        <v>514</v>
      </c>
      <c r="K84" s="18">
        <v>42737</v>
      </c>
      <c r="L84" s="18">
        <v>43100</v>
      </c>
      <c r="M84" s="12">
        <v>1479.5</v>
      </c>
      <c r="N84" s="100">
        <v>17754</v>
      </c>
      <c r="O84" s="100">
        <v>16274.5</v>
      </c>
      <c r="P84" s="17"/>
      <c r="Q84" s="11"/>
      <c r="R84" s="100">
        <v>1479.5</v>
      </c>
      <c r="S84" s="100">
        <v>17754</v>
      </c>
      <c r="T84" s="101"/>
      <c r="U84" s="19" t="s">
        <v>291</v>
      </c>
    </row>
    <row r="85" spans="1:21" s="8" customFormat="1" ht="45" x14ac:dyDescent="0.25">
      <c r="A85" s="14" t="s">
        <v>274</v>
      </c>
      <c r="B85" s="19" t="s">
        <v>78</v>
      </c>
      <c r="C85" s="19" t="s">
        <v>307</v>
      </c>
      <c r="D85" s="207"/>
      <c r="E85" s="10"/>
      <c r="F85" s="16" t="s">
        <v>308</v>
      </c>
      <c r="G85" s="6" t="s">
        <v>309</v>
      </c>
      <c r="H85" s="270" t="s">
        <v>52</v>
      </c>
      <c r="I85" s="270" t="s">
        <v>42</v>
      </c>
      <c r="J85" s="11" t="s">
        <v>248</v>
      </c>
      <c r="K85" s="18">
        <v>42737</v>
      </c>
      <c r="L85" s="18">
        <v>43100</v>
      </c>
      <c r="M85" s="12">
        <v>420.32</v>
      </c>
      <c r="N85" s="100">
        <v>2101.6</v>
      </c>
      <c r="O85" s="100">
        <v>6754.94</v>
      </c>
      <c r="P85" s="17"/>
      <c r="Q85" s="11"/>
      <c r="R85" s="100">
        <v>619.20000000000005</v>
      </c>
      <c r="S85" s="100">
        <v>7430.43</v>
      </c>
      <c r="T85" s="101"/>
      <c r="U85" s="19" t="s">
        <v>311</v>
      </c>
    </row>
    <row r="86" spans="1:21" s="8" customFormat="1" ht="15.75" x14ac:dyDescent="0.25">
      <c r="A86" s="14" t="s">
        <v>274</v>
      </c>
      <c r="B86" s="19"/>
      <c r="C86" s="19"/>
      <c r="D86" s="207"/>
      <c r="E86" s="10"/>
      <c r="F86" s="16"/>
      <c r="G86" s="6"/>
      <c r="H86" s="270" t="s">
        <v>52</v>
      </c>
      <c r="I86" s="270" t="s">
        <v>42</v>
      </c>
      <c r="J86" s="11"/>
      <c r="K86" s="18"/>
      <c r="L86" s="18"/>
      <c r="M86" s="12">
        <f>SUM(M82:M85)</f>
        <v>3257.82</v>
      </c>
      <c r="N86" s="100">
        <f>SUM(N82:N85)</f>
        <v>24837.68</v>
      </c>
      <c r="O86" s="100">
        <f>SUM(O82:O85)</f>
        <v>34250</v>
      </c>
      <c r="P86" s="17"/>
      <c r="Q86" s="11"/>
      <c r="R86" s="100">
        <f>SUM(R82:R85)</f>
        <v>3203.7</v>
      </c>
      <c r="S86" s="100">
        <f>SUM(S82:S85)</f>
        <v>38486.43</v>
      </c>
      <c r="T86" s="101"/>
      <c r="U86" s="19"/>
    </row>
    <row r="87" spans="1:21" s="8" customFormat="1" ht="60" x14ac:dyDescent="0.25">
      <c r="A87" s="14" t="s">
        <v>274</v>
      </c>
      <c r="B87" s="67" t="s">
        <v>136</v>
      </c>
      <c r="C87" s="232" t="s">
        <v>316</v>
      </c>
      <c r="D87" s="149" t="s">
        <v>317</v>
      </c>
      <c r="E87" s="10"/>
      <c r="F87" s="116" t="s">
        <v>539</v>
      </c>
      <c r="G87" s="148" t="s">
        <v>193</v>
      </c>
      <c r="H87" s="270" t="s">
        <v>52</v>
      </c>
      <c r="I87" s="270" t="s">
        <v>194</v>
      </c>
      <c r="J87" s="11" t="s">
        <v>489</v>
      </c>
      <c r="K87" s="18">
        <v>42737</v>
      </c>
      <c r="L87" s="18">
        <v>43100</v>
      </c>
      <c r="M87" s="12">
        <v>3500</v>
      </c>
      <c r="N87" s="100">
        <v>42000</v>
      </c>
      <c r="O87" s="100">
        <v>44884</v>
      </c>
      <c r="P87" s="17"/>
      <c r="Q87" s="11"/>
      <c r="R87" s="100">
        <v>4114.37</v>
      </c>
      <c r="S87" s="100">
        <v>49372.4</v>
      </c>
      <c r="T87" s="101"/>
      <c r="U87" s="19" t="s">
        <v>320</v>
      </c>
    </row>
    <row r="88" spans="1:21" s="8" customFormat="1" ht="60" x14ac:dyDescent="0.25">
      <c r="A88" s="14" t="s">
        <v>274</v>
      </c>
      <c r="B88" s="67" t="s">
        <v>136</v>
      </c>
      <c r="C88" s="19" t="s">
        <v>321</v>
      </c>
      <c r="D88" s="19"/>
      <c r="E88" s="10"/>
      <c r="F88" s="16" t="s">
        <v>470</v>
      </c>
      <c r="G88" s="207" t="s">
        <v>323</v>
      </c>
      <c r="H88" s="270" t="s">
        <v>52</v>
      </c>
      <c r="I88" s="270" t="s">
        <v>127</v>
      </c>
      <c r="J88" s="128" t="s">
        <v>526</v>
      </c>
      <c r="K88" s="18">
        <v>42737</v>
      </c>
      <c r="L88" s="18">
        <v>43100</v>
      </c>
      <c r="M88" s="12">
        <v>10894.85</v>
      </c>
      <c r="N88" s="100">
        <v>130738.26</v>
      </c>
      <c r="O88" s="100">
        <v>112834.4</v>
      </c>
      <c r="P88" s="17"/>
      <c r="Q88" s="11"/>
      <c r="R88" s="100">
        <v>11550.7</v>
      </c>
      <c r="S88" s="100">
        <v>136608.47</v>
      </c>
      <c r="T88" s="130" t="s">
        <v>225</v>
      </c>
      <c r="U88" s="19" t="s">
        <v>325</v>
      </c>
    </row>
    <row r="89" spans="1:21" s="8" customFormat="1" ht="30" x14ac:dyDescent="0.25">
      <c r="A89" s="14" t="s">
        <v>274</v>
      </c>
      <c r="B89" s="19"/>
      <c r="C89" s="207"/>
      <c r="D89" s="207"/>
      <c r="E89" s="10"/>
      <c r="F89" s="16"/>
      <c r="G89" s="6"/>
      <c r="H89" s="270" t="s">
        <v>52</v>
      </c>
      <c r="I89" s="270" t="s">
        <v>134</v>
      </c>
      <c r="J89" s="11" t="s">
        <v>259</v>
      </c>
      <c r="K89" s="18"/>
      <c r="L89" s="18"/>
      <c r="M89" s="12"/>
      <c r="N89" s="100"/>
      <c r="O89" s="66"/>
      <c r="P89" s="17"/>
      <c r="Q89" s="11"/>
      <c r="R89" s="100"/>
      <c r="S89" s="100">
        <v>11832</v>
      </c>
      <c r="T89" s="101"/>
      <c r="U89" s="19" t="s">
        <v>327</v>
      </c>
    </row>
    <row r="90" spans="1:21" s="8" customFormat="1" ht="30" x14ac:dyDescent="0.25">
      <c r="A90" s="14" t="s">
        <v>274</v>
      </c>
      <c r="B90" s="67" t="s">
        <v>136</v>
      </c>
      <c r="C90" s="206" t="s">
        <v>328</v>
      </c>
      <c r="D90" s="207"/>
      <c r="E90" s="10"/>
      <c r="F90" s="112" t="s">
        <v>499</v>
      </c>
      <c r="G90" s="221" t="s">
        <v>330</v>
      </c>
      <c r="H90" s="270" t="s">
        <v>52</v>
      </c>
      <c r="I90" s="270" t="s">
        <v>140</v>
      </c>
      <c r="J90" s="11" t="s">
        <v>476</v>
      </c>
      <c r="K90" s="18">
        <v>42737</v>
      </c>
      <c r="L90" s="18">
        <v>43100</v>
      </c>
      <c r="M90" s="12">
        <v>16618.400000000001</v>
      </c>
      <c r="N90" s="100">
        <v>199420.85</v>
      </c>
      <c r="O90" s="100">
        <v>144735.12</v>
      </c>
      <c r="P90" s="17"/>
      <c r="Q90" s="11"/>
      <c r="R90" s="100">
        <v>15061.33</v>
      </c>
      <c r="S90" s="100">
        <v>180736.01</v>
      </c>
      <c r="T90" s="101"/>
      <c r="U90" s="19"/>
    </row>
    <row r="91" spans="1:21" s="8" customFormat="1" ht="15.75" customHeight="1" x14ac:dyDescent="0.25">
      <c r="A91" s="14" t="s">
        <v>274</v>
      </c>
      <c r="B91" s="67" t="s">
        <v>136</v>
      </c>
      <c r="C91" s="19" t="s">
        <v>332</v>
      </c>
      <c r="D91" s="207"/>
      <c r="E91" s="10"/>
      <c r="F91" s="112" t="s">
        <v>471</v>
      </c>
      <c r="G91" s="6" t="s">
        <v>334</v>
      </c>
      <c r="H91" s="270" t="s">
        <v>52</v>
      </c>
      <c r="I91" s="270" t="s">
        <v>271</v>
      </c>
      <c r="J91" s="132" t="s">
        <v>272</v>
      </c>
      <c r="K91" s="18">
        <v>42737</v>
      </c>
      <c r="L91" s="18">
        <v>43100</v>
      </c>
      <c r="M91" s="12">
        <v>857.57</v>
      </c>
      <c r="N91" s="236">
        <v>10290.84</v>
      </c>
      <c r="O91" s="100">
        <v>11365.32</v>
      </c>
      <c r="P91" s="17"/>
      <c r="Q91" s="11"/>
      <c r="R91" s="100">
        <v>1013.29</v>
      </c>
      <c r="S91" s="100">
        <v>12159.48</v>
      </c>
      <c r="T91" s="101"/>
      <c r="U91" s="19" t="s">
        <v>336</v>
      </c>
    </row>
    <row r="92" spans="1:21" s="8" customFormat="1" ht="15.75" customHeight="1" x14ac:dyDescent="0.25">
      <c r="A92" s="14" t="s">
        <v>274</v>
      </c>
      <c r="B92" s="344" t="s">
        <v>20</v>
      </c>
      <c r="C92" s="345"/>
      <c r="D92" s="345"/>
      <c r="E92" s="345"/>
      <c r="F92" s="345"/>
      <c r="G92" s="345"/>
      <c r="H92" s="345"/>
      <c r="I92" s="346"/>
      <c r="J92" s="132"/>
      <c r="K92" s="18"/>
      <c r="L92" s="18"/>
      <c r="M92" s="100">
        <f>M77+M80+M81+M86+M87+M88+M89+M90+M91</f>
        <v>46399.03</v>
      </c>
      <c r="N92" s="100">
        <f t="shared" ref="N92:O92" si="6">N77+N80+N81+N86+N87+N88+N89+N90+N91</f>
        <v>503052.32</v>
      </c>
      <c r="O92" s="100">
        <f t="shared" si="6"/>
        <v>429375.63</v>
      </c>
      <c r="P92" s="17"/>
      <c r="Q92" s="11"/>
      <c r="R92" s="100">
        <f t="shared" ref="R92:S92" si="7">R77+R80+R81+R86+R87+R88+R89+R90+R91</f>
        <v>41206.49</v>
      </c>
      <c r="S92" s="100">
        <f t="shared" si="7"/>
        <v>501663.99</v>
      </c>
      <c r="T92" s="101"/>
      <c r="U92" s="19"/>
    </row>
    <row r="93" spans="1:21" s="145" customFormat="1" ht="30" customHeight="1" x14ac:dyDescent="0.25">
      <c r="A93" s="146" t="s">
        <v>337</v>
      </c>
      <c r="B93" s="19" t="s">
        <v>78</v>
      </c>
      <c r="C93" s="226"/>
      <c r="D93" s="226"/>
      <c r="E93" s="10"/>
      <c r="F93" s="116" t="s">
        <v>338</v>
      </c>
      <c r="G93" s="142" t="s">
        <v>339</v>
      </c>
      <c r="H93" s="297" t="s">
        <v>52</v>
      </c>
      <c r="I93" s="297" t="s">
        <v>42</v>
      </c>
      <c r="J93" s="11" t="s">
        <v>340</v>
      </c>
      <c r="K93" s="23"/>
      <c r="L93" s="23"/>
      <c r="M93" s="12">
        <v>250</v>
      </c>
      <c r="N93" s="100">
        <f>M93*12</f>
        <v>3000</v>
      </c>
      <c r="O93" s="100">
        <v>2006.55</v>
      </c>
      <c r="P93" s="12">
        <v>0</v>
      </c>
      <c r="Q93" s="11"/>
      <c r="R93" s="100">
        <v>250</v>
      </c>
      <c r="S93" s="100">
        <f>R93*12</f>
        <v>3000</v>
      </c>
      <c r="T93" s="101"/>
      <c r="U93" s="11"/>
    </row>
    <row r="94" spans="1:21" s="145" customFormat="1" ht="45" x14ac:dyDescent="0.25">
      <c r="A94" s="146" t="s">
        <v>337</v>
      </c>
      <c r="B94" s="19" t="s">
        <v>78</v>
      </c>
      <c r="C94" s="226"/>
      <c r="D94" s="226"/>
      <c r="E94" s="10"/>
      <c r="F94" s="116" t="s">
        <v>512</v>
      </c>
      <c r="G94" s="142" t="s">
        <v>342</v>
      </c>
      <c r="H94" s="297" t="s">
        <v>52</v>
      </c>
      <c r="I94" s="297" t="s">
        <v>42</v>
      </c>
      <c r="J94" s="11" t="s">
        <v>523</v>
      </c>
      <c r="K94" s="23">
        <v>39158</v>
      </c>
      <c r="L94" s="23">
        <v>43100</v>
      </c>
      <c r="M94" s="65">
        <v>100</v>
      </c>
      <c r="N94" s="66">
        <f>M94*12</f>
        <v>1200</v>
      </c>
      <c r="O94" s="100">
        <v>1162.2</v>
      </c>
      <c r="P94" s="12">
        <v>0</v>
      </c>
      <c r="Q94" s="11" t="s">
        <v>344</v>
      </c>
      <c r="R94" s="66">
        <v>100</v>
      </c>
      <c r="S94" s="66">
        <f>R94*12</f>
        <v>1200</v>
      </c>
      <c r="T94" s="101"/>
      <c r="U94" s="11"/>
    </row>
    <row r="95" spans="1:21" s="145" customFormat="1" ht="15.75" x14ac:dyDescent="0.25">
      <c r="A95" s="146" t="s">
        <v>337</v>
      </c>
      <c r="B95" s="19"/>
      <c r="C95" s="226"/>
      <c r="D95" s="226"/>
      <c r="E95" s="10"/>
      <c r="F95" s="116"/>
      <c r="G95" s="142"/>
      <c r="H95" s="297" t="s">
        <v>52</v>
      </c>
      <c r="I95" s="297" t="s">
        <v>42</v>
      </c>
      <c r="J95" s="11"/>
      <c r="K95" s="23"/>
      <c r="L95" s="23"/>
      <c r="M95" s="65">
        <f>SUM(M93:M94)</f>
        <v>350</v>
      </c>
      <c r="N95" s="66">
        <f>SUM(N93:N94)</f>
        <v>4200</v>
      </c>
      <c r="O95" s="66">
        <f>SUM(O93:O94)</f>
        <v>3168.75</v>
      </c>
      <c r="P95" s="12"/>
      <c r="Q95" s="11"/>
      <c r="R95" s="66">
        <f>SUM(R93:R94)</f>
        <v>350</v>
      </c>
      <c r="S95" s="66">
        <f>SUM(S93:S94)</f>
        <v>4200</v>
      </c>
      <c r="T95" s="101"/>
      <c r="U95" s="11"/>
    </row>
    <row r="96" spans="1:21" s="145" customFormat="1" ht="15.75" customHeight="1" x14ac:dyDescent="0.25">
      <c r="A96" s="146" t="s">
        <v>337</v>
      </c>
      <c r="B96" s="67" t="s">
        <v>136</v>
      </c>
      <c r="C96" s="226" t="s">
        <v>345</v>
      </c>
      <c r="D96" s="226" t="s">
        <v>346</v>
      </c>
      <c r="E96" s="10">
        <v>41890</v>
      </c>
      <c r="F96" s="116" t="s">
        <v>539</v>
      </c>
      <c r="G96" s="142" t="s">
        <v>193</v>
      </c>
      <c r="H96" s="297" t="s">
        <v>52</v>
      </c>
      <c r="I96" s="297" t="s">
        <v>194</v>
      </c>
      <c r="J96" s="11" t="s">
        <v>489</v>
      </c>
      <c r="K96" s="23">
        <v>42461</v>
      </c>
      <c r="L96" s="23">
        <v>42825</v>
      </c>
      <c r="M96" s="12">
        <v>3300</v>
      </c>
      <c r="N96" s="100">
        <f>M96*12</f>
        <v>39600</v>
      </c>
      <c r="O96" s="100">
        <v>24239.4</v>
      </c>
      <c r="P96" s="12">
        <v>0</v>
      </c>
      <c r="Q96" s="11"/>
      <c r="R96" s="100">
        <v>3300</v>
      </c>
      <c r="S96" s="100">
        <f>R96*12</f>
        <v>39600</v>
      </c>
      <c r="T96" s="101"/>
      <c r="U96" s="11"/>
    </row>
    <row r="97" spans="1:21" s="145" customFormat="1" ht="15.75" customHeight="1" x14ac:dyDescent="0.25">
      <c r="A97" s="146" t="s">
        <v>337</v>
      </c>
      <c r="B97" s="19" t="s">
        <v>456</v>
      </c>
      <c r="C97" s="19" t="s">
        <v>540</v>
      </c>
      <c r="D97" s="232" t="s">
        <v>439</v>
      </c>
      <c r="E97" s="124">
        <v>42314</v>
      </c>
      <c r="F97" s="116" t="s">
        <v>351</v>
      </c>
      <c r="G97" s="142" t="s">
        <v>98</v>
      </c>
      <c r="H97" s="297" t="s">
        <v>52</v>
      </c>
      <c r="I97" s="297" t="s">
        <v>198</v>
      </c>
      <c r="J97" s="11" t="s">
        <v>500</v>
      </c>
      <c r="K97" s="23">
        <v>42635</v>
      </c>
      <c r="L97" s="23">
        <v>42999</v>
      </c>
      <c r="M97" s="12">
        <v>483.17</v>
      </c>
      <c r="N97" s="100">
        <f>M97*12</f>
        <v>5798.04</v>
      </c>
      <c r="O97" s="100">
        <v>5430.68</v>
      </c>
      <c r="P97" s="12"/>
      <c r="Q97" s="11"/>
      <c r="R97" s="100">
        <v>483.17</v>
      </c>
      <c r="S97" s="100">
        <f>R97*12</f>
        <v>5798.04</v>
      </c>
      <c r="T97" s="101"/>
      <c r="U97" s="11"/>
    </row>
    <row r="98" spans="1:21" s="145" customFormat="1" ht="45" customHeight="1" x14ac:dyDescent="0.25">
      <c r="A98" s="146" t="s">
        <v>337</v>
      </c>
      <c r="B98" s="11"/>
      <c r="C98" s="226"/>
      <c r="D98" s="226"/>
      <c r="E98" s="10"/>
      <c r="F98" s="11"/>
      <c r="G98" s="142"/>
      <c r="H98" s="297" t="s">
        <v>52</v>
      </c>
      <c r="I98" s="297" t="s">
        <v>127</v>
      </c>
      <c r="J98" s="128" t="s">
        <v>526</v>
      </c>
      <c r="K98" s="23"/>
      <c r="L98" s="62"/>
      <c r="M98" s="65"/>
      <c r="N98" s="66"/>
      <c r="O98" s="100"/>
      <c r="P98" s="12"/>
      <c r="Q98" s="11"/>
      <c r="R98" s="66"/>
      <c r="S98" s="66"/>
      <c r="T98" s="101"/>
      <c r="U98" s="11" t="s">
        <v>353</v>
      </c>
    </row>
    <row r="99" spans="1:21" s="8" customFormat="1" ht="45" customHeight="1" x14ac:dyDescent="0.25">
      <c r="A99" s="146" t="s">
        <v>337</v>
      </c>
      <c r="B99" s="19" t="s">
        <v>456</v>
      </c>
      <c r="C99" s="19" t="s">
        <v>461</v>
      </c>
      <c r="D99" s="207"/>
      <c r="E99" s="10"/>
      <c r="F99" s="16" t="s">
        <v>434</v>
      </c>
      <c r="G99" s="6" t="s">
        <v>32</v>
      </c>
      <c r="H99" s="270" t="s">
        <v>33</v>
      </c>
      <c r="I99" s="270" t="s">
        <v>167</v>
      </c>
      <c r="J99" s="133" t="s">
        <v>463</v>
      </c>
      <c r="K99" s="18">
        <v>42630</v>
      </c>
      <c r="L99" s="18">
        <v>42995</v>
      </c>
      <c r="M99" s="65">
        <v>2585.77</v>
      </c>
      <c r="N99" s="100">
        <v>31029.23</v>
      </c>
      <c r="O99" s="66">
        <v>37003.53</v>
      </c>
      <c r="P99" s="129"/>
      <c r="Q99" s="67"/>
      <c r="R99" s="66">
        <v>2585.77</v>
      </c>
      <c r="S99" s="66">
        <v>31029.23</v>
      </c>
      <c r="T99" s="101"/>
      <c r="U99" s="19"/>
    </row>
    <row r="100" spans="1:21" s="145" customFormat="1" ht="75" customHeight="1" x14ac:dyDescent="0.25">
      <c r="A100" s="146" t="s">
        <v>337</v>
      </c>
      <c r="B100" s="19" t="s">
        <v>78</v>
      </c>
      <c r="C100" s="226" t="s">
        <v>355</v>
      </c>
      <c r="D100" s="226" t="s">
        <v>356</v>
      </c>
      <c r="E100" s="10">
        <v>42490</v>
      </c>
      <c r="F100" s="116" t="s">
        <v>357</v>
      </c>
      <c r="G100" s="142" t="s">
        <v>358</v>
      </c>
      <c r="H100" s="297" t="s">
        <v>52</v>
      </c>
      <c r="I100" s="297" t="s">
        <v>140</v>
      </c>
      <c r="J100" s="11" t="s">
        <v>525</v>
      </c>
      <c r="K100" s="23">
        <v>42583</v>
      </c>
      <c r="L100" s="186">
        <v>42766</v>
      </c>
      <c r="M100" s="12">
        <v>20367.5</v>
      </c>
      <c r="N100" s="100">
        <f>M100*1</f>
        <v>20367.5</v>
      </c>
      <c r="O100" s="100">
        <f>121511.55-19674.05</f>
        <v>101837.5</v>
      </c>
      <c r="P100" s="12">
        <v>0</v>
      </c>
      <c r="Q100" s="11" t="s">
        <v>344</v>
      </c>
      <c r="R100" s="100">
        <v>20367.5</v>
      </c>
      <c r="S100" s="100">
        <f>R100*1</f>
        <v>20367.5</v>
      </c>
      <c r="T100" s="101"/>
      <c r="U100" s="11" t="s">
        <v>360</v>
      </c>
    </row>
    <row r="101" spans="1:21" s="145" customFormat="1" ht="18" customHeight="1" x14ac:dyDescent="0.25">
      <c r="A101" s="146" t="s">
        <v>337</v>
      </c>
      <c r="B101" s="344" t="s">
        <v>20</v>
      </c>
      <c r="C101" s="345"/>
      <c r="D101" s="345"/>
      <c r="E101" s="345"/>
      <c r="F101" s="345"/>
      <c r="G101" s="345"/>
      <c r="H101" s="345"/>
      <c r="I101" s="346"/>
      <c r="J101" s="11"/>
      <c r="K101" s="23"/>
      <c r="L101" s="186"/>
      <c r="M101" s="100">
        <f>M95+M96+M97+M98+M100+M99</f>
        <v>27086.44</v>
      </c>
      <c r="N101" s="100">
        <f>N95+N96+N97+N98+N100+N99</f>
        <v>100994.77</v>
      </c>
      <c r="O101" s="100">
        <f>O95+O96+O97+O98+O100+O99</f>
        <v>171679.86000000002</v>
      </c>
      <c r="P101" s="12"/>
      <c r="Q101" s="11"/>
      <c r="R101" s="100">
        <f>R95+R96+R97+R98+R100+R99</f>
        <v>27086.44</v>
      </c>
      <c r="S101" s="100">
        <f>S95+S96+S97+S98+S100+S99</f>
        <v>100994.77</v>
      </c>
      <c r="T101" s="101"/>
      <c r="U101" s="11"/>
    </row>
    <row r="102" spans="1:21" s="8" customFormat="1" ht="60" customHeight="1" x14ac:dyDescent="0.25">
      <c r="A102" s="146" t="s">
        <v>419</v>
      </c>
      <c r="B102" s="19" t="s">
        <v>136</v>
      </c>
      <c r="C102" s="207" t="s">
        <v>361</v>
      </c>
      <c r="D102" s="207"/>
      <c r="E102" s="10"/>
      <c r="F102" s="16" t="s">
        <v>490</v>
      </c>
      <c r="G102" s="6" t="s">
        <v>363</v>
      </c>
      <c r="H102" s="270" t="s">
        <v>153</v>
      </c>
      <c r="I102" s="270" t="s">
        <v>42</v>
      </c>
      <c r="J102" s="11" t="s">
        <v>465</v>
      </c>
      <c r="K102" s="123">
        <v>42552</v>
      </c>
      <c r="L102" s="123">
        <v>42919</v>
      </c>
      <c r="M102" s="65">
        <v>7882.21</v>
      </c>
      <c r="N102" s="100">
        <v>94586.52</v>
      </c>
      <c r="O102" s="66">
        <v>94586.52</v>
      </c>
      <c r="P102" s="129"/>
      <c r="Q102" s="67"/>
      <c r="R102" s="66">
        <v>7890</v>
      </c>
      <c r="S102" s="66">
        <v>94680</v>
      </c>
      <c r="T102" s="101"/>
      <c r="U102" s="19"/>
    </row>
    <row r="103" spans="1:21" s="8" customFormat="1" ht="60" customHeight="1" x14ac:dyDescent="0.25">
      <c r="A103" s="146" t="s">
        <v>419</v>
      </c>
      <c r="B103" s="19" t="s">
        <v>136</v>
      </c>
      <c r="C103" s="207" t="s">
        <v>365</v>
      </c>
      <c r="D103" s="207"/>
      <c r="E103" s="10"/>
      <c r="F103" s="16" t="s">
        <v>505</v>
      </c>
      <c r="G103" s="6" t="s">
        <v>367</v>
      </c>
      <c r="H103" s="270" t="s">
        <v>153</v>
      </c>
      <c r="I103" s="270" t="s">
        <v>42</v>
      </c>
      <c r="J103" s="112" t="s">
        <v>483</v>
      </c>
      <c r="K103" s="123">
        <v>42401</v>
      </c>
      <c r="L103" s="185">
        <v>42766</v>
      </c>
      <c r="M103" s="65">
        <v>2545.9299999999998</v>
      </c>
      <c r="N103" s="100">
        <v>30551.16</v>
      </c>
      <c r="O103" s="100">
        <v>30551.16</v>
      </c>
      <c r="P103" s="129"/>
      <c r="Q103" s="67"/>
      <c r="R103" s="66">
        <v>2545.9299999999998</v>
      </c>
      <c r="S103" s="66">
        <v>30551.16</v>
      </c>
      <c r="T103" s="130" t="s">
        <v>225</v>
      </c>
      <c r="U103" s="19" t="s">
        <v>369</v>
      </c>
    </row>
    <row r="104" spans="1:21" s="8" customFormat="1" ht="60" customHeight="1" x14ac:dyDescent="0.25">
      <c r="A104" s="146" t="s">
        <v>419</v>
      </c>
      <c r="B104" s="19"/>
      <c r="C104" s="207"/>
      <c r="D104" s="207"/>
      <c r="E104" s="10"/>
      <c r="F104" s="16"/>
      <c r="G104" s="6"/>
      <c r="H104" s="270" t="s">
        <v>153</v>
      </c>
      <c r="I104" s="270" t="s">
        <v>42</v>
      </c>
      <c r="J104" s="112"/>
      <c r="K104" s="123"/>
      <c r="L104" s="185"/>
      <c r="M104" s="65">
        <f>SUM(M102:M103)</f>
        <v>10428.14</v>
      </c>
      <c r="N104" s="66">
        <f t="shared" ref="N104:O104" si="8">SUM(N102:N103)</f>
        <v>125137.68000000001</v>
      </c>
      <c r="O104" s="66">
        <f t="shared" si="8"/>
        <v>125137.68000000001</v>
      </c>
      <c r="P104" s="129"/>
      <c r="Q104" s="67"/>
      <c r="R104" s="66">
        <f t="shared" ref="R104:S104" si="9">SUM(R102:R103)</f>
        <v>10435.93</v>
      </c>
      <c r="S104" s="66">
        <f t="shared" si="9"/>
        <v>125231.16</v>
      </c>
      <c r="T104" s="130"/>
      <c r="U104" s="19"/>
    </row>
    <row r="105" spans="1:21" s="8" customFormat="1" ht="45" customHeight="1" x14ac:dyDescent="0.25">
      <c r="A105" s="146" t="s">
        <v>419</v>
      </c>
      <c r="B105" s="19" t="s">
        <v>456</v>
      </c>
      <c r="C105" s="19" t="s">
        <v>461</v>
      </c>
      <c r="D105" s="207"/>
      <c r="E105" s="10"/>
      <c r="F105" s="16" t="s">
        <v>434</v>
      </c>
      <c r="G105" s="6" t="s">
        <v>32</v>
      </c>
      <c r="H105" s="270" t="s">
        <v>33</v>
      </c>
      <c r="I105" s="270" t="s">
        <v>167</v>
      </c>
      <c r="J105" s="133" t="s">
        <v>463</v>
      </c>
      <c r="K105" s="18">
        <v>42634</v>
      </c>
      <c r="L105" s="18">
        <v>42998</v>
      </c>
      <c r="M105" s="65">
        <v>2028.59</v>
      </c>
      <c r="N105" s="100">
        <v>23808</v>
      </c>
      <c r="O105" s="66">
        <v>24343.07</v>
      </c>
      <c r="P105" s="129"/>
      <c r="Q105" s="67"/>
      <c r="R105" s="66">
        <v>2117.33</v>
      </c>
      <c r="S105" s="66">
        <v>25408</v>
      </c>
      <c r="T105" s="101" t="s">
        <v>232</v>
      </c>
      <c r="U105" s="19" t="s">
        <v>462</v>
      </c>
    </row>
    <row r="106" spans="1:21" s="8" customFormat="1" ht="75" customHeight="1" x14ac:dyDescent="0.25">
      <c r="A106" s="146" t="s">
        <v>419</v>
      </c>
      <c r="B106" s="19" t="s">
        <v>78</v>
      </c>
      <c r="C106" s="207" t="s">
        <v>376</v>
      </c>
      <c r="D106" s="207"/>
      <c r="E106" s="10"/>
      <c r="F106" s="16" t="s">
        <v>234</v>
      </c>
      <c r="G106" s="6" t="s">
        <v>235</v>
      </c>
      <c r="H106" s="270" t="s">
        <v>52</v>
      </c>
      <c r="I106" s="270" t="s">
        <v>42</v>
      </c>
      <c r="J106" s="11" t="s">
        <v>236</v>
      </c>
      <c r="K106" s="123">
        <v>42642</v>
      </c>
      <c r="L106" s="123">
        <v>43010</v>
      </c>
      <c r="M106" s="65">
        <v>221</v>
      </c>
      <c r="N106" s="100">
        <v>4000</v>
      </c>
      <c r="O106" s="66">
        <v>442.2</v>
      </c>
      <c r="P106" s="129"/>
      <c r="Q106" s="67"/>
      <c r="R106" s="66">
        <v>541.66999999999996</v>
      </c>
      <c r="S106" s="66">
        <v>6500</v>
      </c>
      <c r="T106" s="101"/>
      <c r="U106" s="19"/>
    </row>
    <row r="107" spans="1:21" s="8" customFormat="1" ht="45" customHeight="1" x14ac:dyDescent="0.25">
      <c r="A107" s="146" t="s">
        <v>419</v>
      </c>
      <c r="B107" s="19"/>
      <c r="C107" s="207"/>
      <c r="D107" s="207"/>
      <c r="E107" s="10"/>
      <c r="F107" s="16"/>
      <c r="G107" s="6"/>
      <c r="H107" s="270" t="s">
        <v>52</v>
      </c>
      <c r="I107" s="270" t="s">
        <v>42</v>
      </c>
      <c r="J107" s="67" t="s">
        <v>524</v>
      </c>
      <c r="K107" s="123"/>
      <c r="L107" s="123"/>
      <c r="M107" s="65"/>
      <c r="N107" s="100"/>
      <c r="O107" s="66"/>
      <c r="P107" s="129"/>
      <c r="Q107" s="67"/>
      <c r="R107" s="66"/>
      <c r="S107" s="66"/>
      <c r="T107" s="101"/>
      <c r="U107" s="121" t="s">
        <v>246</v>
      </c>
    </row>
    <row r="108" spans="1:21" s="8" customFormat="1" ht="45" customHeight="1" x14ac:dyDescent="0.25">
      <c r="A108" s="146" t="s">
        <v>419</v>
      </c>
      <c r="B108" s="19"/>
      <c r="C108" s="207"/>
      <c r="D108" s="207"/>
      <c r="E108" s="10"/>
      <c r="F108" s="16"/>
      <c r="G108" s="6"/>
      <c r="H108" s="270" t="s">
        <v>52</v>
      </c>
      <c r="I108" s="270" t="s">
        <v>42</v>
      </c>
      <c r="J108" s="67"/>
      <c r="K108" s="123"/>
      <c r="L108" s="123"/>
      <c r="M108" s="65">
        <f>SUM(M106:M107)</f>
        <v>221</v>
      </c>
      <c r="N108" s="66">
        <f>SUM(N106:N107)</f>
        <v>4000</v>
      </c>
      <c r="O108" s="66">
        <f>SUM(O106:O107)</f>
        <v>442.2</v>
      </c>
      <c r="P108" s="129"/>
      <c r="Q108" s="67"/>
      <c r="R108" s="66">
        <f>SUM(R106:R107)</f>
        <v>541.66999999999996</v>
      </c>
      <c r="S108" s="66">
        <f>SUM(S106:S107)</f>
        <v>6500</v>
      </c>
      <c r="T108" s="101"/>
      <c r="U108" s="121"/>
    </row>
    <row r="109" spans="1:21" s="8" customFormat="1" ht="30" customHeight="1" x14ac:dyDescent="0.25">
      <c r="A109" s="146" t="s">
        <v>419</v>
      </c>
      <c r="B109" s="19" t="s">
        <v>379</v>
      </c>
      <c r="C109" s="207" t="s">
        <v>380</v>
      </c>
      <c r="D109" s="207"/>
      <c r="E109" s="10"/>
      <c r="F109" s="116" t="s">
        <v>539</v>
      </c>
      <c r="G109" s="6" t="s">
        <v>193</v>
      </c>
      <c r="H109" s="270" t="s">
        <v>52</v>
      </c>
      <c r="I109" s="270" t="s">
        <v>194</v>
      </c>
      <c r="J109" s="11" t="s">
        <v>489</v>
      </c>
      <c r="K109" s="123">
        <v>42461</v>
      </c>
      <c r="L109" s="123">
        <v>42825</v>
      </c>
      <c r="M109" s="65">
        <v>2614.2600000000002</v>
      </c>
      <c r="N109" s="100">
        <v>31371.119999999999</v>
      </c>
      <c r="O109" s="66">
        <v>25597.07</v>
      </c>
      <c r="P109" s="129"/>
      <c r="Q109" s="67"/>
      <c r="R109" s="66">
        <v>2875.67</v>
      </c>
      <c r="S109" s="66">
        <v>34508</v>
      </c>
      <c r="T109" s="101"/>
      <c r="U109" s="19"/>
    </row>
    <row r="110" spans="1:21" s="8" customFormat="1" ht="105" customHeight="1" x14ac:dyDescent="0.25">
      <c r="A110" s="146" t="s">
        <v>419</v>
      </c>
      <c r="B110" s="67" t="s">
        <v>136</v>
      </c>
      <c r="C110" s="207" t="s">
        <v>468</v>
      </c>
      <c r="D110" s="207"/>
      <c r="E110" s="10"/>
      <c r="F110" s="16" t="s">
        <v>472</v>
      </c>
      <c r="G110" s="6" t="s">
        <v>386</v>
      </c>
      <c r="H110" s="270" t="s">
        <v>52</v>
      </c>
      <c r="I110" s="270" t="s">
        <v>127</v>
      </c>
      <c r="J110" s="128" t="s">
        <v>526</v>
      </c>
      <c r="K110" s="123">
        <v>42642</v>
      </c>
      <c r="L110" s="123">
        <v>43006</v>
      </c>
      <c r="M110" s="65">
        <v>18339.78</v>
      </c>
      <c r="N110" s="100">
        <v>55019.34</v>
      </c>
      <c r="O110" s="66">
        <v>159860.23000000001</v>
      </c>
      <c r="P110" s="129"/>
      <c r="Q110" s="67"/>
      <c r="R110" s="66">
        <v>20561.580000000002</v>
      </c>
      <c r="S110" s="66">
        <v>246739</v>
      </c>
      <c r="T110" s="130" t="s">
        <v>225</v>
      </c>
      <c r="U110" s="19" t="s">
        <v>388</v>
      </c>
    </row>
    <row r="111" spans="1:21" s="8" customFormat="1" ht="60" customHeight="1" x14ac:dyDescent="0.25">
      <c r="A111" s="146" t="s">
        <v>419</v>
      </c>
      <c r="B111" s="67" t="s">
        <v>136</v>
      </c>
      <c r="C111" s="149" t="s">
        <v>469</v>
      </c>
      <c r="D111" s="207"/>
      <c r="E111" s="10"/>
      <c r="F111" s="16" t="s">
        <v>472</v>
      </c>
      <c r="G111" s="6" t="s">
        <v>386</v>
      </c>
      <c r="H111" s="270" t="s">
        <v>52</v>
      </c>
      <c r="I111" s="270" t="s">
        <v>127</v>
      </c>
      <c r="J111" s="128" t="s">
        <v>526</v>
      </c>
      <c r="K111" s="123">
        <v>42461</v>
      </c>
      <c r="L111" s="185">
        <v>42641</v>
      </c>
      <c r="M111" s="65">
        <v>11612.17</v>
      </c>
      <c r="N111" s="100">
        <v>69673.02</v>
      </c>
      <c r="O111" s="66"/>
      <c r="P111" s="129"/>
      <c r="Q111" s="67"/>
      <c r="R111" s="66"/>
      <c r="S111" s="66"/>
      <c r="T111" s="130" t="s">
        <v>225</v>
      </c>
      <c r="U111" s="19" t="s">
        <v>388</v>
      </c>
    </row>
    <row r="112" spans="1:21" s="8" customFormat="1" ht="60" customHeight="1" x14ac:dyDescent="0.25">
      <c r="A112" s="146" t="s">
        <v>419</v>
      </c>
      <c r="B112" s="67"/>
      <c r="C112" s="149"/>
      <c r="D112" s="207"/>
      <c r="E112" s="10"/>
      <c r="F112" s="16"/>
      <c r="G112" s="6"/>
      <c r="H112" s="270" t="s">
        <v>52</v>
      </c>
      <c r="I112" s="270" t="s">
        <v>127</v>
      </c>
      <c r="J112" s="128"/>
      <c r="K112" s="123"/>
      <c r="L112" s="185"/>
      <c r="M112" s="65">
        <f>SUM(M110:M111)</f>
        <v>29951.949999999997</v>
      </c>
      <c r="N112" s="66">
        <f t="shared" ref="N112:O112" si="10">SUM(N110:N111)</f>
        <v>124692.36</v>
      </c>
      <c r="O112" s="66">
        <f t="shared" si="10"/>
        <v>159860.23000000001</v>
      </c>
      <c r="P112" s="129"/>
      <c r="Q112" s="67"/>
      <c r="R112" s="66">
        <f>SUM(R110:R111)</f>
        <v>20561.580000000002</v>
      </c>
      <c r="S112" s="66">
        <f>SUM(S110:S111)</f>
        <v>246739</v>
      </c>
      <c r="T112" s="130"/>
      <c r="U112" s="19"/>
    </row>
    <row r="113" spans="1:21" s="8" customFormat="1" ht="60" customHeight="1" x14ac:dyDescent="0.25">
      <c r="A113" s="146" t="s">
        <v>419</v>
      </c>
      <c r="B113" s="19" t="s">
        <v>390</v>
      </c>
      <c r="C113" s="207" t="s">
        <v>391</v>
      </c>
      <c r="D113" s="207"/>
      <c r="E113" s="10"/>
      <c r="F113" s="16" t="s">
        <v>488</v>
      </c>
      <c r="G113" s="6" t="s">
        <v>393</v>
      </c>
      <c r="H113" s="270" t="s">
        <v>52</v>
      </c>
      <c r="I113" s="270" t="s">
        <v>134</v>
      </c>
      <c r="J113" s="11" t="s">
        <v>259</v>
      </c>
      <c r="K113" s="123">
        <v>42705</v>
      </c>
      <c r="L113" s="123">
        <v>43069</v>
      </c>
      <c r="M113" s="65">
        <v>1505.95</v>
      </c>
      <c r="N113" s="100">
        <v>3011.9</v>
      </c>
      <c r="O113" s="66">
        <v>3010</v>
      </c>
      <c r="P113" s="129"/>
      <c r="Q113" s="67"/>
      <c r="R113" s="66"/>
      <c r="S113" s="66">
        <v>4000</v>
      </c>
      <c r="T113" s="101"/>
      <c r="U113" s="19"/>
    </row>
    <row r="114" spans="1:21" s="8" customFormat="1" ht="60" customHeight="1" x14ac:dyDescent="0.25">
      <c r="A114" s="146" t="s">
        <v>419</v>
      </c>
      <c r="B114" s="19"/>
      <c r="C114" s="207"/>
      <c r="D114" s="207"/>
      <c r="E114" s="10"/>
      <c r="F114" s="16" t="s">
        <v>505</v>
      </c>
      <c r="G114" s="6" t="s">
        <v>367</v>
      </c>
      <c r="H114" s="270" t="s">
        <v>52</v>
      </c>
      <c r="I114" s="270" t="s">
        <v>140</v>
      </c>
      <c r="J114" s="11" t="s">
        <v>592</v>
      </c>
      <c r="K114" s="123"/>
      <c r="L114" s="123"/>
      <c r="M114" s="65">
        <v>16413.939999999999</v>
      </c>
      <c r="N114" s="100">
        <v>193690.7</v>
      </c>
      <c r="O114" s="66">
        <f>N114</f>
        <v>193690.7</v>
      </c>
      <c r="P114" s="129"/>
      <c r="Q114" s="67"/>
      <c r="R114" s="66">
        <v>16413.939999999999</v>
      </c>
      <c r="S114" s="100">
        <v>193690.7</v>
      </c>
      <c r="T114" s="101"/>
      <c r="U114" s="19" t="s">
        <v>369</v>
      </c>
    </row>
    <row r="115" spans="1:21" s="8" customFormat="1" ht="60" customHeight="1" x14ac:dyDescent="0.25">
      <c r="A115" s="146" t="s">
        <v>419</v>
      </c>
      <c r="B115" s="19" t="s">
        <v>78</v>
      </c>
      <c r="C115" s="207" t="s">
        <v>395</v>
      </c>
      <c r="D115" s="207"/>
      <c r="E115" s="10"/>
      <c r="F115" s="16" t="s">
        <v>508</v>
      </c>
      <c r="G115" s="6" t="s">
        <v>270</v>
      </c>
      <c r="H115" s="270" t="s">
        <v>52</v>
      </c>
      <c r="I115" s="270" t="s">
        <v>271</v>
      </c>
      <c r="J115" s="132" t="s">
        <v>272</v>
      </c>
      <c r="K115" s="123">
        <v>42465</v>
      </c>
      <c r="L115" s="123">
        <v>42829</v>
      </c>
      <c r="M115" s="65">
        <v>460.75</v>
      </c>
      <c r="N115" s="100">
        <v>5220</v>
      </c>
      <c r="O115" s="66">
        <v>5529</v>
      </c>
      <c r="P115" s="129"/>
      <c r="Q115" s="67"/>
      <c r="R115" s="66">
        <v>478.5</v>
      </c>
      <c r="S115" s="66">
        <v>5742</v>
      </c>
      <c r="T115" s="101"/>
      <c r="U115" s="19"/>
    </row>
    <row r="116" spans="1:21" s="8" customFormat="1" ht="16.5" customHeight="1" x14ac:dyDescent="0.25">
      <c r="A116" s="146" t="s">
        <v>419</v>
      </c>
      <c r="B116" s="344" t="s">
        <v>20</v>
      </c>
      <c r="C116" s="345"/>
      <c r="D116" s="345"/>
      <c r="E116" s="345"/>
      <c r="F116" s="345"/>
      <c r="G116" s="345"/>
      <c r="H116" s="345"/>
      <c r="I116" s="346"/>
      <c r="J116" s="132"/>
      <c r="K116" s="123"/>
      <c r="L116" s="123"/>
      <c r="M116" s="66">
        <f>M104+M105+M108+M109+M112+M113+M114+M115</f>
        <v>63624.579999999987</v>
      </c>
      <c r="N116" s="66">
        <f t="shared" ref="N116:O116" si="11">N104+N105+N108+N109+N112+N113+N114+N115</f>
        <v>510931.76</v>
      </c>
      <c r="O116" s="66">
        <f t="shared" si="11"/>
        <v>537609.94999999995</v>
      </c>
      <c r="P116" s="129"/>
      <c r="Q116" s="67"/>
      <c r="R116" s="66">
        <f t="shared" ref="R116:S116" si="12">R104+R105+R108+R109+R112+R113+R114+R115</f>
        <v>53424.619999999995</v>
      </c>
      <c r="S116" s="66">
        <f t="shared" si="12"/>
        <v>641818.8600000001</v>
      </c>
      <c r="T116" s="101"/>
      <c r="U116" s="19"/>
    </row>
    <row r="117" spans="1:21" s="8" customFormat="1" ht="60" customHeight="1" x14ac:dyDescent="0.25">
      <c r="A117" s="14" t="s">
        <v>545</v>
      </c>
      <c r="B117" s="19" t="s">
        <v>136</v>
      </c>
      <c r="C117" s="19" t="s">
        <v>548</v>
      </c>
      <c r="D117" s="207"/>
      <c r="E117" s="281"/>
      <c r="F117" s="269" t="s">
        <v>590</v>
      </c>
      <c r="G117" s="6" t="s">
        <v>549</v>
      </c>
      <c r="H117" s="270" t="s">
        <v>120</v>
      </c>
      <c r="I117" s="270" t="s">
        <v>42</v>
      </c>
      <c r="J117" s="19" t="s">
        <v>550</v>
      </c>
      <c r="K117" s="18">
        <v>41906</v>
      </c>
      <c r="L117" s="185">
        <v>42735</v>
      </c>
      <c r="M117" s="271">
        <v>5800</v>
      </c>
      <c r="N117" s="106">
        <v>69599.98</v>
      </c>
      <c r="O117" s="100">
        <v>69600</v>
      </c>
      <c r="P117" s="106"/>
      <c r="Q117" s="11"/>
      <c r="R117" s="272">
        <v>5800</v>
      </c>
      <c r="S117" s="272">
        <v>69599.98</v>
      </c>
      <c r="T117" s="273"/>
      <c r="U117" s="19" t="s">
        <v>551</v>
      </c>
    </row>
    <row r="118" spans="1:21" s="8" customFormat="1" ht="60" customHeight="1" x14ac:dyDescent="0.25">
      <c r="A118" s="14" t="s">
        <v>545</v>
      </c>
      <c r="B118" s="19" t="s">
        <v>78</v>
      </c>
      <c r="C118" s="207" t="s">
        <v>142</v>
      </c>
      <c r="D118" s="207"/>
      <c r="E118" s="281"/>
      <c r="F118" s="269" t="s">
        <v>546</v>
      </c>
      <c r="G118" s="6" t="s">
        <v>547</v>
      </c>
      <c r="H118" s="270" t="s">
        <v>120</v>
      </c>
      <c r="I118" s="270" t="s">
        <v>42</v>
      </c>
      <c r="J118" s="19" t="s">
        <v>589</v>
      </c>
      <c r="K118" s="18">
        <v>42104</v>
      </c>
      <c r="L118" s="185">
        <v>42369</v>
      </c>
      <c r="M118" s="276"/>
      <c r="N118" s="106">
        <v>7920</v>
      </c>
      <c r="O118" s="100">
        <v>9930</v>
      </c>
      <c r="P118" s="106"/>
      <c r="Q118" s="11"/>
      <c r="R118" s="277"/>
      <c r="S118" s="272">
        <v>7920</v>
      </c>
      <c r="T118" s="273"/>
      <c r="U118" s="19"/>
    </row>
    <row r="119" spans="1:21" s="8" customFormat="1" ht="60" customHeight="1" x14ac:dyDescent="0.25">
      <c r="A119" s="14" t="s">
        <v>545</v>
      </c>
      <c r="B119" s="19"/>
      <c r="C119" s="207"/>
      <c r="D119" s="207"/>
      <c r="E119" s="281"/>
      <c r="F119" s="269"/>
      <c r="G119" s="6"/>
      <c r="H119" s="270" t="s">
        <v>120</v>
      </c>
      <c r="I119" s="270" t="s">
        <v>42</v>
      </c>
      <c r="J119" s="19"/>
      <c r="K119" s="18"/>
      <c r="L119" s="185"/>
      <c r="M119" s="106">
        <f>SUM(M117:M118)</f>
        <v>5800</v>
      </c>
      <c r="N119" s="106">
        <f>SUM(N117:N118)</f>
        <v>77519.98</v>
      </c>
      <c r="O119" s="106">
        <f>SUM(O117:O118)</f>
        <v>79530</v>
      </c>
      <c r="P119" s="106"/>
      <c r="Q119" s="11"/>
      <c r="R119" s="277">
        <f>SUM(R117:R118)</f>
        <v>5800</v>
      </c>
      <c r="S119" s="277">
        <f>SUM(S117:S118)</f>
        <v>77519.98</v>
      </c>
      <c r="T119" s="273"/>
      <c r="U119" s="19"/>
    </row>
    <row r="120" spans="1:21" s="8" customFormat="1" ht="15.75" customHeight="1" x14ac:dyDescent="0.25">
      <c r="A120" s="14" t="s">
        <v>545</v>
      </c>
      <c r="B120" s="19" t="s">
        <v>136</v>
      </c>
      <c r="C120" s="207" t="s">
        <v>552</v>
      </c>
      <c r="D120" s="207"/>
      <c r="E120" s="281"/>
      <c r="F120" s="132" t="s">
        <v>553</v>
      </c>
      <c r="G120" s="6" t="s">
        <v>554</v>
      </c>
      <c r="H120" s="270" t="s">
        <v>555</v>
      </c>
      <c r="I120" s="270" t="s">
        <v>556</v>
      </c>
      <c r="J120" s="19" t="s">
        <v>557</v>
      </c>
      <c r="K120" s="275">
        <v>41869</v>
      </c>
      <c r="L120" s="18">
        <v>42963</v>
      </c>
      <c r="M120" s="276"/>
      <c r="N120" s="106">
        <v>11658</v>
      </c>
      <c r="O120" s="100">
        <v>11658</v>
      </c>
      <c r="P120" s="106"/>
      <c r="Q120" s="11"/>
      <c r="R120" s="277"/>
      <c r="S120" s="272">
        <v>11658</v>
      </c>
      <c r="T120" s="273"/>
      <c r="U120" s="19" t="s">
        <v>558</v>
      </c>
    </row>
    <row r="121" spans="1:21" s="8" customFormat="1" ht="15.75" customHeight="1" x14ac:dyDescent="0.25">
      <c r="A121" s="14" t="s">
        <v>545</v>
      </c>
      <c r="B121" s="128" t="s">
        <v>456</v>
      </c>
      <c r="C121" s="19" t="s">
        <v>461</v>
      </c>
      <c r="D121" s="121"/>
      <c r="E121" s="281"/>
      <c r="F121" s="16" t="s">
        <v>434</v>
      </c>
      <c r="G121" s="6" t="s">
        <v>32</v>
      </c>
      <c r="H121" s="270" t="s">
        <v>33</v>
      </c>
      <c r="I121" s="270" t="s">
        <v>167</v>
      </c>
      <c r="J121" s="133" t="s">
        <v>463</v>
      </c>
      <c r="K121" s="18">
        <v>41150</v>
      </c>
      <c r="L121" s="185">
        <v>42629</v>
      </c>
      <c r="M121" s="17">
        <v>18742.189999999999</v>
      </c>
      <c r="N121" s="272">
        <v>224906.25</v>
      </c>
      <c r="O121" s="100">
        <v>167874</v>
      </c>
      <c r="P121" s="106"/>
      <c r="Q121" s="11"/>
      <c r="R121" s="278">
        <v>12741.86</v>
      </c>
      <c r="S121" s="278">
        <v>152902.34</v>
      </c>
      <c r="T121" s="273"/>
      <c r="U121" s="19" t="s">
        <v>559</v>
      </c>
    </row>
    <row r="122" spans="1:21" s="8" customFormat="1" ht="45" customHeight="1" x14ac:dyDescent="0.25">
      <c r="A122" s="14" t="s">
        <v>545</v>
      </c>
      <c r="B122" s="19"/>
      <c r="C122" s="207"/>
      <c r="D122" s="207"/>
      <c r="E122" s="281"/>
      <c r="F122" s="269"/>
      <c r="G122" s="6"/>
      <c r="H122" s="270" t="s">
        <v>52</v>
      </c>
      <c r="I122" s="270" t="s">
        <v>42</v>
      </c>
      <c r="J122" s="19" t="s">
        <v>236</v>
      </c>
      <c r="K122" s="18"/>
      <c r="L122" s="18"/>
      <c r="M122" s="17"/>
      <c r="N122" s="106"/>
      <c r="O122" s="100"/>
      <c r="P122" s="106"/>
      <c r="Q122" s="11"/>
      <c r="R122" s="277"/>
      <c r="S122" s="106">
        <v>8000</v>
      </c>
      <c r="T122" s="273"/>
      <c r="U122" s="283" t="s">
        <v>560</v>
      </c>
    </row>
    <row r="123" spans="1:21" s="93" customFormat="1" ht="60" customHeight="1" x14ac:dyDescent="0.25">
      <c r="A123" s="14" t="s">
        <v>545</v>
      </c>
      <c r="B123" s="112" t="s">
        <v>136</v>
      </c>
      <c r="C123" s="207" t="s">
        <v>561</v>
      </c>
      <c r="D123" s="207"/>
      <c r="E123" s="281"/>
      <c r="F123" s="16" t="s">
        <v>238</v>
      </c>
      <c r="G123" s="6" t="s">
        <v>239</v>
      </c>
      <c r="H123" s="270" t="s">
        <v>52</v>
      </c>
      <c r="I123" s="270" t="s">
        <v>42</v>
      </c>
      <c r="J123" s="128" t="s">
        <v>562</v>
      </c>
      <c r="K123" s="18">
        <v>42240</v>
      </c>
      <c r="L123" s="185">
        <v>42735</v>
      </c>
      <c r="M123" s="17"/>
      <c r="N123" s="279">
        <v>17375.650000000001</v>
      </c>
      <c r="O123" s="100">
        <v>34596.75</v>
      </c>
      <c r="P123" s="106"/>
      <c r="Q123" s="11"/>
      <c r="R123" s="277"/>
      <c r="S123" s="280">
        <v>17375.650000000001</v>
      </c>
      <c r="T123" s="273"/>
      <c r="U123" s="19" t="s">
        <v>559</v>
      </c>
    </row>
    <row r="124" spans="1:21" s="93" customFormat="1" ht="60" customHeight="1" x14ac:dyDescent="0.25">
      <c r="A124" s="14" t="s">
        <v>545</v>
      </c>
      <c r="B124" s="19" t="s">
        <v>136</v>
      </c>
      <c r="C124" s="207" t="s">
        <v>563</v>
      </c>
      <c r="D124" s="207"/>
      <c r="E124" s="281"/>
      <c r="F124" s="269" t="s">
        <v>564</v>
      </c>
      <c r="G124" s="6" t="s">
        <v>565</v>
      </c>
      <c r="H124" s="270" t="s">
        <v>52</v>
      </c>
      <c r="I124" s="270" t="s">
        <v>42</v>
      </c>
      <c r="J124" s="19" t="s">
        <v>566</v>
      </c>
      <c r="K124" s="281">
        <v>41523</v>
      </c>
      <c r="L124" s="185">
        <v>41887</v>
      </c>
      <c r="M124" s="17">
        <v>4712.3999999999996</v>
      </c>
      <c r="N124" s="106">
        <v>56548.800000000003</v>
      </c>
      <c r="O124" s="100">
        <v>56548.800000000003</v>
      </c>
      <c r="P124" s="106"/>
      <c r="Q124" s="11"/>
      <c r="R124" s="272">
        <v>4712.3999999999996</v>
      </c>
      <c r="S124" s="272">
        <v>56548.800000000003</v>
      </c>
      <c r="T124" s="273"/>
      <c r="U124" s="19" t="s">
        <v>567</v>
      </c>
    </row>
    <row r="125" spans="1:21" s="93" customFormat="1" ht="60" customHeight="1" x14ac:dyDescent="0.25">
      <c r="A125" s="14" t="s">
        <v>545</v>
      </c>
      <c r="B125" s="19" t="s">
        <v>78</v>
      </c>
      <c r="C125" s="207" t="s">
        <v>568</v>
      </c>
      <c r="D125" s="207"/>
      <c r="E125" s="281"/>
      <c r="F125" s="269" t="s">
        <v>569</v>
      </c>
      <c r="G125" s="6" t="s">
        <v>80</v>
      </c>
      <c r="H125" s="270" t="s">
        <v>52</v>
      </c>
      <c r="I125" s="270" t="s">
        <v>42</v>
      </c>
      <c r="J125" s="19" t="s">
        <v>570</v>
      </c>
      <c r="K125" s="18">
        <v>42095</v>
      </c>
      <c r="L125" s="185">
        <v>42460</v>
      </c>
      <c r="M125" s="17"/>
      <c r="N125" s="106">
        <v>1300</v>
      </c>
      <c r="O125" s="100">
        <v>2000</v>
      </c>
      <c r="P125" s="106"/>
      <c r="Q125" s="11"/>
      <c r="R125" s="106"/>
      <c r="S125" s="272">
        <v>1300</v>
      </c>
      <c r="T125" s="273"/>
      <c r="U125" s="19" t="s">
        <v>571</v>
      </c>
    </row>
    <row r="126" spans="1:21" s="93" customFormat="1" ht="60" customHeight="1" x14ac:dyDescent="0.25">
      <c r="A126" s="14" t="s">
        <v>545</v>
      </c>
      <c r="B126" s="19"/>
      <c r="C126" s="207"/>
      <c r="D126" s="207"/>
      <c r="E126" s="281"/>
      <c r="F126" s="269"/>
      <c r="G126" s="6"/>
      <c r="H126" s="270" t="s">
        <v>52</v>
      </c>
      <c r="I126" s="270" t="s">
        <v>42</v>
      </c>
      <c r="J126" s="19"/>
      <c r="K126" s="18"/>
      <c r="L126" s="185"/>
      <c r="M126" s="17">
        <f>SUM(M122:M125)</f>
        <v>4712.3999999999996</v>
      </c>
      <c r="N126" s="106">
        <f t="shared" ref="N126:O126" si="13">SUM(N122:N125)</f>
        <v>75224.450000000012</v>
      </c>
      <c r="O126" s="106">
        <f t="shared" si="13"/>
        <v>93145.55</v>
      </c>
      <c r="P126" s="106"/>
      <c r="Q126" s="11"/>
      <c r="R126" s="106">
        <f>SUM(R122:R125)</f>
        <v>4712.3999999999996</v>
      </c>
      <c r="S126" s="106">
        <f>SUM(S122:S125)</f>
        <v>83224.450000000012</v>
      </c>
      <c r="T126" s="273"/>
      <c r="U126" s="19"/>
    </row>
    <row r="127" spans="1:21" s="93" customFormat="1" ht="45" customHeight="1" x14ac:dyDescent="0.25">
      <c r="A127" s="14" t="s">
        <v>545</v>
      </c>
      <c r="B127" s="19" t="s">
        <v>572</v>
      </c>
      <c r="C127" s="19" t="s">
        <v>573</v>
      </c>
      <c r="D127" s="19"/>
      <c r="E127" s="5"/>
      <c r="F127" s="269" t="s">
        <v>574</v>
      </c>
      <c r="G127" s="6" t="s">
        <v>575</v>
      </c>
      <c r="H127" s="270" t="s">
        <v>52</v>
      </c>
      <c r="I127" s="270" t="s">
        <v>116</v>
      </c>
      <c r="J127" s="16" t="s">
        <v>576</v>
      </c>
      <c r="K127" s="18">
        <v>41124</v>
      </c>
      <c r="L127" s="18">
        <v>42737</v>
      </c>
      <c r="M127" s="17">
        <v>15000</v>
      </c>
      <c r="N127" s="106">
        <v>180000</v>
      </c>
      <c r="O127" s="100">
        <v>180000</v>
      </c>
      <c r="P127" s="106"/>
      <c r="Q127" s="11"/>
      <c r="R127" s="272">
        <v>15000</v>
      </c>
      <c r="S127" s="272">
        <f>R127*12</f>
        <v>180000</v>
      </c>
      <c r="T127" s="273"/>
      <c r="U127" s="282"/>
    </row>
    <row r="128" spans="1:21" s="93" customFormat="1" ht="30" customHeight="1" x14ac:dyDescent="0.25">
      <c r="A128" s="14" t="s">
        <v>545</v>
      </c>
      <c r="B128" s="19" t="s">
        <v>136</v>
      </c>
      <c r="C128" s="19" t="s">
        <v>577</v>
      </c>
      <c r="D128" s="207"/>
      <c r="E128" s="281"/>
      <c r="F128" s="116" t="s">
        <v>539</v>
      </c>
      <c r="G128" s="6" t="s">
        <v>193</v>
      </c>
      <c r="H128" s="270" t="s">
        <v>52</v>
      </c>
      <c r="I128" s="270" t="s">
        <v>194</v>
      </c>
      <c r="J128" s="19" t="s">
        <v>252</v>
      </c>
      <c r="K128" s="18">
        <v>42095</v>
      </c>
      <c r="L128" s="18">
        <v>42825</v>
      </c>
      <c r="M128" s="17">
        <v>12170.675999999999</v>
      </c>
      <c r="N128" s="106">
        <v>227235.36</v>
      </c>
      <c r="O128" s="100">
        <v>150888.04999999999</v>
      </c>
      <c r="P128" s="106"/>
      <c r="Q128" s="11"/>
      <c r="R128" s="106">
        <v>12170.675999999999</v>
      </c>
      <c r="S128" s="272">
        <v>227235.36</v>
      </c>
      <c r="T128" s="273"/>
      <c r="U128" s="19" t="s">
        <v>567</v>
      </c>
    </row>
    <row r="129" spans="1:21" s="93" customFormat="1" ht="30" customHeight="1" x14ac:dyDescent="0.25">
      <c r="A129" s="14" t="s">
        <v>545</v>
      </c>
      <c r="B129" s="19" t="s">
        <v>456</v>
      </c>
      <c r="C129" s="19" t="s">
        <v>578</v>
      </c>
      <c r="D129" s="19" t="s">
        <v>579</v>
      </c>
      <c r="E129" s="281">
        <v>41880</v>
      </c>
      <c r="F129" s="116" t="s">
        <v>351</v>
      </c>
      <c r="G129" s="6" t="s">
        <v>98</v>
      </c>
      <c r="H129" s="270" t="s">
        <v>52</v>
      </c>
      <c r="I129" s="270" t="s">
        <v>198</v>
      </c>
      <c r="J129" s="19" t="s">
        <v>580</v>
      </c>
      <c r="K129" s="18">
        <v>41880</v>
      </c>
      <c r="L129" s="18">
        <v>42999</v>
      </c>
      <c r="M129" s="17">
        <v>362.25</v>
      </c>
      <c r="N129" s="106">
        <v>4347.03</v>
      </c>
      <c r="O129" s="100">
        <v>4327.08</v>
      </c>
      <c r="P129" s="106"/>
      <c r="Q129" s="11"/>
      <c r="R129" s="272">
        <v>362.25</v>
      </c>
      <c r="S129" s="272">
        <v>4347.03</v>
      </c>
      <c r="T129" s="273"/>
      <c r="U129" s="283"/>
    </row>
    <row r="130" spans="1:21" s="93" customFormat="1" ht="45" customHeight="1" x14ac:dyDescent="0.25">
      <c r="A130" s="14" t="s">
        <v>545</v>
      </c>
      <c r="B130" s="19" t="s">
        <v>572</v>
      </c>
      <c r="C130" s="149" t="s">
        <v>156</v>
      </c>
      <c r="D130" s="121"/>
      <c r="E130" s="115"/>
      <c r="F130" s="269" t="s">
        <v>581</v>
      </c>
      <c r="G130" s="6" t="s">
        <v>582</v>
      </c>
      <c r="H130" s="270" t="s">
        <v>52</v>
      </c>
      <c r="I130" s="270" t="s">
        <v>127</v>
      </c>
      <c r="J130" s="112" t="s">
        <v>526</v>
      </c>
      <c r="K130" s="18">
        <v>42686</v>
      </c>
      <c r="L130" s="18">
        <v>42866</v>
      </c>
      <c r="M130" s="17">
        <v>36673.4</v>
      </c>
      <c r="N130" s="272">
        <v>220040.4</v>
      </c>
      <c r="O130" s="100">
        <v>59899.95</v>
      </c>
      <c r="P130" s="106"/>
      <c r="Q130" s="11"/>
      <c r="R130" s="272">
        <v>36673.4</v>
      </c>
      <c r="S130" s="272">
        <v>440080.8</v>
      </c>
      <c r="T130" s="273" t="s">
        <v>583</v>
      </c>
      <c r="U130" s="19" t="s">
        <v>584</v>
      </c>
    </row>
    <row r="131" spans="1:21" s="93" customFormat="1" ht="30" customHeight="1" x14ac:dyDescent="0.25">
      <c r="A131" s="14" t="s">
        <v>545</v>
      </c>
      <c r="B131" s="19" t="s">
        <v>136</v>
      </c>
      <c r="C131" s="19" t="s">
        <v>585</v>
      </c>
      <c r="D131" s="207"/>
      <c r="E131" s="281"/>
      <c r="F131" s="269" t="s">
        <v>586</v>
      </c>
      <c r="G131" s="6" t="s">
        <v>133</v>
      </c>
      <c r="H131" s="270" t="s">
        <v>52</v>
      </c>
      <c r="I131" s="270" t="s">
        <v>134</v>
      </c>
      <c r="J131" s="112" t="s">
        <v>259</v>
      </c>
      <c r="K131" s="18">
        <v>42210</v>
      </c>
      <c r="L131" s="18">
        <v>42940</v>
      </c>
      <c r="M131" s="17"/>
      <c r="N131" s="106">
        <v>101599.9</v>
      </c>
      <c r="O131" s="100">
        <v>29627.86</v>
      </c>
      <c r="P131" s="106"/>
      <c r="Q131" s="11"/>
      <c r="R131" s="106"/>
      <c r="S131" s="272">
        <v>101599.9</v>
      </c>
      <c r="T131" s="273"/>
      <c r="U131" s="19" t="s">
        <v>567</v>
      </c>
    </row>
    <row r="132" spans="1:21" s="93" customFormat="1" ht="46.5" customHeight="1" x14ac:dyDescent="0.25">
      <c r="A132" s="14" t="s">
        <v>545</v>
      </c>
      <c r="B132" s="19" t="s">
        <v>572</v>
      </c>
      <c r="C132" s="207" t="s">
        <v>86</v>
      </c>
      <c r="D132" s="207"/>
      <c r="E132" s="281"/>
      <c r="F132" s="269" t="s">
        <v>581</v>
      </c>
      <c r="G132" s="6" t="s">
        <v>582</v>
      </c>
      <c r="H132" s="270" t="s">
        <v>52</v>
      </c>
      <c r="I132" s="270" t="s">
        <v>140</v>
      </c>
      <c r="J132" s="19" t="s">
        <v>587</v>
      </c>
      <c r="K132" s="18">
        <v>42522</v>
      </c>
      <c r="L132" s="18">
        <v>42765</v>
      </c>
      <c r="M132" s="271">
        <v>5979.02</v>
      </c>
      <c r="N132" s="272">
        <v>47832.160000000003</v>
      </c>
      <c r="O132" s="100">
        <v>41853.14</v>
      </c>
      <c r="P132" s="106"/>
      <c r="Q132" s="11"/>
      <c r="R132" s="272">
        <v>12500</v>
      </c>
      <c r="S132" s="272">
        <v>150000</v>
      </c>
      <c r="T132" s="273" t="s">
        <v>583</v>
      </c>
      <c r="U132" s="19" t="s">
        <v>588</v>
      </c>
    </row>
    <row r="133" spans="1:21" s="93" customFormat="1" ht="19.5" customHeight="1" x14ac:dyDescent="0.25">
      <c r="A133" s="14" t="s">
        <v>545</v>
      </c>
      <c r="B133" s="344" t="s">
        <v>20</v>
      </c>
      <c r="C133" s="345"/>
      <c r="D133" s="345"/>
      <c r="E133" s="345"/>
      <c r="F133" s="345"/>
      <c r="G133" s="345"/>
      <c r="H133" s="345"/>
      <c r="I133" s="346"/>
      <c r="J133" s="19"/>
      <c r="K133" s="18"/>
      <c r="L133" s="18"/>
      <c r="M133" s="272">
        <f>M119+M120+M121+M126+M127+M128+M129+M130+M131+M132</f>
        <v>99439.936000000002</v>
      </c>
      <c r="N133" s="272">
        <f t="shared" ref="N133:O133" si="14">N119+N120+N121+N126+N127+N128+N129+N130+N131+N132</f>
        <v>1170363.5299999998</v>
      </c>
      <c r="O133" s="272">
        <f t="shared" si="14"/>
        <v>818803.63</v>
      </c>
      <c r="P133" s="106"/>
      <c r="Q133" s="11"/>
      <c r="R133" s="272">
        <f>R119+R120+R121+R126+R127+R128+R129+R130+R131+R132</f>
        <v>99960.58600000001</v>
      </c>
      <c r="S133" s="272">
        <f>S119+S120+S121+S126+S127+S128+S129+S130+S131+S132</f>
        <v>1428567.8599999999</v>
      </c>
      <c r="T133" s="273"/>
      <c r="U133" s="19"/>
    </row>
    <row r="134" spans="1:21" s="93" customFormat="1" ht="30" customHeight="1" x14ac:dyDescent="0.25">
      <c r="A134" s="14" t="s">
        <v>398</v>
      </c>
      <c r="B134" s="67" t="s">
        <v>136</v>
      </c>
      <c r="C134" s="207" t="s">
        <v>399</v>
      </c>
      <c r="D134" s="207" t="s">
        <v>292</v>
      </c>
      <c r="E134" s="10"/>
      <c r="F134" s="16" t="s">
        <v>491</v>
      </c>
      <c r="G134" s="6" t="s">
        <v>401</v>
      </c>
      <c r="H134" s="270" t="s">
        <v>52</v>
      </c>
      <c r="I134" s="270" t="s">
        <v>116</v>
      </c>
      <c r="J134" s="11" t="s">
        <v>480</v>
      </c>
      <c r="K134" s="18">
        <v>42006</v>
      </c>
      <c r="L134" s="18">
        <v>43101</v>
      </c>
      <c r="M134" s="12">
        <v>11240</v>
      </c>
      <c r="N134" s="100">
        <v>215760</v>
      </c>
      <c r="O134" s="100">
        <v>134880</v>
      </c>
      <c r="P134" s="17"/>
      <c r="Q134" s="11"/>
      <c r="R134" s="100">
        <v>11240</v>
      </c>
      <c r="S134" s="100">
        <v>134880</v>
      </c>
      <c r="T134" s="101"/>
      <c r="U134" s="19"/>
    </row>
    <row r="135" spans="1:21" s="93" customFormat="1" ht="60" customHeight="1" x14ac:dyDescent="0.25">
      <c r="A135" s="14" t="s">
        <v>398</v>
      </c>
      <c r="B135" s="19" t="s">
        <v>456</v>
      </c>
      <c r="C135" s="19" t="s">
        <v>540</v>
      </c>
      <c r="D135" s="232" t="s">
        <v>439</v>
      </c>
      <c r="E135" s="124">
        <v>42314</v>
      </c>
      <c r="F135" s="116" t="s">
        <v>351</v>
      </c>
      <c r="G135" s="6" t="s">
        <v>98</v>
      </c>
      <c r="H135" s="270" t="s">
        <v>52</v>
      </c>
      <c r="I135" s="270" t="s">
        <v>198</v>
      </c>
      <c r="J135" s="11" t="s">
        <v>500</v>
      </c>
      <c r="K135" s="18">
        <v>42635</v>
      </c>
      <c r="L135" s="18">
        <v>42999</v>
      </c>
      <c r="M135" s="12">
        <v>6183.16</v>
      </c>
      <c r="N135" s="100">
        <v>74197.919999999998</v>
      </c>
      <c r="O135" s="66">
        <v>73570.679999999993</v>
      </c>
      <c r="P135" s="65"/>
      <c r="Q135" s="117"/>
      <c r="R135" s="100">
        <v>6183.16</v>
      </c>
      <c r="S135" s="100">
        <v>74197.919999999998</v>
      </c>
      <c r="T135" s="101"/>
      <c r="U135" s="19"/>
    </row>
    <row r="136" spans="1:21" s="253" customFormat="1" ht="60" customHeight="1" x14ac:dyDescent="0.25">
      <c r="A136" s="14" t="s">
        <v>398</v>
      </c>
      <c r="B136" s="67" t="s">
        <v>136</v>
      </c>
      <c r="C136" s="207" t="s">
        <v>405</v>
      </c>
      <c r="D136" s="207" t="s">
        <v>406</v>
      </c>
      <c r="E136" s="10">
        <v>41359</v>
      </c>
      <c r="F136" s="16" t="s">
        <v>470</v>
      </c>
      <c r="G136" s="6" t="s">
        <v>408</v>
      </c>
      <c r="H136" s="270" t="s">
        <v>52</v>
      </c>
      <c r="I136" s="270" t="s">
        <v>127</v>
      </c>
      <c r="J136" s="128" t="s">
        <v>526</v>
      </c>
      <c r="K136" s="18">
        <v>41484</v>
      </c>
      <c r="L136" s="18">
        <v>42944</v>
      </c>
      <c r="M136" s="12">
        <v>22499.9</v>
      </c>
      <c r="N136" s="100">
        <v>269998.8</v>
      </c>
      <c r="O136" s="66">
        <v>353925.72</v>
      </c>
      <c r="P136" s="17"/>
      <c r="Q136" s="11"/>
      <c r="R136" s="100">
        <v>27810.98</v>
      </c>
      <c r="S136" s="100">
        <v>333731.76</v>
      </c>
      <c r="T136" s="130" t="s">
        <v>225</v>
      </c>
      <c r="U136" s="19" t="s">
        <v>410</v>
      </c>
    </row>
    <row r="137" spans="1:21" s="253" customFormat="1" ht="60" customHeight="1" x14ac:dyDescent="0.25">
      <c r="A137" s="14" t="s">
        <v>398</v>
      </c>
      <c r="B137" s="19" t="s">
        <v>456</v>
      </c>
      <c r="C137" s="19" t="s">
        <v>540</v>
      </c>
      <c r="D137" s="232" t="s">
        <v>439</v>
      </c>
      <c r="E137" s="124">
        <v>42314</v>
      </c>
      <c r="F137" s="116" t="s">
        <v>351</v>
      </c>
      <c r="G137" s="6" t="s">
        <v>98</v>
      </c>
      <c r="H137" s="270" t="s">
        <v>52</v>
      </c>
      <c r="I137" s="270" t="s">
        <v>411</v>
      </c>
      <c r="J137" s="11" t="s">
        <v>519</v>
      </c>
      <c r="K137" s="18">
        <v>42635</v>
      </c>
      <c r="L137" s="18">
        <v>42999</v>
      </c>
      <c r="M137" s="12"/>
      <c r="N137" s="100"/>
      <c r="O137" s="66">
        <v>26015.26</v>
      </c>
      <c r="P137" s="65"/>
      <c r="Q137" s="117"/>
      <c r="R137" s="100">
        <v>2916.63</v>
      </c>
      <c r="S137" s="100">
        <v>34999.56</v>
      </c>
      <c r="T137" s="101"/>
      <c r="U137" s="19"/>
    </row>
    <row r="138" spans="1:21" s="253" customFormat="1" ht="30" customHeight="1" x14ac:dyDescent="0.25">
      <c r="A138" s="14" t="s">
        <v>398</v>
      </c>
      <c r="B138" s="67" t="s">
        <v>136</v>
      </c>
      <c r="C138" s="19" t="s">
        <v>414</v>
      </c>
      <c r="D138" s="207" t="s">
        <v>292</v>
      </c>
      <c r="E138" s="10">
        <v>42643</v>
      </c>
      <c r="F138" s="16" t="s">
        <v>415</v>
      </c>
      <c r="G138" s="6" t="s">
        <v>416</v>
      </c>
      <c r="H138" s="270" t="s">
        <v>52</v>
      </c>
      <c r="I138" s="270" t="s">
        <v>271</v>
      </c>
      <c r="J138" s="11" t="s">
        <v>481</v>
      </c>
      <c r="K138" s="18">
        <v>42705</v>
      </c>
      <c r="L138" s="18">
        <v>43069</v>
      </c>
      <c r="M138" s="12">
        <v>22931.73</v>
      </c>
      <c r="N138" s="100">
        <v>275180.76</v>
      </c>
      <c r="O138" s="100"/>
      <c r="P138" s="17"/>
      <c r="Q138" s="11"/>
      <c r="R138" s="100">
        <v>22931.73</v>
      </c>
      <c r="S138" s="100">
        <v>275180.76</v>
      </c>
      <c r="T138" s="101"/>
      <c r="U138" s="19" t="s">
        <v>418</v>
      </c>
    </row>
    <row r="139" spans="1:21" s="253" customFormat="1" ht="18" customHeight="1" x14ac:dyDescent="0.25">
      <c r="A139" s="14" t="s">
        <v>398</v>
      </c>
      <c r="B139" s="344" t="s">
        <v>20</v>
      </c>
      <c r="C139" s="345"/>
      <c r="D139" s="345"/>
      <c r="E139" s="345"/>
      <c r="F139" s="345"/>
      <c r="G139" s="345"/>
      <c r="H139" s="345"/>
      <c r="I139" s="346"/>
      <c r="J139" s="11"/>
      <c r="K139" s="18"/>
      <c r="L139" s="18"/>
      <c r="M139" s="100">
        <f>SUM(M134:M138)</f>
        <v>62854.789999999994</v>
      </c>
      <c r="N139" s="100">
        <f t="shared" ref="N139:O139" si="15">SUM(N134:N138)</f>
        <v>835137.48</v>
      </c>
      <c r="O139" s="100">
        <f t="shared" si="15"/>
        <v>588391.65999999992</v>
      </c>
      <c r="P139" s="17"/>
      <c r="Q139" s="11"/>
      <c r="R139" s="100">
        <f>SUM(R134:R138)</f>
        <v>71082.5</v>
      </c>
      <c r="S139" s="100">
        <f>SUM(S134:S138)</f>
        <v>852990</v>
      </c>
      <c r="T139" s="101"/>
      <c r="U139" s="19"/>
    </row>
    <row r="140" spans="1:21" s="253" customFormat="1" ht="75" customHeight="1" x14ac:dyDescent="0.25">
      <c r="A140" s="14" t="s">
        <v>527</v>
      </c>
      <c r="B140" s="19" t="s">
        <v>78</v>
      </c>
      <c r="C140" s="207"/>
      <c r="D140" s="207"/>
      <c r="E140" s="10"/>
      <c r="F140" s="16" t="s">
        <v>528</v>
      </c>
      <c r="G140" s="6" t="s">
        <v>529</v>
      </c>
      <c r="H140" s="270" t="s">
        <v>153</v>
      </c>
      <c r="I140" s="270" t="s">
        <v>42</v>
      </c>
      <c r="J140" s="11" t="s">
        <v>73</v>
      </c>
      <c r="K140" s="18">
        <v>42370</v>
      </c>
      <c r="L140" s="185">
        <v>42735</v>
      </c>
      <c r="M140" s="12">
        <f>N140/12</f>
        <v>666.66</v>
      </c>
      <c r="N140" s="100">
        <v>7999.92</v>
      </c>
      <c r="O140" s="257">
        <v>7999.92</v>
      </c>
      <c r="P140" s="17">
        <v>0</v>
      </c>
      <c r="Q140" s="11"/>
      <c r="R140" s="100">
        <v>666.66</v>
      </c>
      <c r="S140" s="100">
        <v>7999.92</v>
      </c>
      <c r="T140" s="101"/>
      <c r="U140" s="9" t="s">
        <v>530</v>
      </c>
    </row>
    <row r="141" spans="1:21" s="253" customFormat="1" ht="75" customHeight="1" x14ac:dyDescent="0.25">
      <c r="A141" s="14" t="s">
        <v>527</v>
      </c>
      <c r="B141" s="19" t="s">
        <v>456</v>
      </c>
      <c r="C141" s="19" t="s">
        <v>461</v>
      </c>
      <c r="D141" s="207"/>
      <c r="E141" s="10"/>
      <c r="F141" s="16" t="s">
        <v>434</v>
      </c>
      <c r="G141" s="6" t="s">
        <v>32</v>
      </c>
      <c r="H141" s="270" t="s">
        <v>33</v>
      </c>
      <c r="I141" s="270" t="s">
        <v>167</v>
      </c>
      <c r="J141" s="133" t="s">
        <v>463</v>
      </c>
      <c r="K141" s="18">
        <v>42634</v>
      </c>
      <c r="L141" s="18">
        <v>42998</v>
      </c>
      <c r="M141" s="12">
        <f>N141/12</f>
        <v>7500</v>
      </c>
      <c r="N141" s="100">
        <v>90000</v>
      </c>
      <c r="O141" s="257">
        <v>105100.16</v>
      </c>
      <c r="P141" s="17">
        <v>0</v>
      </c>
      <c r="Q141" s="11"/>
      <c r="R141" s="100">
        <v>6080</v>
      </c>
      <c r="S141" s="100">
        <v>73000</v>
      </c>
      <c r="T141" s="101"/>
      <c r="U141" s="9" t="s">
        <v>531</v>
      </c>
    </row>
    <row r="142" spans="1:21" s="253" customFormat="1" ht="15.75" customHeight="1" x14ac:dyDescent="0.25">
      <c r="A142" s="14" t="s">
        <v>527</v>
      </c>
      <c r="B142" s="19" t="s">
        <v>78</v>
      </c>
      <c r="C142" s="207" t="s">
        <v>532</v>
      </c>
      <c r="D142" s="207"/>
      <c r="E142" s="10"/>
      <c r="F142" s="16" t="s">
        <v>544</v>
      </c>
      <c r="G142" s="6" t="s">
        <v>84</v>
      </c>
      <c r="H142" s="270" t="s">
        <v>52</v>
      </c>
      <c r="I142" s="270" t="s">
        <v>42</v>
      </c>
      <c r="J142" s="11" t="s">
        <v>85</v>
      </c>
      <c r="K142" s="18">
        <v>42522</v>
      </c>
      <c r="L142" s="18">
        <v>42887</v>
      </c>
      <c r="M142" s="12"/>
      <c r="N142" s="100">
        <v>2980.25</v>
      </c>
      <c r="O142" s="257">
        <v>1971.55</v>
      </c>
      <c r="P142" s="17">
        <v>0</v>
      </c>
      <c r="Q142" s="11"/>
      <c r="R142" s="100"/>
      <c r="S142" s="100">
        <v>3000</v>
      </c>
      <c r="T142" s="101"/>
      <c r="U142" s="9"/>
    </row>
    <row r="143" spans="1:21" s="253" customFormat="1" ht="30" customHeight="1" x14ac:dyDescent="0.25">
      <c r="A143" s="14" t="s">
        <v>527</v>
      </c>
      <c r="B143" s="19" t="s">
        <v>533</v>
      </c>
      <c r="C143" s="207" t="s">
        <v>345</v>
      </c>
      <c r="D143" s="207"/>
      <c r="E143" s="10">
        <v>41890</v>
      </c>
      <c r="F143" s="116" t="s">
        <v>539</v>
      </c>
      <c r="G143" s="6" t="s">
        <v>193</v>
      </c>
      <c r="H143" s="270" t="s">
        <v>52</v>
      </c>
      <c r="I143" s="270" t="s">
        <v>194</v>
      </c>
      <c r="J143" s="11" t="s">
        <v>489</v>
      </c>
      <c r="K143" s="18">
        <v>42552</v>
      </c>
      <c r="L143" s="18">
        <v>42796</v>
      </c>
      <c r="M143" s="12">
        <f>N143/12</f>
        <v>3735.65</v>
      </c>
      <c r="N143" s="100">
        <v>44827.8</v>
      </c>
      <c r="O143" s="257">
        <v>42101.34</v>
      </c>
      <c r="P143" s="17">
        <v>0</v>
      </c>
      <c r="Q143" s="11"/>
      <c r="R143" s="100">
        <v>4212</v>
      </c>
      <c r="S143" s="100">
        <v>50000</v>
      </c>
      <c r="T143" s="101"/>
      <c r="U143" s="9" t="s">
        <v>534</v>
      </c>
    </row>
    <row r="144" spans="1:21" s="253" customFormat="1" ht="30" customHeight="1" x14ac:dyDescent="0.25">
      <c r="A144" s="14" t="s">
        <v>527</v>
      </c>
      <c r="B144" s="19" t="s">
        <v>456</v>
      </c>
      <c r="C144" s="19" t="s">
        <v>540</v>
      </c>
      <c r="D144" s="232" t="s">
        <v>439</v>
      </c>
      <c r="E144" s="124">
        <v>42314</v>
      </c>
      <c r="F144" s="116" t="s">
        <v>351</v>
      </c>
      <c r="G144" s="6" t="s">
        <v>98</v>
      </c>
      <c r="H144" s="270" t="s">
        <v>52</v>
      </c>
      <c r="I144" s="270" t="s">
        <v>198</v>
      </c>
      <c r="J144" s="11" t="s">
        <v>500</v>
      </c>
      <c r="K144" s="18">
        <v>42634</v>
      </c>
      <c r="L144" s="18">
        <v>42998</v>
      </c>
      <c r="M144" s="12">
        <f>N144/12</f>
        <v>5716.96</v>
      </c>
      <c r="N144" s="100">
        <v>68603.520000000004</v>
      </c>
      <c r="O144" s="257">
        <v>101548.13</v>
      </c>
      <c r="P144" s="17">
        <v>0</v>
      </c>
      <c r="Q144" s="11"/>
      <c r="R144" s="100">
        <v>5000</v>
      </c>
      <c r="S144" s="100">
        <f>5000*12</f>
        <v>60000</v>
      </c>
      <c r="T144" s="101"/>
      <c r="U144" s="9" t="s">
        <v>535</v>
      </c>
    </row>
    <row r="145" spans="1:21" s="268" customFormat="1" ht="45" customHeight="1" x14ac:dyDescent="0.25">
      <c r="A145" s="14" t="s">
        <v>527</v>
      </c>
      <c r="B145" s="67" t="s">
        <v>136</v>
      </c>
      <c r="C145" s="207" t="s">
        <v>376</v>
      </c>
      <c r="D145" s="207"/>
      <c r="E145" s="10">
        <v>42488</v>
      </c>
      <c r="F145" s="16" t="s">
        <v>537</v>
      </c>
      <c r="G145" s="6" t="s">
        <v>538</v>
      </c>
      <c r="H145" s="270" t="s">
        <v>52</v>
      </c>
      <c r="I145" s="270" t="s">
        <v>127</v>
      </c>
      <c r="J145" s="128" t="s">
        <v>526</v>
      </c>
      <c r="K145" s="18">
        <v>42522</v>
      </c>
      <c r="L145" s="18">
        <v>42887</v>
      </c>
      <c r="M145" s="12">
        <f>N145/12</f>
        <v>17345.122500000001</v>
      </c>
      <c r="N145" s="100">
        <v>208141.47</v>
      </c>
      <c r="O145" s="257">
        <v>138760.12</v>
      </c>
      <c r="P145" s="17">
        <v>0</v>
      </c>
      <c r="Q145" s="11"/>
      <c r="R145" s="100">
        <v>20830</v>
      </c>
      <c r="S145" s="100">
        <v>249960</v>
      </c>
      <c r="T145" s="14" t="s">
        <v>225</v>
      </c>
      <c r="U145" s="16" t="s">
        <v>543</v>
      </c>
    </row>
    <row r="146" spans="1:21" s="268" customFormat="1" ht="30" customHeight="1" x14ac:dyDescent="0.25">
      <c r="A146" s="14" t="s">
        <v>527</v>
      </c>
      <c r="B146" s="19" t="s">
        <v>456</v>
      </c>
      <c r="C146" s="19" t="s">
        <v>540</v>
      </c>
      <c r="D146" s="232" t="s">
        <v>439</v>
      </c>
      <c r="E146" s="124">
        <v>42314</v>
      </c>
      <c r="F146" s="116" t="s">
        <v>351</v>
      </c>
      <c r="G146" s="6" t="s">
        <v>98</v>
      </c>
      <c r="H146" s="270" t="s">
        <v>52</v>
      </c>
      <c r="I146" s="270" t="s">
        <v>411</v>
      </c>
      <c r="J146" s="11" t="s">
        <v>519</v>
      </c>
      <c r="K146" s="18">
        <v>42635</v>
      </c>
      <c r="L146" s="18">
        <v>42999</v>
      </c>
      <c r="M146" s="12"/>
      <c r="N146" s="100"/>
      <c r="O146" s="257"/>
      <c r="P146" s="17"/>
      <c r="Q146" s="11"/>
      <c r="R146" s="100"/>
      <c r="S146" s="100">
        <v>25000</v>
      </c>
      <c r="T146" s="101"/>
      <c r="U146" s="9" t="s">
        <v>541</v>
      </c>
    </row>
    <row r="147" spans="1:21" s="268" customFormat="1" ht="21.75" customHeight="1" x14ac:dyDescent="0.25">
      <c r="A147" s="14" t="s">
        <v>527</v>
      </c>
      <c r="B147" s="344" t="s">
        <v>20</v>
      </c>
      <c r="C147" s="345"/>
      <c r="D147" s="345"/>
      <c r="E147" s="345"/>
      <c r="F147" s="345"/>
      <c r="G147" s="345"/>
      <c r="H147" s="345"/>
      <c r="I147" s="346"/>
      <c r="J147" s="11"/>
      <c r="K147" s="18"/>
      <c r="L147" s="18"/>
      <c r="M147" s="100">
        <f>SUM(M140:M146)</f>
        <v>34964.392500000002</v>
      </c>
      <c r="N147" s="100">
        <f t="shared" ref="N147:O147" si="16">SUM(N140:N146)</f>
        <v>422552.95999999996</v>
      </c>
      <c r="O147" s="100">
        <f t="shared" si="16"/>
        <v>397481.22</v>
      </c>
      <c r="P147" s="17"/>
      <c r="Q147" s="11"/>
      <c r="R147" s="100">
        <f t="shared" ref="R147:S147" si="17">SUM(R140:R146)</f>
        <v>36788.660000000003</v>
      </c>
      <c r="S147" s="100">
        <f t="shared" si="17"/>
        <v>468959.92</v>
      </c>
      <c r="T147" s="101"/>
      <c r="U147" s="9"/>
    </row>
    <row r="148" spans="1:21" s="268" customFormat="1" ht="15.75" customHeight="1" x14ac:dyDescent="0.25">
      <c r="A148" s="14" t="s">
        <v>420</v>
      </c>
      <c r="B148" s="19" t="s">
        <v>460</v>
      </c>
      <c r="C148" s="207" t="s">
        <v>405</v>
      </c>
      <c r="D148" s="232" t="s">
        <v>421</v>
      </c>
      <c r="E148" s="124"/>
      <c r="F148" s="16" t="s">
        <v>528</v>
      </c>
      <c r="G148" s="148" t="s">
        <v>423</v>
      </c>
      <c r="H148" s="14" t="s">
        <v>153</v>
      </c>
      <c r="I148" s="270" t="s">
        <v>42</v>
      </c>
      <c r="J148" s="11" t="s">
        <v>73</v>
      </c>
      <c r="K148" s="23">
        <v>42737</v>
      </c>
      <c r="L148" s="23">
        <v>43102</v>
      </c>
      <c r="M148" s="12"/>
      <c r="N148" s="100"/>
      <c r="O148" s="100">
        <v>21881.72</v>
      </c>
      <c r="P148" s="12">
        <v>17704.2</v>
      </c>
      <c r="Q148" s="12"/>
      <c r="R148" s="243">
        <v>3540.84</v>
      </c>
      <c r="S148" s="241">
        <v>42490.080000000002</v>
      </c>
      <c r="T148" s="146" t="s">
        <v>253</v>
      </c>
      <c r="U148" s="19" t="s">
        <v>426</v>
      </c>
    </row>
    <row r="149" spans="1:21" s="268" customFormat="1" ht="30" customHeight="1" x14ac:dyDescent="0.25">
      <c r="A149" s="14" t="s">
        <v>420</v>
      </c>
      <c r="B149" s="67" t="s">
        <v>136</v>
      </c>
      <c r="C149" s="233" t="s">
        <v>427</v>
      </c>
      <c r="D149" s="232" t="s">
        <v>421</v>
      </c>
      <c r="E149" s="124"/>
      <c r="F149" s="112" t="s">
        <v>499</v>
      </c>
      <c r="G149" s="152" t="s">
        <v>429</v>
      </c>
      <c r="H149" s="270" t="s">
        <v>153</v>
      </c>
      <c r="I149" s="270" t="s">
        <v>42</v>
      </c>
      <c r="J149" s="112" t="s">
        <v>482</v>
      </c>
      <c r="K149" s="124">
        <v>42680</v>
      </c>
      <c r="L149" s="18">
        <v>43045</v>
      </c>
      <c r="M149" s="158">
        <v>3573.33</v>
      </c>
      <c r="N149" s="236">
        <v>42879.91</v>
      </c>
      <c r="O149" s="100">
        <v>42879.96</v>
      </c>
      <c r="P149" s="12">
        <v>0</v>
      </c>
      <c r="Q149" s="12"/>
      <c r="R149" s="243">
        <v>3573.33</v>
      </c>
      <c r="S149" s="241">
        <v>42879.96</v>
      </c>
      <c r="T149" s="146" t="s">
        <v>225</v>
      </c>
      <c r="U149" s="19"/>
    </row>
    <row r="150" spans="1:21" s="268" customFormat="1" ht="60" customHeight="1" x14ac:dyDescent="0.25">
      <c r="A150" s="14" t="s">
        <v>420</v>
      </c>
      <c r="B150" s="67" t="s">
        <v>136</v>
      </c>
      <c r="C150" s="233" t="s">
        <v>431</v>
      </c>
      <c r="D150" s="232" t="s">
        <v>421</v>
      </c>
      <c r="E150" s="124"/>
      <c r="F150" s="112" t="s">
        <v>499</v>
      </c>
      <c r="G150" s="152" t="s">
        <v>429</v>
      </c>
      <c r="H150" s="270" t="s">
        <v>153</v>
      </c>
      <c r="I150" s="270" t="s">
        <v>42</v>
      </c>
      <c r="J150" s="112" t="s">
        <v>483</v>
      </c>
      <c r="K150" s="124">
        <v>42680</v>
      </c>
      <c r="L150" s="18">
        <v>43045</v>
      </c>
      <c r="M150" s="158">
        <v>2806.54</v>
      </c>
      <c r="N150" s="236">
        <v>33678.519999999997</v>
      </c>
      <c r="O150" s="100">
        <v>33678.480000000003</v>
      </c>
      <c r="P150" s="12">
        <v>0</v>
      </c>
      <c r="Q150" s="12"/>
      <c r="R150" s="243">
        <v>2806.54</v>
      </c>
      <c r="S150" s="241">
        <v>33678.480000000003</v>
      </c>
      <c r="T150" s="146" t="s">
        <v>225</v>
      </c>
      <c r="U150" s="19"/>
    </row>
    <row r="151" spans="1:21" s="268" customFormat="1" ht="60" customHeight="1" x14ac:dyDescent="0.25">
      <c r="A151" s="14" t="s">
        <v>420</v>
      </c>
      <c r="B151" s="67"/>
      <c r="C151" s="233"/>
      <c r="D151" s="232"/>
      <c r="E151" s="124"/>
      <c r="F151" s="112"/>
      <c r="G151" s="152"/>
      <c r="H151" s="270" t="s">
        <v>153</v>
      </c>
      <c r="I151" s="270" t="s">
        <v>42</v>
      </c>
      <c r="J151" s="112"/>
      <c r="K151" s="124"/>
      <c r="L151" s="18"/>
      <c r="M151" s="158">
        <f>SUM(M148:M150)</f>
        <v>6379.87</v>
      </c>
      <c r="N151" s="236">
        <f t="shared" ref="N151:O151" si="18">SUM(N148:N150)</f>
        <v>76558.429999999993</v>
      </c>
      <c r="O151" s="236">
        <f t="shared" si="18"/>
        <v>98440.16</v>
      </c>
      <c r="P151" s="12"/>
      <c r="Q151" s="12"/>
      <c r="R151" s="243">
        <f>SUM(R148:R150)</f>
        <v>9920.7099999999991</v>
      </c>
      <c r="S151" s="243">
        <f>SUM(S148:S150)</f>
        <v>119048.52000000002</v>
      </c>
      <c r="T151" s="146"/>
      <c r="U151" s="19"/>
    </row>
    <row r="152" spans="1:21" s="268" customFormat="1" ht="15.75" customHeight="1" x14ac:dyDescent="0.25">
      <c r="A152" s="14" t="s">
        <v>420</v>
      </c>
      <c r="B152" s="19" t="s">
        <v>456</v>
      </c>
      <c r="C152" s="19" t="s">
        <v>461</v>
      </c>
      <c r="D152" s="207"/>
      <c r="E152" s="10"/>
      <c r="F152" s="16" t="s">
        <v>434</v>
      </c>
      <c r="G152" s="6" t="s">
        <v>32</v>
      </c>
      <c r="H152" s="270" t="s">
        <v>33</v>
      </c>
      <c r="I152" s="270" t="s">
        <v>167</v>
      </c>
      <c r="J152" s="133" t="s">
        <v>463</v>
      </c>
      <c r="K152" s="18">
        <v>42634</v>
      </c>
      <c r="L152" s="18">
        <v>42998</v>
      </c>
      <c r="M152" s="12"/>
      <c r="N152" s="100"/>
      <c r="O152" s="100">
        <v>38187.629999999997</v>
      </c>
      <c r="P152" s="12"/>
      <c r="Q152" s="12"/>
      <c r="R152" s="243">
        <v>3500</v>
      </c>
      <c r="S152" s="241">
        <v>42000</v>
      </c>
      <c r="T152" s="101" t="s">
        <v>232</v>
      </c>
      <c r="U152" s="19" t="s">
        <v>462</v>
      </c>
    </row>
    <row r="153" spans="1:21" s="268" customFormat="1" ht="30" customHeight="1" x14ac:dyDescent="0.25">
      <c r="A153" s="14" t="s">
        <v>420</v>
      </c>
      <c r="B153" s="19" t="s">
        <v>460</v>
      </c>
      <c r="C153" s="207"/>
      <c r="D153" s="207"/>
      <c r="E153" s="10"/>
      <c r="F153" s="16" t="s">
        <v>489</v>
      </c>
      <c r="G153" s="6" t="s">
        <v>437</v>
      </c>
      <c r="H153" s="270" t="s">
        <v>52</v>
      </c>
      <c r="I153" s="270" t="s">
        <v>194</v>
      </c>
      <c r="J153" s="11" t="s">
        <v>489</v>
      </c>
      <c r="K153" s="18"/>
      <c r="L153" s="18"/>
      <c r="M153" s="12">
        <v>5000</v>
      </c>
      <c r="N153" s="100">
        <v>60000</v>
      </c>
      <c r="O153" s="100">
        <v>65436.4</v>
      </c>
      <c r="P153" s="12">
        <v>0</v>
      </c>
      <c r="Q153" s="12"/>
      <c r="R153" s="243">
        <v>6000</v>
      </c>
      <c r="S153" s="241">
        <v>72000</v>
      </c>
      <c r="T153" s="146"/>
      <c r="U153" s="19"/>
    </row>
    <row r="154" spans="1:21" s="268" customFormat="1" ht="60" customHeight="1" x14ac:dyDescent="0.25">
      <c r="A154" s="14" t="s">
        <v>420</v>
      </c>
      <c r="B154" s="19" t="s">
        <v>456</v>
      </c>
      <c r="C154" s="19" t="s">
        <v>540</v>
      </c>
      <c r="D154" s="232" t="s">
        <v>439</v>
      </c>
      <c r="E154" s="124">
        <v>42314</v>
      </c>
      <c r="F154" s="116" t="s">
        <v>351</v>
      </c>
      <c r="G154" s="6" t="s">
        <v>98</v>
      </c>
      <c r="H154" s="270" t="s">
        <v>52</v>
      </c>
      <c r="I154" s="270" t="s">
        <v>198</v>
      </c>
      <c r="J154" s="11" t="s">
        <v>500</v>
      </c>
      <c r="K154" s="18">
        <v>42634</v>
      </c>
      <c r="L154" s="18">
        <v>42998</v>
      </c>
      <c r="M154" s="12"/>
      <c r="N154" s="100"/>
      <c r="O154" s="100">
        <v>6405.93</v>
      </c>
      <c r="P154" s="12">
        <v>0</v>
      </c>
      <c r="Q154" s="12"/>
      <c r="R154" s="243">
        <v>1167</v>
      </c>
      <c r="S154" s="241">
        <v>14000</v>
      </c>
      <c r="T154" s="146"/>
      <c r="U154" s="19"/>
    </row>
    <row r="155" spans="1:21" s="268" customFormat="1" ht="90" customHeight="1" x14ac:dyDescent="0.25">
      <c r="A155" s="14" t="s">
        <v>420</v>
      </c>
      <c r="B155" s="67" t="s">
        <v>136</v>
      </c>
      <c r="C155" s="149" t="s">
        <v>443</v>
      </c>
      <c r="D155" s="19"/>
      <c r="E155" s="23"/>
      <c r="F155" s="112" t="s">
        <v>471</v>
      </c>
      <c r="G155" s="152" t="s">
        <v>445</v>
      </c>
      <c r="H155" s="270" t="s">
        <v>52</v>
      </c>
      <c r="I155" s="270" t="s">
        <v>127</v>
      </c>
      <c r="J155" s="128" t="s">
        <v>526</v>
      </c>
      <c r="K155" s="124">
        <v>42583</v>
      </c>
      <c r="L155" s="18">
        <v>42948</v>
      </c>
      <c r="M155" s="158">
        <v>22478.61</v>
      </c>
      <c r="N155" s="236">
        <v>269743.32</v>
      </c>
      <c r="O155" s="100">
        <v>112393.04</v>
      </c>
      <c r="P155" s="12">
        <v>0</v>
      </c>
      <c r="Q155" s="12"/>
      <c r="R155" s="242">
        <v>22478.61</v>
      </c>
      <c r="S155" s="241">
        <v>269743.32</v>
      </c>
      <c r="T155" s="146" t="s">
        <v>225</v>
      </c>
      <c r="U155" s="19"/>
    </row>
    <row r="156" spans="1:21" s="268" customFormat="1" ht="105" customHeight="1" x14ac:dyDescent="0.25">
      <c r="A156" s="14" t="s">
        <v>420</v>
      </c>
      <c r="B156" s="19" t="s">
        <v>456</v>
      </c>
      <c r="C156" s="19" t="s">
        <v>540</v>
      </c>
      <c r="D156" s="232" t="s">
        <v>439</v>
      </c>
      <c r="E156" s="124">
        <v>42314</v>
      </c>
      <c r="F156" s="116" t="s">
        <v>351</v>
      </c>
      <c r="G156" s="6" t="s">
        <v>98</v>
      </c>
      <c r="H156" s="270" t="s">
        <v>52</v>
      </c>
      <c r="I156" s="270" t="s">
        <v>411</v>
      </c>
      <c r="J156" s="11" t="s">
        <v>519</v>
      </c>
      <c r="K156" s="18">
        <v>42634</v>
      </c>
      <c r="L156" s="18">
        <v>42998</v>
      </c>
      <c r="M156" s="12"/>
      <c r="N156" s="100"/>
      <c r="O156" s="100"/>
      <c r="P156" s="12"/>
      <c r="Q156" s="12"/>
      <c r="R156" s="243"/>
      <c r="S156" s="241"/>
      <c r="T156" s="146"/>
      <c r="U156" s="19"/>
    </row>
    <row r="157" spans="1:21" s="268" customFormat="1" ht="30" customHeight="1" x14ac:dyDescent="0.25">
      <c r="A157" s="14" t="s">
        <v>420</v>
      </c>
      <c r="B157" s="19" t="s">
        <v>456</v>
      </c>
      <c r="C157" s="207" t="s">
        <v>447</v>
      </c>
      <c r="D157" s="207" t="s">
        <v>448</v>
      </c>
      <c r="E157" s="10">
        <v>42590</v>
      </c>
      <c r="F157" s="16" t="s">
        <v>488</v>
      </c>
      <c r="G157" s="6" t="s">
        <v>393</v>
      </c>
      <c r="H157" s="270" t="s">
        <v>52</v>
      </c>
      <c r="I157" s="270" t="s">
        <v>134</v>
      </c>
      <c r="J157" s="11" t="s">
        <v>259</v>
      </c>
      <c r="K157" s="18">
        <v>42167</v>
      </c>
      <c r="L157" s="185">
        <v>42533</v>
      </c>
      <c r="M157" s="12"/>
      <c r="N157" s="100">
        <v>39000</v>
      </c>
      <c r="O157" s="100">
        <v>37499.339999999997</v>
      </c>
      <c r="P157" s="12">
        <v>0</v>
      </c>
      <c r="Q157" s="12"/>
      <c r="R157" s="243">
        <v>5000</v>
      </c>
      <c r="S157" s="241">
        <v>60000</v>
      </c>
      <c r="T157" s="146"/>
      <c r="U157" s="19"/>
    </row>
    <row r="158" spans="1:21" s="268" customFormat="1" ht="30" customHeight="1" x14ac:dyDescent="0.25">
      <c r="A158" s="14" t="s">
        <v>420</v>
      </c>
      <c r="B158" s="67" t="s">
        <v>136</v>
      </c>
      <c r="C158" s="233" t="s">
        <v>454</v>
      </c>
      <c r="D158" s="232" t="s">
        <v>421</v>
      </c>
      <c r="E158" s="124"/>
      <c r="F158" s="112" t="s">
        <v>499</v>
      </c>
      <c r="G158" s="152" t="s">
        <v>429</v>
      </c>
      <c r="H158" s="270" t="s">
        <v>52</v>
      </c>
      <c r="I158" s="270" t="s">
        <v>140</v>
      </c>
      <c r="J158" s="11" t="s">
        <v>478</v>
      </c>
      <c r="K158" s="124">
        <v>42680</v>
      </c>
      <c r="L158" s="18">
        <v>43045</v>
      </c>
      <c r="M158" s="158">
        <v>3540.12</v>
      </c>
      <c r="N158" s="236">
        <v>42481.440000000002</v>
      </c>
      <c r="O158" s="100">
        <v>42481.440000000002</v>
      </c>
      <c r="P158" s="12">
        <v>0</v>
      </c>
      <c r="Q158" s="12"/>
      <c r="R158" s="243">
        <v>3540.12</v>
      </c>
      <c r="S158" s="241">
        <v>42481.440000000002</v>
      </c>
      <c r="T158" s="146" t="s">
        <v>225</v>
      </c>
      <c r="U158" s="19"/>
    </row>
    <row r="159" spans="1:21" s="268" customFormat="1" ht="45.75" customHeight="1" thickBot="1" x14ac:dyDescent="0.3">
      <c r="A159" s="21" t="s">
        <v>420</v>
      </c>
      <c r="B159" s="84" t="s">
        <v>136</v>
      </c>
      <c r="C159" s="24" t="s">
        <v>452</v>
      </c>
      <c r="D159" s="290"/>
      <c r="E159" s="291"/>
      <c r="F159" s="163" t="s">
        <v>471</v>
      </c>
      <c r="G159" s="160" t="s">
        <v>445</v>
      </c>
      <c r="H159" s="299" t="s">
        <v>52</v>
      </c>
      <c r="I159" s="299" t="s">
        <v>140</v>
      </c>
      <c r="J159" s="212" t="s">
        <v>474</v>
      </c>
      <c r="K159" s="22">
        <v>42583</v>
      </c>
      <c r="L159" s="22">
        <v>42948</v>
      </c>
      <c r="M159" s="166">
        <v>13236.98</v>
      </c>
      <c r="N159" s="237">
        <v>158843.76</v>
      </c>
      <c r="O159" s="237">
        <v>66184.899999999994</v>
      </c>
      <c r="P159" s="255">
        <v>0</v>
      </c>
      <c r="Q159" s="248"/>
      <c r="R159" s="292">
        <v>13236.98</v>
      </c>
      <c r="S159" s="292">
        <v>158879.76</v>
      </c>
      <c r="T159" s="256" t="s">
        <v>225</v>
      </c>
      <c r="U159" s="24"/>
    </row>
    <row r="160" spans="1:21" s="268" customFormat="1" ht="45.75" customHeight="1" thickBot="1" x14ac:dyDescent="0.3">
      <c r="A160" s="306" t="s">
        <v>420</v>
      </c>
      <c r="B160" s="307"/>
      <c r="C160" s="308"/>
      <c r="D160" s="309"/>
      <c r="E160" s="310"/>
      <c r="F160" s="311"/>
      <c r="G160" s="312"/>
      <c r="H160" s="313" t="s">
        <v>52</v>
      </c>
      <c r="I160" s="313" t="s">
        <v>140</v>
      </c>
      <c r="J160" s="314"/>
      <c r="K160" s="315"/>
      <c r="L160" s="315"/>
      <c r="M160" s="316">
        <f>SUM(M158:M159)</f>
        <v>16777.099999999999</v>
      </c>
      <c r="N160" s="317">
        <f t="shared" ref="N160:O160" si="19">SUM(N158:N159)</f>
        <v>201325.2</v>
      </c>
      <c r="O160" s="317">
        <f t="shared" si="19"/>
        <v>108666.34</v>
      </c>
      <c r="P160" s="318"/>
      <c r="Q160" s="319"/>
      <c r="R160" s="320">
        <f>SUM(R158:R159)</f>
        <v>16777.099999999999</v>
      </c>
      <c r="S160" s="320">
        <f>SUM(S158:S159)</f>
        <v>201361.2</v>
      </c>
      <c r="T160" s="321"/>
      <c r="U160" s="308"/>
    </row>
    <row r="161" spans="1:21" s="268" customFormat="1" ht="18.75" customHeight="1" thickBot="1" x14ac:dyDescent="0.3">
      <c r="A161" s="306" t="s">
        <v>420</v>
      </c>
      <c r="B161" s="344" t="s">
        <v>20</v>
      </c>
      <c r="C161" s="345"/>
      <c r="D161" s="345"/>
      <c r="E161" s="345"/>
      <c r="F161" s="345"/>
      <c r="G161" s="345"/>
      <c r="H161" s="345"/>
      <c r="I161" s="346"/>
      <c r="J161" s="314"/>
      <c r="K161" s="315"/>
      <c r="L161" s="315"/>
      <c r="M161" s="320">
        <f>M151+M152+M153+M154+M155+M156+M157+M160</f>
        <v>50635.579999999994</v>
      </c>
      <c r="N161" s="320">
        <f t="shared" ref="N161:O161" si="20">N151+N152+N153+N154+N155+N156+N157+N160</f>
        <v>646626.94999999995</v>
      </c>
      <c r="O161" s="320">
        <f t="shared" si="20"/>
        <v>467028.83999999997</v>
      </c>
      <c r="P161" s="318"/>
      <c r="Q161" s="319"/>
      <c r="R161" s="320">
        <f>R151+R152+R153+R154+R155+R156+R157+R160</f>
        <v>64843.42</v>
      </c>
      <c r="S161" s="320">
        <f>S151+S152+S153+S154+S155+S156+S157+S160</f>
        <v>778153.04</v>
      </c>
      <c r="T161" s="321"/>
      <c r="U161" s="308"/>
    </row>
    <row r="162" spans="1:21" s="93" customFormat="1" ht="27" customHeight="1" thickBot="1" x14ac:dyDescent="0.3">
      <c r="A162" s="341" t="s">
        <v>20</v>
      </c>
      <c r="B162" s="342"/>
      <c r="C162" s="342"/>
      <c r="D162" s="342"/>
      <c r="E162" s="342"/>
      <c r="F162" s="342"/>
      <c r="G162" s="342"/>
      <c r="H162" s="342"/>
      <c r="I162" s="342"/>
      <c r="J162" s="342"/>
      <c r="K162" s="342"/>
      <c r="L162" s="343"/>
      <c r="M162" s="287">
        <f>M37+M45+M59+M76+M92+M101+M116+M133+M139+M147+M161</f>
        <v>717094.30849999993</v>
      </c>
      <c r="N162" s="287">
        <f>N37+N45+N59+N76+N92+N101+N116+N133+N139+N147+N161</f>
        <v>8043026.6399999987</v>
      </c>
      <c r="O162" s="287">
        <f>O37+O45+O59+O76+O92+O101+O116+O133+O139+O147+O161</f>
        <v>5195663.68</v>
      </c>
      <c r="P162" s="287">
        <f>SUM(P7:P159)</f>
        <v>17704.2</v>
      </c>
      <c r="Q162" s="287"/>
      <c r="R162" s="287">
        <f>R37+R45+R59+R76+R92+R101+R116+R133+R139+R147+R161</f>
        <v>732120.38600000017</v>
      </c>
      <c r="S162" s="287">
        <f>S37+S45+S59+S76+S92+S101+S116+S133+S139+S147+S161</f>
        <v>8762664.1600000001</v>
      </c>
      <c r="T162" s="288"/>
      <c r="U162" s="289"/>
    </row>
    <row r="163" spans="1:21" x14ac:dyDescent="0.25">
      <c r="N163" s="42"/>
      <c r="O163" s="42"/>
      <c r="Q163" s="42"/>
      <c r="R163" s="42"/>
      <c r="S163" s="42"/>
    </row>
    <row r="164" spans="1:21" x14ac:dyDescent="0.25">
      <c r="N164" s="42"/>
      <c r="O164" s="42"/>
      <c r="Q164" s="42"/>
      <c r="R164" s="42"/>
      <c r="S164" s="42"/>
    </row>
  </sheetData>
  <autoFilter ref="A6:U164"/>
  <sortState ref="A7:U27">
    <sortCondition ref="A7:A27"/>
    <sortCondition ref="H7:H27"/>
    <sortCondition ref="I7:I27"/>
    <sortCondition ref="J7:J27"/>
    <sortCondition ref="F7:F27"/>
  </sortState>
  <mergeCells count="32">
    <mergeCell ref="A1:T1"/>
    <mergeCell ref="A2:T2"/>
    <mergeCell ref="A3:T3"/>
    <mergeCell ref="A4:U4"/>
    <mergeCell ref="A5:A6"/>
    <mergeCell ref="B5:C5"/>
    <mergeCell ref="D5:E5"/>
    <mergeCell ref="F5:F6"/>
    <mergeCell ref="G5:G6"/>
    <mergeCell ref="H5:H6"/>
    <mergeCell ref="Q5:Q6"/>
    <mergeCell ref="R5:S5"/>
    <mergeCell ref="T5:T6"/>
    <mergeCell ref="U5:U6"/>
    <mergeCell ref="O5:O6"/>
    <mergeCell ref="P5:P6"/>
    <mergeCell ref="A162:L162"/>
    <mergeCell ref="I5:I6"/>
    <mergeCell ref="J5:J6"/>
    <mergeCell ref="K5:L5"/>
    <mergeCell ref="M5:N5"/>
    <mergeCell ref="B161:I161"/>
    <mergeCell ref="B37:I37"/>
    <mergeCell ref="B45:I45"/>
    <mergeCell ref="B59:I59"/>
    <mergeCell ref="B76:I76"/>
    <mergeCell ref="B92:I92"/>
    <mergeCell ref="B101:I101"/>
    <mergeCell ref="B116:I116"/>
    <mergeCell ref="B133:I133"/>
    <mergeCell ref="B139:I139"/>
    <mergeCell ref="B147:I147"/>
  </mergeCells>
  <pageMargins left="0.39370078740157483" right="0.62992125984251968" top="0.23622047244094491" bottom="0.23622047244094491" header="0" footer="0"/>
  <pageSetup paperSize="9" scale="38" fitToHeight="10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Original</vt:lpstr>
      <vt:lpstr>2017</vt:lpstr>
      <vt:lpstr>2017 PTRES</vt:lpstr>
      <vt:lpstr>2017 UNIDADES</vt:lpstr>
      <vt:lpstr>'2017'!Area_de_impressao</vt:lpstr>
      <vt:lpstr>'2017 PTRES'!Area_de_impressao</vt:lpstr>
      <vt:lpstr>'2017 UNIDADES'!Area_de_impressao</vt:lpstr>
      <vt:lpstr>Original!Area_de_impressao</vt:lpstr>
      <vt:lpstr>'2017'!Titulos_de_impressao</vt:lpstr>
      <vt:lpstr>'2017 PTRES'!Titulos_de_impressao</vt:lpstr>
      <vt:lpstr>'2017 UNIDADES'!Titulos_de_impressao</vt:lpstr>
      <vt:lpstr>Original!Titulos_de_impressao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22695192134</dc:creator>
  <cp:lastModifiedBy>Ednaldo Vasconcelos</cp:lastModifiedBy>
  <cp:lastPrinted>2017-01-26T18:05:57Z</cp:lastPrinted>
  <dcterms:created xsi:type="dcterms:W3CDTF">2015-01-22T13:54:02Z</dcterms:created>
  <dcterms:modified xsi:type="dcterms:W3CDTF">2017-09-10T14:35:23Z</dcterms:modified>
</cp:coreProperties>
</file>