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" yWindow="-12" windowWidth="23256" windowHeight="6408" firstSheet="5" activeTab="11"/>
  </bookViews>
  <sheets>
    <sheet name="JAN 2022" sheetId="1" r:id="rId1"/>
    <sheet name="FEV 2022 " sheetId="2" r:id="rId2"/>
    <sheet name="MAR 2022" sheetId="3" r:id="rId3"/>
    <sheet name="ABRIL 2022" sheetId="4" r:id="rId4"/>
    <sheet name="MAI 2022" sheetId="5" r:id="rId5"/>
    <sheet name="2022_JUNHO" sheetId="6" r:id="rId6"/>
    <sheet name="2022_JULHO" sheetId="7" r:id="rId7"/>
    <sheet name="2022_AGOSTO" sheetId="8" r:id="rId8"/>
    <sheet name="2022_SETEMBRO" sheetId="9" r:id="rId9"/>
    <sheet name="2022_OUTUBRO" sheetId="10" r:id="rId10"/>
    <sheet name="2022_NOVEMBRO" sheetId="11" r:id="rId11"/>
    <sheet name="2022_DEZEMBRO" sheetId="12" r:id="rId12"/>
  </sheets>
  <definedNames>
    <definedName name="_xlnm._FilterDatabase" localSheetId="7" hidden="1">'2022_AGOSTO'!$A$6:$AD$102</definedName>
    <definedName name="_xlnm._FilterDatabase" localSheetId="11" hidden="1">'2022_DEZEMBRO'!$A$6:$AD$120</definedName>
    <definedName name="_xlnm._FilterDatabase" localSheetId="6" hidden="1">'2022_JULHO'!$A$6:$AD$102</definedName>
    <definedName name="_xlnm._FilterDatabase" localSheetId="5" hidden="1">'2022_JUNHO'!$A$6:$AD$103</definedName>
    <definedName name="_xlnm._FilterDatabase" localSheetId="10" hidden="1">'2022_NOVEMBRO'!$A$6:$AD$102</definedName>
    <definedName name="_xlnm._FilterDatabase" localSheetId="9" hidden="1">'2022_OUTUBRO'!$A$6:$AD$102</definedName>
    <definedName name="_xlnm._FilterDatabase" localSheetId="8" hidden="1">'2022_SETEMBRO'!$A$6:$AD$102</definedName>
    <definedName name="_xlnm._FilterDatabase" localSheetId="3" hidden="1">'ABRIL 2022'!$A$6:$J$103</definedName>
    <definedName name="_xlnm._FilterDatabase" localSheetId="1" hidden="1">'FEV 2022 '!$A$6:$J$103</definedName>
    <definedName name="_xlnm._FilterDatabase" localSheetId="0" hidden="1">'JAN 2022'!$A$6:$J$103</definedName>
    <definedName name="_xlnm._FilterDatabase" localSheetId="4" hidden="1">'MAI 2022'!$A$6:$J$103</definedName>
    <definedName name="_xlnm._FilterDatabase" localSheetId="2" hidden="1">'MAR 2022'!$A$6:$J$103</definedName>
  </definedNames>
  <calcPr calcId="144525"/>
  <extLst>
    <ext uri="GoogleSheetsCustomDataVersion1">
      <go:sheetsCustomData xmlns:go="http://customooxmlschemas.google.com/" r:id="" roundtripDataSignature="AMtx7mgJyFVrrXStP4B9oxZEuYnNi7YZug=="/>
    </ext>
  </extLst>
</workbook>
</file>

<file path=xl/calcChain.xml><?xml version="1.0" encoding="utf-8"?>
<calcChain xmlns="http://schemas.openxmlformats.org/spreadsheetml/2006/main">
  <c r="H91" i="9" l="1"/>
  <c r="H92" i="9"/>
  <c r="H93" i="9"/>
  <c r="H94" i="9"/>
  <c r="H95" i="9"/>
  <c r="H96" i="9"/>
  <c r="H97" i="9"/>
  <c r="H98" i="9"/>
  <c r="H99" i="9"/>
  <c r="H100" i="9"/>
  <c r="H101" i="9"/>
  <c r="I91" i="9"/>
  <c r="I92" i="9"/>
  <c r="I93" i="9"/>
  <c r="I94" i="9"/>
  <c r="I95" i="9"/>
  <c r="I96" i="9"/>
  <c r="I97" i="9"/>
  <c r="I98" i="9"/>
  <c r="I99" i="9"/>
  <c r="I100" i="9"/>
  <c r="I101" i="9"/>
  <c r="I97" i="10"/>
  <c r="I90" i="10"/>
  <c r="I91" i="10"/>
  <c r="I92" i="10"/>
  <c r="I93" i="10"/>
  <c r="I94" i="10"/>
  <c r="I95" i="10"/>
  <c r="I96" i="10"/>
  <c r="I98" i="10"/>
  <c r="I99" i="10"/>
  <c r="I100" i="10"/>
  <c r="I101" i="10"/>
  <c r="J90" i="11"/>
  <c r="B103" i="12"/>
  <c r="I133" i="12" l="1"/>
  <c r="H133" i="12"/>
  <c r="G133" i="12"/>
  <c r="D133" i="12"/>
  <c r="C133" i="12"/>
  <c r="E133" i="12" s="1"/>
  <c r="I132" i="12"/>
  <c r="H132" i="12"/>
  <c r="G132" i="12"/>
  <c r="D132" i="12"/>
  <c r="C132" i="12"/>
  <c r="I131" i="12"/>
  <c r="H131" i="12"/>
  <c r="G131" i="12"/>
  <c r="D131" i="12"/>
  <c r="C131" i="12"/>
  <c r="E131" i="12" s="1"/>
  <c r="I130" i="12"/>
  <c r="H130" i="12"/>
  <c r="G130" i="12"/>
  <c r="D130" i="12"/>
  <c r="C130" i="12"/>
  <c r="I129" i="12"/>
  <c r="H129" i="12"/>
  <c r="G129" i="12"/>
  <c r="D129" i="12"/>
  <c r="C129" i="12"/>
  <c r="I128" i="12"/>
  <c r="H128" i="12"/>
  <c r="G128" i="12"/>
  <c r="D128" i="12"/>
  <c r="C128" i="12"/>
  <c r="I126" i="12"/>
  <c r="I125" i="12"/>
  <c r="I124" i="12"/>
  <c r="H119" i="12"/>
  <c r="G119" i="12"/>
  <c r="D119" i="12"/>
  <c r="C119" i="12"/>
  <c r="H118" i="12"/>
  <c r="G118" i="12"/>
  <c r="D118" i="12"/>
  <c r="C118" i="12"/>
  <c r="H117" i="12"/>
  <c r="G117" i="12"/>
  <c r="D117" i="12"/>
  <c r="C117" i="12"/>
  <c r="H116" i="12"/>
  <c r="G116" i="12"/>
  <c r="D116" i="12"/>
  <c r="C116" i="12"/>
  <c r="H115" i="12"/>
  <c r="G115" i="12"/>
  <c r="D115" i="12"/>
  <c r="C115" i="12"/>
  <c r="I113" i="12"/>
  <c r="I112" i="12"/>
  <c r="I111" i="12"/>
  <c r="I110" i="12"/>
  <c r="I109" i="12"/>
  <c r="I117" i="12" s="1"/>
  <c r="I108" i="12"/>
  <c r="I116" i="12" s="1"/>
  <c r="I107" i="12"/>
  <c r="I106" i="12"/>
  <c r="E102" i="12"/>
  <c r="I101" i="12"/>
  <c r="H101" i="12"/>
  <c r="G101" i="12"/>
  <c r="D101" i="12"/>
  <c r="C101" i="12"/>
  <c r="I100" i="12"/>
  <c r="H100" i="12"/>
  <c r="G100" i="12"/>
  <c r="D100" i="12"/>
  <c r="C100" i="12"/>
  <c r="I99" i="12"/>
  <c r="H99" i="12"/>
  <c r="G99" i="12"/>
  <c r="D99" i="12"/>
  <c r="C99" i="12"/>
  <c r="I98" i="12"/>
  <c r="H98" i="12"/>
  <c r="G98" i="12"/>
  <c r="D98" i="12"/>
  <c r="C98" i="12"/>
  <c r="I97" i="12"/>
  <c r="H97" i="12"/>
  <c r="G97" i="12"/>
  <c r="D97" i="12"/>
  <c r="C97" i="12"/>
  <c r="I96" i="12"/>
  <c r="H96" i="12"/>
  <c r="G96" i="12"/>
  <c r="D96" i="12"/>
  <c r="C96" i="12"/>
  <c r="I95" i="12"/>
  <c r="H95" i="12"/>
  <c r="G95" i="12"/>
  <c r="D95" i="12"/>
  <c r="C95" i="12"/>
  <c r="I94" i="12"/>
  <c r="H94" i="12"/>
  <c r="G94" i="12"/>
  <c r="D94" i="12"/>
  <c r="C94" i="12"/>
  <c r="I93" i="12"/>
  <c r="H93" i="12"/>
  <c r="G93" i="12"/>
  <c r="D93" i="12"/>
  <c r="C93" i="12"/>
  <c r="I92" i="12"/>
  <c r="H92" i="12"/>
  <c r="G92" i="12"/>
  <c r="D92" i="12"/>
  <c r="C92" i="12"/>
  <c r="I91" i="12"/>
  <c r="H91" i="12"/>
  <c r="G91" i="12"/>
  <c r="D91" i="12"/>
  <c r="C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E118" i="12" l="1"/>
  <c r="D134" i="12"/>
  <c r="G134" i="12"/>
  <c r="I134" i="12"/>
  <c r="E132" i="12"/>
  <c r="E129" i="12"/>
  <c r="E130" i="12"/>
  <c r="E116" i="12"/>
  <c r="E119" i="12"/>
  <c r="H134" i="12"/>
  <c r="I118" i="12"/>
  <c r="E117" i="12"/>
  <c r="D120" i="12"/>
  <c r="C120" i="12"/>
  <c r="J95" i="12"/>
  <c r="J93" i="12"/>
  <c r="I102" i="12"/>
  <c r="J92" i="12"/>
  <c r="H102" i="12"/>
  <c r="J101" i="12"/>
  <c r="J97" i="12"/>
  <c r="I115" i="12"/>
  <c r="I119" i="12"/>
  <c r="H120" i="12"/>
  <c r="E128" i="12"/>
  <c r="E134" i="12" s="1"/>
  <c r="J96" i="12"/>
  <c r="J94" i="12"/>
  <c r="J100" i="12"/>
  <c r="E115" i="12"/>
  <c r="J91" i="12"/>
  <c r="J98" i="12"/>
  <c r="J99" i="12"/>
  <c r="G120" i="12"/>
  <c r="C102" i="12"/>
  <c r="D102" i="12"/>
  <c r="C134" i="12"/>
  <c r="G102" i="12"/>
  <c r="I133" i="11"/>
  <c r="H133" i="11"/>
  <c r="G133" i="11"/>
  <c r="D133" i="11"/>
  <c r="C133" i="11"/>
  <c r="E133" i="11" s="1"/>
  <c r="I132" i="11"/>
  <c r="H132" i="11"/>
  <c r="G132" i="11"/>
  <c r="D132" i="11"/>
  <c r="C132" i="11"/>
  <c r="E132" i="11" s="1"/>
  <c r="I131" i="11"/>
  <c r="H131" i="11"/>
  <c r="G131" i="11"/>
  <c r="D131" i="11"/>
  <c r="C131" i="11"/>
  <c r="I130" i="11"/>
  <c r="H130" i="11"/>
  <c r="G130" i="11"/>
  <c r="D130" i="11"/>
  <c r="C130" i="11"/>
  <c r="E130" i="11" s="1"/>
  <c r="I129" i="11"/>
  <c r="H129" i="11"/>
  <c r="G129" i="11"/>
  <c r="D129" i="11"/>
  <c r="C129" i="11"/>
  <c r="E129" i="11" s="1"/>
  <c r="I128" i="11"/>
  <c r="H128" i="11"/>
  <c r="G128" i="11"/>
  <c r="D128" i="11"/>
  <c r="D134" i="11" s="1"/>
  <c r="C128" i="11"/>
  <c r="I126" i="11"/>
  <c r="I125" i="11"/>
  <c r="I124" i="11"/>
  <c r="H119" i="11"/>
  <c r="G119" i="11"/>
  <c r="D119" i="11"/>
  <c r="C119" i="11"/>
  <c r="E119" i="11" s="1"/>
  <c r="H118" i="11"/>
  <c r="G118" i="11"/>
  <c r="D118" i="11"/>
  <c r="C118" i="11"/>
  <c r="H117" i="11"/>
  <c r="G117" i="11"/>
  <c r="D117" i="11"/>
  <c r="C117" i="11"/>
  <c r="H116" i="11"/>
  <c r="G116" i="11"/>
  <c r="D116" i="11"/>
  <c r="C116" i="11"/>
  <c r="E116" i="11" s="1"/>
  <c r="H115" i="11"/>
  <c r="G115" i="11"/>
  <c r="D115" i="11"/>
  <c r="C115" i="11"/>
  <c r="E115" i="11" s="1"/>
  <c r="I113" i="11"/>
  <c r="I112" i="11"/>
  <c r="I119" i="11" s="1"/>
  <c r="I111" i="11"/>
  <c r="I110" i="11"/>
  <c r="I109" i="11"/>
  <c r="I117" i="11" s="1"/>
  <c r="I108" i="11"/>
  <c r="I116" i="11" s="1"/>
  <c r="I107" i="11"/>
  <c r="I106" i="11"/>
  <c r="I115" i="11" s="1"/>
  <c r="E102" i="11"/>
  <c r="I101" i="11"/>
  <c r="H101" i="11"/>
  <c r="G101" i="11"/>
  <c r="J101" i="11" s="1"/>
  <c r="D101" i="11"/>
  <c r="C101" i="11"/>
  <c r="I100" i="11"/>
  <c r="H100" i="11"/>
  <c r="G100" i="11"/>
  <c r="J100" i="11" s="1"/>
  <c r="D100" i="11"/>
  <c r="C100" i="11"/>
  <c r="I99" i="11"/>
  <c r="H99" i="11"/>
  <c r="G99" i="11"/>
  <c r="D99" i="11"/>
  <c r="C99" i="11"/>
  <c r="I98" i="11"/>
  <c r="H98" i="11"/>
  <c r="G98" i="11"/>
  <c r="D98" i="11"/>
  <c r="C98" i="11"/>
  <c r="I97" i="11"/>
  <c r="H97" i="11"/>
  <c r="G97" i="11"/>
  <c r="D97" i="11"/>
  <c r="C97" i="11"/>
  <c r="I96" i="11"/>
  <c r="H96" i="11"/>
  <c r="G96" i="11"/>
  <c r="D96" i="11"/>
  <c r="C96" i="11"/>
  <c r="I95" i="11"/>
  <c r="H95" i="11"/>
  <c r="G95" i="11"/>
  <c r="D95" i="11"/>
  <c r="C95" i="11"/>
  <c r="I94" i="11"/>
  <c r="H94" i="11"/>
  <c r="G94" i="11"/>
  <c r="D94" i="11"/>
  <c r="C94" i="11"/>
  <c r="I93" i="11"/>
  <c r="H93" i="11"/>
  <c r="G93" i="11"/>
  <c r="D93" i="11"/>
  <c r="C93" i="11"/>
  <c r="I92" i="11"/>
  <c r="H92" i="11"/>
  <c r="G92" i="11"/>
  <c r="D92" i="11"/>
  <c r="C92" i="11"/>
  <c r="I91" i="11"/>
  <c r="I102" i="11" s="1"/>
  <c r="H91" i="11"/>
  <c r="G91" i="11"/>
  <c r="D91" i="11"/>
  <c r="C91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E118" i="11" l="1"/>
  <c r="E120" i="11" s="1"/>
  <c r="J91" i="11"/>
  <c r="J102" i="11" s="1"/>
  <c r="D120" i="11"/>
  <c r="E128" i="11"/>
  <c r="G134" i="11"/>
  <c r="C102" i="11"/>
  <c r="I118" i="11"/>
  <c r="I120" i="11" s="1"/>
  <c r="G120" i="11"/>
  <c r="E117" i="11"/>
  <c r="H134" i="11"/>
  <c r="H137" i="11" s="1"/>
  <c r="E131" i="11"/>
  <c r="E134" i="11" s="1"/>
  <c r="H120" i="11"/>
  <c r="I134" i="11"/>
  <c r="J97" i="11"/>
  <c r="J95" i="11"/>
  <c r="J94" i="11"/>
  <c r="J93" i="11"/>
  <c r="J99" i="11"/>
  <c r="D102" i="11"/>
  <c r="J92" i="11"/>
  <c r="J98" i="11"/>
  <c r="G102" i="11"/>
  <c r="H102" i="11"/>
  <c r="J96" i="11"/>
  <c r="D137" i="12"/>
  <c r="E120" i="12"/>
  <c r="E137" i="12" s="1"/>
  <c r="I120" i="12"/>
  <c r="H137" i="12"/>
  <c r="G137" i="12"/>
  <c r="C137" i="12"/>
  <c r="J102" i="12"/>
  <c r="C134" i="11"/>
  <c r="C120" i="11"/>
  <c r="I133" i="10"/>
  <c r="H133" i="10"/>
  <c r="G133" i="10"/>
  <c r="D133" i="10"/>
  <c r="C133" i="10"/>
  <c r="E133" i="10" s="1"/>
  <c r="I132" i="10"/>
  <c r="H132" i="10"/>
  <c r="G132" i="10"/>
  <c r="D132" i="10"/>
  <c r="C132" i="10"/>
  <c r="E132" i="10" s="1"/>
  <c r="I131" i="10"/>
  <c r="H131" i="10"/>
  <c r="G131" i="10"/>
  <c r="D131" i="10"/>
  <c r="C131" i="10"/>
  <c r="I130" i="10"/>
  <c r="H130" i="10"/>
  <c r="G130" i="10"/>
  <c r="D130" i="10"/>
  <c r="C130" i="10"/>
  <c r="E130" i="10" s="1"/>
  <c r="I129" i="10"/>
  <c r="H129" i="10"/>
  <c r="G129" i="10"/>
  <c r="D129" i="10"/>
  <c r="C129" i="10"/>
  <c r="I128" i="10"/>
  <c r="I134" i="10" s="1"/>
  <c r="H128" i="10"/>
  <c r="G128" i="10"/>
  <c r="D128" i="10"/>
  <c r="C128" i="10"/>
  <c r="E128" i="10" s="1"/>
  <c r="I126" i="10"/>
  <c r="I125" i="10"/>
  <c r="I124" i="10"/>
  <c r="H119" i="10"/>
  <c r="G119" i="10"/>
  <c r="D119" i="10"/>
  <c r="C119" i="10"/>
  <c r="H118" i="10"/>
  <c r="G118" i="10"/>
  <c r="D118" i="10"/>
  <c r="C118" i="10"/>
  <c r="E118" i="10" s="1"/>
  <c r="H117" i="10"/>
  <c r="G117" i="10"/>
  <c r="D117" i="10"/>
  <c r="C117" i="10"/>
  <c r="H116" i="10"/>
  <c r="G116" i="10"/>
  <c r="D116" i="10"/>
  <c r="D120" i="10" s="1"/>
  <c r="C116" i="10"/>
  <c r="H115" i="10"/>
  <c r="G115" i="10"/>
  <c r="D115" i="10"/>
  <c r="C115" i="10"/>
  <c r="E115" i="10" s="1"/>
  <c r="I113" i="10"/>
  <c r="I112" i="10"/>
  <c r="I111" i="10"/>
  <c r="I110" i="10"/>
  <c r="I109" i="10"/>
  <c r="I117" i="10" s="1"/>
  <c r="I108" i="10"/>
  <c r="I116" i="10" s="1"/>
  <c r="I107" i="10"/>
  <c r="I106" i="10"/>
  <c r="E102" i="10"/>
  <c r="H101" i="10"/>
  <c r="G101" i="10"/>
  <c r="D101" i="10"/>
  <c r="C101" i="10"/>
  <c r="H100" i="10"/>
  <c r="G100" i="10"/>
  <c r="D100" i="10"/>
  <c r="C100" i="10"/>
  <c r="H99" i="10"/>
  <c r="G99" i="10"/>
  <c r="D99" i="10"/>
  <c r="C99" i="10"/>
  <c r="H98" i="10"/>
  <c r="G98" i="10"/>
  <c r="D98" i="10"/>
  <c r="C98" i="10"/>
  <c r="H97" i="10"/>
  <c r="G97" i="10"/>
  <c r="D97" i="10"/>
  <c r="C97" i="10"/>
  <c r="H96" i="10"/>
  <c r="G96" i="10"/>
  <c r="D96" i="10"/>
  <c r="C96" i="10"/>
  <c r="H95" i="10"/>
  <c r="G95" i="10"/>
  <c r="D95" i="10"/>
  <c r="C95" i="10"/>
  <c r="H94" i="10"/>
  <c r="G94" i="10"/>
  <c r="D94" i="10"/>
  <c r="C94" i="10"/>
  <c r="H93" i="10"/>
  <c r="G93" i="10"/>
  <c r="D93" i="10"/>
  <c r="C93" i="10"/>
  <c r="H92" i="10"/>
  <c r="G92" i="10"/>
  <c r="D92" i="10"/>
  <c r="C92" i="10"/>
  <c r="H91" i="10"/>
  <c r="G91" i="10"/>
  <c r="D91" i="10"/>
  <c r="C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H120" i="10" l="1"/>
  <c r="J99" i="10"/>
  <c r="I118" i="10"/>
  <c r="G120" i="10"/>
  <c r="E117" i="10"/>
  <c r="H134" i="10"/>
  <c r="E131" i="10"/>
  <c r="I115" i="10"/>
  <c r="I119" i="10"/>
  <c r="E116" i="10"/>
  <c r="E120" i="10" s="1"/>
  <c r="E137" i="10" s="1"/>
  <c r="E119" i="10"/>
  <c r="E129" i="10"/>
  <c r="D134" i="10"/>
  <c r="G134" i="10"/>
  <c r="G137" i="11"/>
  <c r="E137" i="11"/>
  <c r="D137" i="11"/>
  <c r="C137" i="11"/>
  <c r="I137" i="12"/>
  <c r="I137" i="11"/>
  <c r="J93" i="10"/>
  <c r="J94" i="10"/>
  <c r="J100" i="10"/>
  <c r="J91" i="10"/>
  <c r="J97" i="10"/>
  <c r="I102" i="10"/>
  <c r="J95" i="10"/>
  <c r="J101" i="10"/>
  <c r="C102" i="10"/>
  <c r="D102" i="10"/>
  <c r="D137" i="10" s="1"/>
  <c r="J92" i="10"/>
  <c r="J98" i="10"/>
  <c r="G102" i="10"/>
  <c r="H102" i="10"/>
  <c r="G137" i="10" s="1"/>
  <c r="J96" i="10"/>
  <c r="E134" i="10"/>
  <c r="C134" i="10"/>
  <c r="C120" i="10"/>
  <c r="I133" i="9"/>
  <c r="H133" i="9"/>
  <c r="G133" i="9"/>
  <c r="D133" i="9"/>
  <c r="C133" i="9"/>
  <c r="E133" i="9" s="1"/>
  <c r="I132" i="9"/>
  <c r="H132" i="9"/>
  <c r="G132" i="9"/>
  <c r="D132" i="9"/>
  <c r="C132" i="9"/>
  <c r="I131" i="9"/>
  <c r="H131" i="9"/>
  <c r="G131" i="9"/>
  <c r="D131" i="9"/>
  <c r="C131" i="9"/>
  <c r="E131" i="9" s="1"/>
  <c r="I130" i="9"/>
  <c r="H130" i="9"/>
  <c r="G130" i="9"/>
  <c r="D130" i="9"/>
  <c r="C130" i="9"/>
  <c r="I129" i="9"/>
  <c r="H129" i="9"/>
  <c r="G129" i="9"/>
  <c r="D129" i="9"/>
  <c r="C129" i="9"/>
  <c r="E129" i="9" s="1"/>
  <c r="I128" i="9"/>
  <c r="H128" i="9"/>
  <c r="G128" i="9"/>
  <c r="D128" i="9"/>
  <c r="C128" i="9"/>
  <c r="E128" i="9" s="1"/>
  <c r="I126" i="9"/>
  <c r="I125" i="9"/>
  <c r="I124" i="9"/>
  <c r="H119" i="9"/>
  <c r="G119" i="9"/>
  <c r="D119" i="9"/>
  <c r="C119" i="9"/>
  <c r="H118" i="9"/>
  <c r="G118" i="9"/>
  <c r="D118" i="9"/>
  <c r="C118" i="9"/>
  <c r="E118" i="9" s="1"/>
  <c r="H117" i="9"/>
  <c r="G117" i="9"/>
  <c r="D117" i="9"/>
  <c r="C117" i="9"/>
  <c r="H116" i="9"/>
  <c r="G116" i="9"/>
  <c r="D116" i="9"/>
  <c r="D120" i="9" s="1"/>
  <c r="C116" i="9"/>
  <c r="H115" i="9"/>
  <c r="G115" i="9"/>
  <c r="G120" i="9" s="1"/>
  <c r="D115" i="9"/>
  <c r="C115" i="9"/>
  <c r="E115" i="9" s="1"/>
  <c r="I113" i="9"/>
  <c r="I112" i="9"/>
  <c r="I111" i="9"/>
  <c r="I110" i="9"/>
  <c r="I109" i="9"/>
  <c r="I117" i="9" s="1"/>
  <c r="I108" i="9"/>
  <c r="I116" i="9" s="1"/>
  <c r="I107" i="9"/>
  <c r="I106" i="9"/>
  <c r="E102" i="9"/>
  <c r="G101" i="9"/>
  <c r="D101" i="9"/>
  <c r="C101" i="9"/>
  <c r="G100" i="9"/>
  <c r="D100" i="9"/>
  <c r="C100" i="9"/>
  <c r="G99" i="9"/>
  <c r="D99" i="9"/>
  <c r="C99" i="9"/>
  <c r="G98" i="9"/>
  <c r="D98" i="9"/>
  <c r="C98" i="9"/>
  <c r="G97" i="9"/>
  <c r="D97" i="9"/>
  <c r="C97" i="9"/>
  <c r="G96" i="9"/>
  <c r="D96" i="9"/>
  <c r="C96" i="9"/>
  <c r="G95" i="9"/>
  <c r="D95" i="9"/>
  <c r="C95" i="9"/>
  <c r="G94" i="9"/>
  <c r="D94" i="9"/>
  <c r="C94" i="9"/>
  <c r="G93" i="9"/>
  <c r="D93" i="9"/>
  <c r="C93" i="9"/>
  <c r="G92" i="9"/>
  <c r="D92" i="9"/>
  <c r="C92" i="9"/>
  <c r="G91" i="9"/>
  <c r="D91" i="9"/>
  <c r="C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I133" i="8"/>
  <c r="H133" i="8"/>
  <c r="G133" i="8"/>
  <c r="D133" i="8"/>
  <c r="C133" i="8"/>
  <c r="E133" i="8" s="1"/>
  <c r="I132" i="8"/>
  <c r="H132" i="8"/>
  <c r="G132" i="8"/>
  <c r="D132" i="8"/>
  <c r="C132" i="8"/>
  <c r="I131" i="8"/>
  <c r="H131" i="8"/>
  <c r="G131" i="8"/>
  <c r="D131" i="8"/>
  <c r="C131" i="8"/>
  <c r="I130" i="8"/>
  <c r="H130" i="8"/>
  <c r="G130" i="8"/>
  <c r="D130" i="8"/>
  <c r="C130" i="8"/>
  <c r="E130" i="8" s="1"/>
  <c r="I129" i="8"/>
  <c r="H129" i="8"/>
  <c r="G129" i="8"/>
  <c r="D129" i="8"/>
  <c r="C129" i="8"/>
  <c r="I128" i="8"/>
  <c r="I134" i="8" s="1"/>
  <c r="H128" i="8"/>
  <c r="G128" i="8"/>
  <c r="D128" i="8"/>
  <c r="C128" i="8"/>
  <c r="E128" i="8" s="1"/>
  <c r="I126" i="8"/>
  <c r="I125" i="8"/>
  <c r="I124" i="8"/>
  <c r="H119" i="8"/>
  <c r="G119" i="8"/>
  <c r="D119" i="8"/>
  <c r="C119" i="8"/>
  <c r="H118" i="8"/>
  <c r="G118" i="8"/>
  <c r="D118" i="8"/>
  <c r="C118" i="8"/>
  <c r="H117" i="8"/>
  <c r="G117" i="8"/>
  <c r="D117" i="8"/>
  <c r="C117" i="8"/>
  <c r="H116" i="8"/>
  <c r="G116" i="8"/>
  <c r="D116" i="8"/>
  <c r="C116" i="8"/>
  <c r="H115" i="8"/>
  <c r="G115" i="8"/>
  <c r="G120" i="8" s="1"/>
  <c r="D115" i="8"/>
  <c r="C115" i="8"/>
  <c r="I113" i="8"/>
  <c r="I112" i="8"/>
  <c r="I111" i="8"/>
  <c r="I110" i="8"/>
  <c r="I109" i="8"/>
  <c r="I117" i="8" s="1"/>
  <c r="I108" i="8"/>
  <c r="I116" i="8" s="1"/>
  <c r="I107" i="8"/>
  <c r="I106" i="8"/>
  <c r="E102" i="8"/>
  <c r="I101" i="8"/>
  <c r="H101" i="8"/>
  <c r="G101" i="8"/>
  <c r="D101" i="8"/>
  <c r="C101" i="8"/>
  <c r="I100" i="8"/>
  <c r="H100" i="8"/>
  <c r="G100" i="8"/>
  <c r="D100" i="8"/>
  <c r="C100" i="8"/>
  <c r="I99" i="8"/>
  <c r="H99" i="8"/>
  <c r="G99" i="8"/>
  <c r="D99" i="8"/>
  <c r="C99" i="8"/>
  <c r="I98" i="8"/>
  <c r="H98" i="8"/>
  <c r="G98" i="8"/>
  <c r="D98" i="8"/>
  <c r="C98" i="8"/>
  <c r="I97" i="8"/>
  <c r="H97" i="8"/>
  <c r="G97" i="8"/>
  <c r="D97" i="8"/>
  <c r="C97" i="8"/>
  <c r="I96" i="8"/>
  <c r="H96" i="8"/>
  <c r="G96" i="8"/>
  <c r="D96" i="8"/>
  <c r="C96" i="8"/>
  <c r="I95" i="8"/>
  <c r="H95" i="8"/>
  <c r="G95" i="8"/>
  <c r="D95" i="8"/>
  <c r="C95" i="8"/>
  <c r="I94" i="8"/>
  <c r="H94" i="8"/>
  <c r="G94" i="8"/>
  <c r="D94" i="8"/>
  <c r="C94" i="8"/>
  <c r="I93" i="8"/>
  <c r="H93" i="8"/>
  <c r="G93" i="8"/>
  <c r="D93" i="8"/>
  <c r="C93" i="8"/>
  <c r="I92" i="8"/>
  <c r="H92" i="8"/>
  <c r="G92" i="8"/>
  <c r="D92" i="8"/>
  <c r="C92" i="8"/>
  <c r="I91" i="8"/>
  <c r="H91" i="8"/>
  <c r="G91" i="8"/>
  <c r="D91" i="8"/>
  <c r="C91" i="8"/>
  <c r="J90" i="8"/>
  <c r="J89" i="8"/>
  <c r="J88" i="8"/>
  <c r="J87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I133" i="7"/>
  <c r="H133" i="7"/>
  <c r="G133" i="7"/>
  <c r="D133" i="7"/>
  <c r="C133" i="7"/>
  <c r="E133" i="7" s="1"/>
  <c r="I132" i="7"/>
  <c r="H132" i="7"/>
  <c r="G132" i="7"/>
  <c r="D132" i="7"/>
  <c r="C132" i="7"/>
  <c r="E132" i="7" s="1"/>
  <c r="I131" i="7"/>
  <c r="H131" i="7"/>
  <c r="G131" i="7"/>
  <c r="D131" i="7"/>
  <c r="C131" i="7"/>
  <c r="E131" i="7" s="1"/>
  <c r="I130" i="7"/>
  <c r="H130" i="7"/>
  <c r="G130" i="7"/>
  <c r="D130" i="7"/>
  <c r="C130" i="7"/>
  <c r="E130" i="7" s="1"/>
  <c r="I129" i="7"/>
  <c r="H129" i="7"/>
  <c r="G129" i="7"/>
  <c r="D129" i="7"/>
  <c r="C129" i="7"/>
  <c r="E129" i="7" s="1"/>
  <c r="I128" i="7"/>
  <c r="I134" i="7" s="1"/>
  <c r="H128" i="7"/>
  <c r="H134" i="7" s="1"/>
  <c r="G128" i="7"/>
  <c r="G134" i="7" s="1"/>
  <c r="D128" i="7"/>
  <c r="D134" i="7" s="1"/>
  <c r="C128" i="7"/>
  <c r="C134" i="7" s="1"/>
  <c r="I126" i="7"/>
  <c r="I125" i="7"/>
  <c r="I124" i="7"/>
  <c r="H119" i="7"/>
  <c r="G119" i="7"/>
  <c r="D119" i="7"/>
  <c r="E119" i="7" s="1"/>
  <c r="C119" i="7"/>
  <c r="H118" i="7"/>
  <c r="G118" i="7"/>
  <c r="D118" i="7"/>
  <c r="C118" i="7"/>
  <c r="H117" i="7"/>
  <c r="G117" i="7"/>
  <c r="D117" i="7"/>
  <c r="C117" i="7"/>
  <c r="I116" i="7"/>
  <c r="H116" i="7"/>
  <c r="G116" i="7"/>
  <c r="D116" i="7"/>
  <c r="C116" i="7"/>
  <c r="H115" i="7"/>
  <c r="H120" i="7" s="1"/>
  <c r="G115" i="7"/>
  <c r="G120" i="7" s="1"/>
  <c r="D115" i="7"/>
  <c r="E115" i="7" s="1"/>
  <c r="C115" i="7"/>
  <c r="I113" i="7"/>
  <c r="I112" i="7"/>
  <c r="I111" i="7"/>
  <c r="I110" i="7"/>
  <c r="I118" i="7" s="1"/>
  <c r="I109" i="7"/>
  <c r="I117" i="7" s="1"/>
  <c r="I108" i="7"/>
  <c r="I107" i="7"/>
  <c r="I106" i="7"/>
  <c r="E102" i="7"/>
  <c r="I101" i="7"/>
  <c r="H101" i="7"/>
  <c r="G101" i="7"/>
  <c r="D101" i="7"/>
  <c r="C101" i="7"/>
  <c r="I100" i="7"/>
  <c r="H100" i="7"/>
  <c r="G100" i="7"/>
  <c r="D100" i="7"/>
  <c r="C100" i="7"/>
  <c r="I99" i="7"/>
  <c r="H99" i="7"/>
  <c r="G99" i="7"/>
  <c r="D99" i="7"/>
  <c r="C99" i="7"/>
  <c r="I98" i="7"/>
  <c r="H98" i="7"/>
  <c r="G98" i="7"/>
  <c r="D98" i="7"/>
  <c r="C98" i="7"/>
  <c r="I97" i="7"/>
  <c r="H97" i="7"/>
  <c r="G97" i="7"/>
  <c r="D97" i="7"/>
  <c r="C97" i="7"/>
  <c r="I96" i="7"/>
  <c r="H96" i="7"/>
  <c r="G96" i="7"/>
  <c r="D96" i="7"/>
  <c r="C96" i="7"/>
  <c r="I95" i="7"/>
  <c r="H95" i="7"/>
  <c r="G95" i="7"/>
  <c r="D95" i="7"/>
  <c r="C95" i="7"/>
  <c r="I94" i="7"/>
  <c r="H94" i="7"/>
  <c r="G94" i="7"/>
  <c r="D94" i="7"/>
  <c r="C94" i="7"/>
  <c r="I93" i="7"/>
  <c r="H93" i="7"/>
  <c r="G93" i="7"/>
  <c r="D93" i="7"/>
  <c r="C93" i="7"/>
  <c r="I92" i="7"/>
  <c r="H92" i="7"/>
  <c r="G92" i="7"/>
  <c r="D92" i="7"/>
  <c r="C92" i="7"/>
  <c r="I91" i="7"/>
  <c r="H91" i="7"/>
  <c r="G91" i="7"/>
  <c r="D91" i="7"/>
  <c r="C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I134" i="6"/>
  <c r="H134" i="6"/>
  <c r="G134" i="6"/>
  <c r="E134" i="6"/>
  <c r="D134" i="6"/>
  <c r="C134" i="6"/>
  <c r="I133" i="6"/>
  <c r="H133" i="6"/>
  <c r="G133" i="6"/>
  <c r="E133" i="6"/>
  <c r="D133" i="6"/>
  <c r="C133" i="6"/>
  <c r="I132" i="6"/>
  <c r="H132" i="6"/>
  <c r="G132" i="6"/>
  <c r="E132" i="6"/>
  <c r="D132" i="6"/>
  <c r="C132" i="6"/>
  <c r="I131" i="6"/>
  <c r="H131" i="6"/>
  <c r="G131" i="6"/>
  <c r="E131" i="6"/>
  <c r="D131" i="6"/>
  <c r="C131" i="6"/>
  <c r="I130" i="6"/>
  <c r="H130" i="6"/>
  <c r="G130" i="6"/>
  <c r="E130" i="6"/>
  <c r="D130" i="6"/>
  <c r="C130" i="6"/>
  <c r="I129" i="6"/>
  <c r="I135" i="6" s="1"/>
  <c r="H129" i="6"/>
  <c r="H135" i="6" s="1"/>
  <c r="G129" i="6"/>
  <c r="G135" i="6" s="1"/>
  <c r="E129" i="6"/>
  <c r="E135" i="6" s="1"/>
  <c r="D129" i="6"/>
  <c r="D135" i="6" s="1"/>
  <c r="C129" i="6"/>
  <c r="C135" i="6" s="1"/>
  <c r="I127" i="6"/>
  <c r="I126" i="6"/>
  <c r="I125" i="6"/>
  <c r="H120" i="6"/>
  <c r="G120" i="6"/>
  <c r="D120" i="6"/>
  <c r="C120" i="6"/>
  <c r="E120" i="6" s="1"/>
  <c r="I119" i="6"/>
  <c r="H119" i="6"/>
  <c r="G119" i="6"/>
  <c r="D119" i="6"/>
  <c r="C119" i="6"/>
  <c r="E119" i="6" s="1"/>
  <c r="I118" i="6"/>
  <c r="H118" i="6"/>
  <c r="G118" i="6"/>
  <c r="D118" i="6"/>
  <c r="C118" i="6"/>
  <c r="E118" i="6" s="1"/>
  <c r="H117" i="6"/>
  <c r="G117" i="6"/>
  <c r="D117" i="6"/>
  <c r="D121" i="6" s="1"/>
  <c r="C117" i="6"/>
  <c r="E117" i="6" s="1"/>
  <c r="H116" i="6"/>
  <c r="H121" i="6" s="1"/>
  <c r="G116" i="6"/>
  <c r="G121" i="6" s="1"/>
  <c r="D116" i="6"/>
  <c r="C116" i="6"/>
  <c r="E116" i="6" s="1"/>
  <c r="I114" i="6"/>
  <c r="I120" i="6" s="1"/>
  <c r="I113" i="6"/>
  <c r="I112" i="6"/>
  <c r="I111" i="6"/>
  <c r="I110" i="6"/>
  <c r="I109" i="6"/>
  <c r="I117" i="6" s="1"/>
  <c r="I108" i="6"/>
  <c r="I116" i="6" s="1"/>
  <c r="I121" i="6" s="1"/>
  <c r="I107" i="6"/>
  <c r="I103" i="6"/>
  <c r="E103" i="6"/>
  <c r="I102" i="6"/>
  <c r="H102" i="6"/>
  <c r="G102" i="6"/>
  <c r="J102" i="6" s="1"/>
  <c r="D102" i="6"/>
  <c r="C102" i="6"/>
  <c r="I101" i="6"/>
  <c r="H101" i="6"/>
  <c r="G101" i="6"/>
  <c r="J101" i="6" s="1"/>
  <c r="D101" i="6"/>
  <c r="C101" i="6"/>
  <c r="I100" i="6"/>
  <c r="H100" i="6"/>
  <c r="G100" i="6"/>
  <c r="J100" i="6" s="1"/>
  <c r="D100" i="6"/>
  <c r="C100" i="6"/>
  <c r="I99" i="6"/>
  <c r="H99" i="6"/>
  <c r="G99" i="6"/>
  <c r="J99" i="6" s="1"/>
  <c r="D99" i="6"/>
  <c r="C99" i="6"/>
  <c r="I98" i="6"/>
  <c r="H98" i="6"/>
  <c r="G98" i="6"/>
  <c r="J98" i="6" s="1"/>
  <c r="D98" i="6"/>
  <c r="C98" i="6"/>
  <c r="I97" i="6"/>
  <c r="H97" i="6"/>
  <c r="G97" i="6"/>
  <c r="J97" i="6" s="1"/>
  <c r="D97" i="6"/>
  <c r="C97" i="6"/>
  <c r="I96" i="6"/>
  <c r="H96" i="6"/>
  <c r="G96" i="6"/>
  <c r="J96" i="6" s="1"/>
  <c r="D96" i="6"/>
  <c r="C96" i="6"/>
  <c r="I95" i="6"/>
  <c r="H95" i="6"/>
  <c r="G95" i="6"/>
  <c r="J95" i="6" s="1"/>
  <c r="D95" i="6"/>
  <c r="C95" i="6"/>
  <c r="I94" i="6"/>
  <c r="H94" i="6"/>
  <c r="G94" i="6"/>
  <c r="J94" i="6" s="1"/>
  <c r="D94" i="6"/>
  <c r="C94" i="6"/>
  <c r="I93" i="6"/>
  <c r="H93" i="6"/>
  <c r="G93" i="6"/>
  <c r="J93" i="6" s="1"/>
  <c r="D93" i="6"/>
  <c r="C93" i="6"/>
  <c r="I92" i="6"/>
  <c r="H92" i="6"/>
  <c r="H103" i="6" s="1"/>
  <c r="G92" i="6"/>
  <c r="J92" i="6" s="1"/>
  <c r="D92" i="6"/>
  <c r="D103" i="6" s="1"/>
  <c r="D138" i="6" s="1"/>
  <c r="C92" i="6"/>
  <c r="C103" i="6" s="1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I134" i="5"/>
  <c r="H134" i="5"/>
  <c r="G134" i="5"/>
  <c r="E134" i="5"/>
  <c r="D134" i="5"/>
  <c r="C134" i="5"/>
  <c r="I133" i="5"/>
  <c r="H133" i="5"/>
  <c r="G133" i="5"/>
  <c r="E133" i="5"/>
  <c r="D133" i="5"/>
  <c r="C133" i="5"/>
  <c r="I132" i="5"/>
  <c r="H132" i="5"/>
  <c r="G132" i="5"/>
  <c r="E132" i="5"/>
  <c r="D132" i="5"/>
  <c r="C132" i="5"/>
  <c r="I131" i="5"/>
  <c r="H131" i="5"/>
  <c r="G131" i="5"/>
  <c r="D131" i="5"/>
  <c r="E131" i="5" s="1"/>
  <c r="C131" i="5"/>
  <c r="I130" i="5"/>
  <c r="H130" i="5"/>
  <c r="G130" i="5"/>
  <c r="D130" i="5"/>
  <c r="E130" i="5" s="1"/>
  <c r="C130" i="5"/>
  <c r="I129" i="5"/>
  <c r="I135" i="5" s="1"/>
  <c r="H129" i="5"/>
  <c r="H135" i="5" s="1"/>
  <c r="G129" i="5"/>
  <c r="G135" i="5" s="1"/>
  <c r="D129" i="5"/>
  <c r="E129" i="5" s="1"/>
  <c r="C129" i="5"/>
  <c r="C135" i="5" s="1"/>
  <c r="I127" i="5"/>
  <c r="I126" i="5"/>
  <c r="I125" i="5"/>
  <c r="H120" i="5"/>
  <c r="G120" i="5"/>
  <c r="D120" i="5"/>
  <c r="C120" i="5"/>
  <c r="E120" i="5" s="1"/>
  <c r="H119" i="5"/>
  <c r="G119" i="5"/>
  <c r="D119" i="5"/>
  <c r="C119" i="5"/>
  <c r="E119" i="5" s="1"/>
  <c r="H118" i="5"/>
  <c r="G118" i="5"/>
  <c r="D118" i="5"/>
  <c r="C118" i="5"/>
  <c r="E118" i="5" s="1"/>
  <c r="H117" i="5"/>
  <c r="G117" i="5"/>
  <c r="D117" i="5"/>
  <c r="D121" i="5" s="1"/>
  <c r="C117" i="5"/>
  <c r="E117" i="5" s="1"/>
  <c r="H116" i="5"/>
  <c r="H121" i="5" s="1"/>
  <c r="G116" i="5"/>
  <c r="G121" i="5" s="1"/>
  <c r="D116" i="5"/>
  <c r="C116" i="5"/>
  <c r="E116" i="5" s="1"/>
  <c r="I114" i="5"/>
  <c r="I113" i="5"/>
  <c r="I120" i="5" s="1"/>
  <c r="I112" i="5"/>
  <c r="I119" i="5" s="1"/>
  <c r="I111" i="5"/>
  <c r="I110" i="5"/>
  <c r="I118" i="5" s="1"/>
  <c r="I109" i="5"/>
  <c r="I117" i="5" s="1"/>
  <c r="I108" i="5"/>
  <c r="I107" i="5"/>
  <c r="I116" i="5" s="1"/>
  <c r="I121" i="5" s="1"/>
  <c r="G103" i="5"/>
  <c r="E103" i="5"/>
  <c r="I102" i="5"/>
  <c r="H102" i="5"/>
  <c r="G102" i="5"/>
  <c r="J102" i="5" s="1"/>
  <c r="D102" i="5"/>
  <c r="C102" i="5"/>
  <c r="I101" i="5"/>
  <c r="H101" i="5"/>
  <c r="G101" i="5"/>
  <c r="J101" i="5" s="1"/>
  <c r="D101" i="5"/>
  <c r="C101" i="5"/>
  <c r="I100" i="5"/>
  <c r="H100" i="5"/>
  <c r="G100" i="5"/>
  <c r="J100" i="5" s="1"/>
  <c r="D100" i="5"/>
  <c r="C100" i="5"/>
  <c r="I99" i="5"/>
  <c r="H99" i="5"/>
  <c r="G99" i="5"/>
  <c r="J99" i="5" s="1"/>
  <c r="D99" i="5"/>
  <c r="C99" i="5"/>
  <c r="I98" i="5"/>
  <c r="H98" i="5"/>
  <c r="G98" i="5"/>
  <c r="J98" i="5" s="1"/>
  <c r="D98" i="5"/>
  <c r="C98" i="5"/>
  <c r="I97" i="5"/>
  <c r="H97" i="5"/>
  <c r="G97" i="5"/>
  <c r="J97" i="5" s="1"/>
  <c r="D97" i="5"/>
  <c r="C97" i="5"/>
  <c r="I96" i="5"/>
  <c r="H96" i="5"/>
  <c r="G96" i="5"/>
  <c r="J96" i="5" s="1"/>
  <c r="D96" i="5"/>
  <c r="C96" i="5"/>
  <c r="I95" i="5"/>
  <c r="H95" i="5"/>
  <c r="G95" i="5"/>
  <c r="J95" i="5" s="1"/>
  <c r="D95" i="5"/>
  <c r="C95" i="5"/>
  <c r="I94" i="5"/>
  <c r="H94" i="5"/>
  <c r="G94" i="5"/>
  <c r="J94" i="5" s="1"/>
  <c r="D94" i="5"/>
  <c r="C94" i="5"/>
  <c r="I93" i="5"/>
  <c r="H93" i="5"/>
  <c r="G93" i="5"/>
  <c r="J93" i="5" s="1"/>
  <c r="D93" i="5"/>
  <c r="C93" i="5"/>
  <c r="I92" i="5"/>
  <c r="I103" i="5" s="1"/>
  <c r="H92" i="5"/>
  <c r="H103" i="5" s="1"/>
  <c r="G138" i="5" s="1"/>
  <c r="G92" i="5"/>
  <c r="J92" i="5" s="1"/>
  <c r="D92" i="5"/>
  <c r="D103" i="5" s="1"/>
  <c r="C92" i="5"/>
  <c r="C103" i="5" s="1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I134" i="4"/>
  <c r="H134" i="4"/>
  <c r="G134" i="4"/>
  <c r="E134" i="4"/>
  <c r="D134" i="4"/>
  <c r="C134" i="4"/>
  <c r="I133" i="4"/>
  <c r="H133" i="4"/>
  <c r="G133" i="4"/>
  <c r="E133" i="4"/>
  <c r="D133" i="4"/>
  <c r="C133" i="4"/>
  <c r="I132" i="4"/>
  <c r="H132" i="4"/>
  <c r="G132" i="4"/>
  <c r="D132" i="4"/>
  <c r="E132" i="4" s="1"/>
  <c r="C132" i="4"/>
  <c r="I131" i="4"/>
  <c r="H131" i="4"/>
  <c r="G131" i="4"/>
  <c r="D131" i="4"/>
  <c r="E131" i="4" s="1"/>
  <c r="C131" i="4"/>
  <c r="I130" i="4"/>
  <c r="H130" i="4"/>
  <c r="G130" i="4"/>
  <c r="D130" i="4"/>
  <c r="E130" i="4" s="1"/>
  <c r="C130" i="4"/>
  <c r="I129" i="4"/>
  <c r="I135" i="4" s="1"/>
  <c r="H129" i="4"/>
  <c r="H135" i="4" s="1"/>
  <c r="G129" i="4"/>
  <c r="G135" i="4" s="1"/>
  <c r="D129" i="4"/>
  <c r="E129" i="4" s="1"/>
  <c r="C129" i="4"/>
  <c r="C135" i="4" s="1"/>
  <c r="I127" i="4"/>
  <c r="I126" i="4"/>
  <c r="I125" i="4"/>
  <c r="H120" i="4"/>
  <c r="G120" i="4"/>
  <c r="E120" i="4"/>
  <c r="D120" i="4"/>
  <c r="C120" i="4"/>
  <c r="H119" i="4"/>
  <c r="G119" i="4"/>
  <c r="E119" i="4"/>
  <c r="D119" i="4"/>
  <c r="C119" i="4"/>
  <c r="H118" i="4"/>
  <c r="G118" i="4"/>
  <c r="E118" i="4"/>
  <c r="D118" i="4"/>
  <c r="C118" i="4"/>
  <c r="I117" i="4"/>
  <c r="H117" i="4"/>
  <c r="G117" i="4"/>
  <c r="E117" i="4"/>
  <c r="D117" i="4"/>
  <c r="D121" i="4" s="1"/>
  <c r="C117" i="4"/>
  <c r="H116" i="4"/>
  <c r="H121" i="4" s="1"/>
  <c r="G116" i="4"/>
  <c r="G121" i="4" s="1"/>
  <c r="E116" i="4"/>
  <c r="E121" i="4" s="1"/>
  <c r="D116" i="4"/>
  <c r="C116" i="4"/>
  <c r="C121" i="4" s="1"/>
  <c r="I114" i="4"/>
  <c r="I113" i="4"/>
  <c r="I120" i="4" s="1"/>
  <c r="I112" i="4"/>
  <c r="I111" i="4"/>
  <c r="I119" i="4" s="1"/>
  <c r="I110" i="4"/>
  <c r="I118" i="4" s="1"/>
  <c r="I109" i="4"/>
  <c r="I108" i="4"/>
  <c r="I107" i="4"/>
  <c r="I116" i="4" s="1"/>
  <c r="H103" i="4"/>
  <c r="E103" i="4"/>
  <c r="I102" i="4"/>
  <c r="J102" i="4" s="1"/>
  <c r="H102" i="4"/>
  <c r="G102" i="4"/>
  <c r="D102" i="4"/>
  <c r="C102" i="4"/>
  <c r="I101" i="4"/>
  <c r="J101" i="4" s="1"/>
  <c r="H101" i="4"/>
  <c r="G101" i="4"/>
  <c r="D101" i="4"/>
  <c r="C101" i="4"/>
  <c r="I100" i="4"/>
  <c r="J100" i="4" s="1"/>
  <c r="H100" i="4"/>
  <c r="G100" i="4"/>
  <c r="D100" i="4"/>
  <c r="C100" i="4"/>
  <c r="I99" i="4"/>
  <c r="J99" i="4" s="1"/>
  <c r="H99" i="4"/>
  <c r="G99" i="4"/>
  <c r="D99" i="4"/>
  <c r="C99" i="4"/>
  <c r="I98" i="4"/>
  <c r="J98" i="4" s="1"/>
  <c r="H98" i="4"/>
  <c r="G98" i="4"/>
  <c r="D98" i="4"/>
  <c r="C98" i="4"/>
  <c r="I97" i="4"/>
  <c r="J97" i="4" s="1"/>
  <c r="H97" i="4"/>
  <c r="G97" i="4"/>
  <c r="D97" i="4"/>
  <c r="C97" i="4"/>
  <c r="I96" i="4"/>
  <c r="J96" i="4" s="1"/>
  <c r="H96" i="4"/>
  <c r="G96" i="4"/>
  <c r="D96" i="4"/>
  <c r="C96" i="4"/>
  <c r="I95" i="4"/>
  <c r="J95" i="4" s="1"/>
  <c r="H95" i="4"/>
  <c r="G95" i="4"/>
  <c r="D95" i="4"/>
  <c r="C95" i="4"/>
  <c r="I94" i="4"/>
  <c r="J94" i="4" s="1"/>
  <c r="H94" i="4"/>
  <c r="G94" i="4"/>
  <c r="D94" i="4"/>
  <c r="C94" i="4"/>
  <c r="I93" i="4"/>
  <c r="J93" i="4" s="1"/>
  <c r="H93" i="4"/>
  <c r="G93" i="4"/>
  <c r="D93" i="4"/>
  <c r="C93" i="4"/>
  <c r="I92" i="4"/>
  <c r="I103" i="4" s="1"/>
  <c r="H138" i="4" s="1"/>
  <c r="H92" i="4"/>
  <c r="G92" i="4"/>
  <c r="G103" i="4" s="1"/>
  <c r="D92" i="4"/>
  <c r="D103" i="4" s="1"/>
  <c r="C92" i="4"/>
  <c r="C103" i="4" s="1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I134" i="3"/>
  <c r="H134" i="3"/>
  <c r="G134" i="3"/>
  <c r="D134" i="3"/>
  <c r="C134" i="3"/>
  <c r="E134" i="3" s="1"/>
  <c r="I133" i="3"/>
  <c r="H133" i="3"/>
  <c r="G133" i="3"/>
  <c r="D133" i="3"/>
  <c r="C133" i="3"/>
  <c r="E133" i="3" s="1"/>
  <c r="I132" i="3"/>
  <c r="H132" i="3"/>
  <c r="G132" i="3"/>
  <c r="D132" i="3"/>
  <c r="C132" i="3"/>
  <c r="E132" i="3" s="1"/>
  <c r="I131" i="3"/>
  <c r="H131" i="3"/>
  <c r="G131" i="3"/>
  <c r="D131" i="3"/>
  <c r="C131" i="3"/>
  <c r="E131" i="3" s="1"/>
  <c r="I130" i="3"/>
  <c r="H130" i="3"/>
  <c r="G130" i="3"/>
  <c r="D130" i="3"/>
  <c r="C130" i="3"/>
  <c r="E130" i="3" s="1"/>
  <c r="I129" i="3"/>
  <c r="I135" i="3" s="1"/>
  <c r="H129" i="3"/>
  <c r="H135" i="3" s="1"/>
  <c r="G129" i="3"/>
  <c r="G135" i="3" s="1"/>
  <c r="D129" i="3"/>
  <c r="D135" i="3" s="1"/>
  <c r="C129" i="3"/>
  <c r="E129" i="3" s="1"/>
  <c r="I127" i="3"/>
  <c r="I126" i="3"/>
  <c r="I125" i="3"/>
  <c r="H120" i="3"/>
  <c r="G120" i="3"/>
  <c r="E120" i="3"/>
  <c r="D120" i="3"/>
  <c r="C120" i="3"/>
  <c r="H119" i="3"/>
  <c r="G119" i="3"/>
  <c r="E119" i="3"/>
  <c r="D119" i="3"/>
  <c r="C119" i="3"/>
  <c r="I118" i="3"/>
  <c r="H118" i="3"/>
  <c r="G118" i="3"/>
  <c r="E118" i="3"/>
  <c r="D118" i="3"/>
  <c r="C118" i="3"/>
  <c r="I117" i="3"/>
  <c r="H117" i="3"/>
  <c r="G117" i="3"/>
  <c r="E117" i="3"/>
  <c r="D117" i="3"/>
  <c r="D121" i="3" s="1"/>
  <c r="C117" i="3"/>
  <c r="H116" i="3"/>
  <c r="H121" i="3" s="1"/>
  <c r="G116" i="3"/>
  <c r="G121" i="3" s="1"/>
  <c r="E116" i="3"/>
  <c r="E121" i="3" s="1"/>
  <c r="D116" i="3"/>
  <c r="C116" i="3"/>
  <c r="C121" i="3" s="1"/>
  <c r="I114" i="3"/>
  <c r="I120" i="3" s="1"/>
  <c r="I113" i="3"/>
  <c r="I112" i="3"/>
  <c r="I111" i="3"/>
  <c r="I119" i="3" s="1"/>
  <c r="I110" i="3"/>
  <c r="I109" i="3"/>
  <c r="I108" i="3"/>
  <c r="I116" i="3" s="1"/>
  <c r="I121" i="3" s="1"/>
  <c r="I107" i="3"/>
  <c r="I103" i="3"/>
  <c r="E103" i="3"/>
  <c r="J102" i="3"/>
  <c r="I102" i="3"/>
  <c r="H102" i="3"/>
  <c r="G102" i="3"/>
  <c r="D102" i="3"/>
  <c r="C102" i="3"/>
  <c r="J101" i="3"/>
  <c r="I101" i="3"/>
  <c r="H101" i="3"/>
  <c r="G101" i="3"/>
  <c r="D101" i="3"/>
  <c r="C101" i="3"/>
  <c r="J100" i="3"/>
  <c r="I100" i="3"/>
  <c r="H100" i="3"/>
  <c r="G100" i="3"/>
  <c r="D100" i="3"/>
  <c r="C100" i="3"/>
  <c r="J99" i="3"/>
  <c r="I99" i="3"/>
  <c r="H99" i="3"/>
  <c r="G99" i="3"/>
  <c r="D99" i="3"/>
  <c r="C99" i="3"/>
  <c r="J98" i="3"/>
  <c r="I98" i="3"/>
  <c r="H98" i="3"/>
  <c r="G98" i="3"/>
  <c r="D98" i="3"/>
  <c r="C98" i="3"/>
  <c r="J97" i="3"/>
  <c r="I97" i="3"/>
  <c r="H97" i="3"/>
  <c r="G97" i="3"/>
  <c r="D97" i="3"/>
  <c r="C97" i="3"/>
  <c r="J96" i="3"/>
  <c r="I96" i="3"/>
  <c r="H96" i="3"/>
  <c r="G96" i="3"/>
  <c r="D96" i="3"/>
  <c r="C96" i="3"/>
  <c r="J95" i="3"/>
  <c r="I95" i="3"/>
  <c r="H95" i="3"/>
  <c r="G95" i="3"/>
  <c r="D95" i="3"/>
  <c r="C95" i="3"/>
  <c r="J94" i="3"/>
  <c r="I94" i="3"/>
  <c r="H94" i="3"/>
  <c r="G94" i="3"/>
  <c r="D94" i="3"/>
  <c r="C94" i="3"/>
  <c r="J93" i="3"/>
  <c r="I93" i="3"/>
  <c r="H93" i="3"/>
  <c r="G93" i="3"/>
  <c r="D93" i="3"/>
  <c r="C93" i="3"/>
  <c r="I92" i="3"/>
  <c r="H92" i="3"/>
  <c r="H103" i="3" s="1"/>
  <c r="G92" i="3"/>
  <c r="G103" i="3" s="1"/>
  <c r="D92" i="3"/>
  <c r="D103" i="3" s="1"/>
  <c r="C92" i="3"/>
  <c r="C103" i="3" s="1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I134" i="2"/>
  <c r="H134" i="2"/>
  <c r="G134" i="2"/>
  <c r="D134" i="2"/>
  <c r="C134" i="2"/>
  <c r="E134" i="2" s="1"/>
  <c r="I133" i="2"/>
  <c r="H133" i="2"/>
  <c r="G133" i="2"/>
  <c r="D133" i="2"/>
  <c r="C133" i="2"/>
  <c r="E133" i="2" s="1"/>
  <c r="I132" i="2"/>
  <c r="H132" i="2"/>
  <c r="G132" i="2"/>
  <c r="D132" i="2"/>
  <c r="C132" i="2"/>
  <c r="E132" i="2" s="1"/>
  <c r="I131" i="2"/>
  <c r="H131" i="2"/>
  <c r="G131" i="2"/>
  <c r="D131" i="2"/>
  <c r="C131" i="2"/>
  <c r="E131" i="2" s="1"/>
  <c r="I130" i="2"/>
  <c r="H130" i="2"/>
  <c r="G130" i="2"/>
  <c r="D130" i="2"/>
  <c r="C130" i="2"/>
  <c r="E130" i="2" s="1"/>
  <c r="I129" i="2"/>
  <c r="I135" i="2" s="1"/>
  <c r="H129" i="2"/>
  <c r="H135" i="2" s="1"/>
  <c r="G129" i="2"/>
  <c r="G135" i="2" s="1"/>
  <c r="D129" i="2"/>
  <c r="D135" i="2" s="1"/>
  <c r="C129" i="2"/>
  <c r="E129" i="2" s="1"/>
  <c r="I127" i="2"/>
  <c r="I126" i="2"/>
  <c r="I125" i="2"/>
  <c r="H120" i="2"/>
  <c r="G120" i="2"/>
  <c r="D120" i="2"/>
  <c r="C120" i="2"/>
  <c r="E120" i="2" s="1"/>
  <c r="H119" i="2"/>
  <c r="G119" i="2"/>
  <c r="D119" i="2"/>
  <c r="C119" i="2"/>
  <c r="E119" i="2" s="1"/>
  <c r="H118" i="2"/>
  <c r="G118" i="2"/>
  <c r="D118" i="2"/>
  <c r="C118" i="2"/>
  <c r="E118" i="2" s="1"/>
  <c r="H117" i="2"/>
  <c r="G117" i="2"/>
  <c r="D117" i="2"/>
  <c r="D121" i="2" s="1"/>
  <c r="C117" i="2"/>
  <c r="E117" i="2" s="1"/>
  <c r="H116" i="2"/>
  <c r="H121" i="2" s="1"/>
  <c r="G116" i="2"/>
  <c r="G121" i="2" s="1"/>
  <c r="D116" i="2"/>
  <c r="C116" i="2"/>
  <c r="E116" i="2" s="1"/>
  <c r="I114" i="2"/>
  <c r="I113" i="2"/>
  <c r="I120" i="2" s="1"/>
  <c r="I112" i="2"/>
  <c r="I111" i="2"/>
  <c r="I119" i="2" s="1"/>
  <c r="I110" i="2"/>
  <c r="I118" i="2" s="1"/>
  <c r="I109" i="2"/>
  <c r="I117" i="2" s="1"/>
  <c r="I108" i="2"/>
  <c r="I107" i="2"/>
  <c r="I116" i="2" s="1"/>
  <c r="G103" i="2"/>
  <c r="E103" i="2"/>
  <c r="I102" i="2"/>
  <c r="H102" i="2"/>
  <c r="J102" i="2" s="1"/>
  <c r="G102" i="2"/>
  <c r="D102" i="2"/>
  <c r="C102" i="2"/>
  <c r="I101" i="2"/>
  <c r="H101" i="2"/>
  <c r="J101" i="2" s="1"/>
  <c r="G101" i="2"/>
  <c r="D101" i="2"/>
  <c r="C101" i="2"/>
  <c r="I100" i="2"/>
  <c r="H100" i="2"/>
  <c r="J100" i="2" s="1"/>
  <c r="G100" i="2"/>
  <c r="D100" i="2"/>
  <c r="C100" i="2"/>
  <c r="I99" i="2"/>
  <c r="H99" i="2"/>
  <c r="J99" i="2" s="1"/>
  <c r="G99" i="2"/>
  <c r="D99" i="2"/>
  <c r="C99" i="2"/>
  <c r="I98" i="2"/>
  <c r="H98" i="2"/>
  <c r="J98" i="2" s="1"/>
  <c r="G98" i="2"/>
  <c r="D98" i="2"/>
  <c r="C98" i="2"/>
  <c r="I97" i="2"/>
  <c r="H97" i="2"/>
  <c r="J97" i="2" s="1"/>
  <c r="G97" i="2"/>
  <c r="D97" i="2"/>
  <c r="C97" i="2"/>
  <c r="I96" i="2"/>
  <c r="H96" i="2"/>
  <c r="J96" i="2" s="1"/>
  <c r="G96" i="2"/>
  <c r="D96" i="2"/>
  <c r="C96" i="2"/>
  <c r="I95" i="2"/>
  <c r="H95" i="2"/>
  <c r="J95" i="2" s="1"/>
  <c r="G95" i="2"/>
  <c r="D95" i="2"/>
  <c r="C95" i="2"/>
  <c r="I94" i="2"/>
  <c r="H94" i="2"/>
  <c r="J94" i="2" s="1"/>
  <c r="G94" i="2"/>
  <c r="D94" i="2"/>
  <c r="C94" i="2"/>
  <c r="I93" i="2"/>
  <c r="H93" i="2"/>
  <c r="J93" i="2" s="1"/>
  <c r="G93" i="2"/>
  <c r="D93" i="2"/>
  <c r="C93" i="2"/>
  <c r="I92" i="2"/>
  <c r="I103" i="2" s="1"/>
  <c r="H92" i="2"/>
  <c r="J92" i="2" s="1"/>
  <c r="G92" i="2"/>
  <c r="D92" i="2"/>
  <c r="D103" i="2" s="1"/>
  <c r="D138" i="2" s="1"/>
  <c r="C92" i="2"/>
  <c r="C103" i="2" s="1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I134" i="1"/>
  <c r="H134" i="1"/>
  <c r="G134" i="1"/>
  <c r="E134" i="1"/>
  <c r="D134" i="1"/>
  <c r="C134" i="1"/>
  <c r="I133" i="1"/>
  <c r="H133" i="1"/>
  <c r="G133" i="1"/>
  <c r="E133" i="1"/>
  <c r="D133" i="1"/>
  <c r="C133" i="1"/>
  <c r="I132" i="1"/>
  <c r="H132" i="1"/>
  <c r="G132" i="1"/>
  <c r="E132" i="1"/>
  <c r="D132" i="1"/>
  <c r="C132" i="1"/>
  <c r="I131" i="1"/>
  <c r="H131" i="1"/>
  <c r="G131" i="1"/>
  <c r="E131" i="1"/>
  <c r="D131" i="1"/>
  <c r="C131" i="1"/>
  <c r="I130" i="1"/>
  <c r="H130" i="1"/>
  <c r="G130" i="1"/>
  <c r="E130" i="1"/>
  <c r="D130" i="1"/>
  <c r="C130" i="1"/>
  <c r="I129" i="1"/>
  <c r="I135" i="1" s="1"/>
  <c r="H129" i="1"/>
  <c r="H135" i="1" s="1"/>
  <c r="G129" i="1"/>
  <c r="G135" i="1" s="1"/>
  <c r="E129" i="1"/>
  <c r="E135" i="1" s="1"/>
  <c r="D129" i="1"/>
  <c r="D135" i="1" s="1"/>
  <c r="C129" i="1"/>
  <c r="C135" i="1" s="1"/>
  <c r="I127" i="1"/>
  <c r="I126" i="1"/>
  <c r="I125" i="1"/>
  <c r="H120" i="1"/>
  <c r="G120" i="1"/>
  <c r="D120" i="1"/>
  <c r="E120" i="1" s="1"/>
  <c r="C120" i="1"/>
  <c r="I119" i="1"/>
  <c r="H119" i="1"/>
  <c r="G119" i="1"/>
  <c r="D119" i="1"/>
  <c r="E119" i="1" s="1"/>
  <c r="C119" i="1"/>
  <c r="I118" i="1"/>
  <c r="H118" i="1"/>
  <c r="G118" i="1"/>
  <c r="D118" i="1"/>
  <c r="E118" i="1" s="1"/>
  <c r="C118" i="1"/>
  <c r="I117" i="1"/>
  <c r="H117" i="1"/>
  <c r="G117" i="1"/>
  <c r="D117" i="1"/>
  <c r="E117" i="1" s="1"/>
  <c r="C117" i="1"/>
  <c r="H116" i="1"/>
  <c r="H121" i="1" s="1"/>
  <c r="G116" i="1"/>
  <c r="G121" i="1" s="1"/>
  <c r="D116" i="1"/>
  <c r="E116" i="1" s="1"/>
  <c r="C116" i="1"/>
  <c r="C121" i="1" s="1"/>
  <c r="I114" i="1"/>
  <c r="I113" i="1"/>
  <c r="I120" i="1" s="1"/>
  <c r="I112" i="1"/>
  <c r="I111" i="1"/>
  <c r="I110" i="1"/>
  <c r="I109" i="1"/>
  <c r="I108" i="1"/>
  <c r="I116" i="1" s="1"/>
  <c r="I107" i="1"/>
  <c r="H103" i="1"/>
  <c r="G138" i="1" s="1"/>
  <c r="E103" i="1"/>
  <c r="I102" i="1"/>
  <c r="H102" i="1"/>
  <c r="G102" i="1"/>
  <c r="J102" i="1" s="1"/>
  <c r="D102" i="1"/>
  <c r="C102" i="1"/>
  <c r="I101" i="1"/>
  <c r="H101" i="1"/>
  <c r="G101" i="1"/>
  <c r="J101" i="1" s="1"/>
  <c r="D101" i="1"/>
  <c r="C101" i="1"/>
  <c r="I100" i="1"/>
  <c r="H100" i="1"/>
  <c r="G100" i="1"/>
  <c r="J100" i="1" s="1"/>
  <c r="D100" i="1"/>
  <c r="C100" i="1"/>
  <c r="I99" i="1"/>
  <c r="H99" i="1"/>
  <c r="G99" i="1"/>
  <c r="J99" i="1" s="1"/>
  <c r="D99" i="1"/>
  <c r="C99" i="1"/>
  <c r="I98" i="1"/>
  <c r="H98" i="1"/>
  <c r="G98" i="1"/>
  <c r="J98" i="1" s="1"/>
  <c r="D98" i="1"/>
  <c r="C98" i="1"/>
  <c r="I97" i="1"/>
  <c r="H97" i="1"/>
  <c r="G97" i="1"/>
  <c r="J97" i="1" s="1"/>
  <c r="D97" i="1"/>
  <c r="C97" i="1"/>
  <c r="I96" i="1"/>
  <c r="H96" i="1"/>
  <c r="G96" i="1"/>
  <c r="J96" i="1" s="1"/>
  <c r="D96" i="1"/>
  <c r="C96" i="1"/>
  <c r="I95" i="1"/>
  <c r="H95" i="1"/>
  <c r="G95" i="1"/>
  <c r="J95" i="1" s="1"/>
  <c r="D95" i="1"/>
  <c r="C95" i="1"/>
  <c r="I94" i="1"/>
  <c r="H94" i="1"/>
  <c r="G94" i="1"/>
  <c r="J94" i="1" s="1"/>
  <c r="D94" i="1"/>
  <c r="C94" i="1"/>
  <c r="I93" i="1"/>
  <c r="H93" i="1"/>
  <c r="G93" i="1"/>
  <c r="J93" i="1" s="1"/>
  <c r="D93" i="1"/>
  <c r="C93" i="1"/>
  <c r="I92" i="1"/>
  <c r="I103" i="1" s="1"/>
  <c r="H92" i="1"/>
  <c r="G92" i="1"/>
  <c r="J92" i="1" s="1"/>
  <c r="D92" i="1"/>
  <c r="D103" i="1" s="1"/>
  <c r="C92" i="1"/>
  <c r="C103" i="1" s="1"/>
  <c r="C138" i="1" s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101" i="7" l="1"/>
  <c r="C120" i="7"/>
  <c r="E120" i="7"/>
  <c r="D102" i="7"/>
  <c r="J92" i="7"/>
  <c r="J98" i="7"/>
  <c r="E118" i="7"/>
  <c r="J91" i="7"/>
  <c r="H102" i="7"/>
  <c r="G137" i="7" s="1"/>
  <c r="J97" i="7"/>
  <c r="E117" i="7"/>
  <c r="E128" i="7"/>
  <c r="E134" i="7" s="1"/>
  <c r="J96" i="7"/>
  <c r="I115" i="7"/>
  <c r="I119" i="7"/>
  <c r="E116" i="7"/>
  <c r="J94" i="7"/>
  <c r="J100" i="7"/>
  <c r="C102" i="7"/>
  <c r="J93" i="7"/>
  <c r="J99" i="7"/>
  <c r="I102" i="7"/>
  <c r="H137" i="7" s="1"/>
  <c r="J95" i="7"/>
  <c r="E115" i="8"/>
  <c r="E118" i="8"/>
  <c r="I118" i="8"/>
  <c r="H120" i="8"/>
  <c r="D120" i="8"/>
  <c r="D134" i="8"/>
  <c r="G134" i="8"/>
  <c r="E132" i="8"/>
  <c r="E134" i="8" s="1"/>
  <c r="E117" i="8"/>
  <c r="E120" i="8" s="1"/>
  <c r="E137" i="8" s="1"/>
  <c r="H134" i="8"/>
  <c r="E131" i="8"/>
  <c r="J91" i="8"/>
  <c r="J97" i="8"/>
  <c r="I115" i="8"/>
  <c r="I119" i="8"/>
  <c r="E116" i="8"/>
  <c r="E119" i="8"/>
  <c r="E129" i="8"/>
  <c r="J94" i="8"/>
  <c r="J100" i="8"/>
  <c r="J92" i="8"/>
  <c r="C102" i="8"/>
  <c r="J93" i="8"/>
  <c r="J99" i="8"/>
  <c r="D102" i="8"/>
  <c r="D137" i="8" s="1"/>
  <c r="J98" i="8"/>
  <c r="G102" i="8"/>
  <c r="H102" i="8"/>
  <c r="J96" i="8"/>
  <c r="I102" i="8"/>
  <c r="H137" i="8" s="1"/>
  <c r="J95" i="8"/>
  <c r="J101" i="8"/>
  <c r="H134" i="9"/>
  <c r="E117" i="9"/>
  <c r="I115" i="9"/>
  <c r="I119" i="9"/>
  <c r="E116" i="9"/>
  <c r="E120" i="9" s="1"/>
  <c r="E119" i="9"/>
  <c r="J100" i="9"/>
  <c r="G134" i="9"/>
  <c r="E132" i="9"/>
  <c r="E134" i="9" s="1"/>
  <c r="I118" i="9"/>
  <c r="I120" i="9" s="1"/>
  <c r="H120" i="9"/>
  <c r="I134" i="9"/>
  <c r="E130" i="9"/>
  <c r="D134" i="9"/>
  <c r="J95" i="9"/>
  <c r="J101" i="9"/>
  <c r="I120" i="10"/>
  <c r="H137" i="10"/>
  <c r="J102" i="10"/>
  <c r="I137" i="10" s="1"/>
  <c r="C137" i="10"/>
  <c r="J94" i="9"/>
  <c r="J93" i="9"/>
  <c r="J99" i="9"/>
  <c r="H102" i="9"/>
  <c r="J96" i="9"/>
  <c r="I102" i="9"/>
  <c r="C102" i="9"/>
  <c r="D102" i="9"/>
  <c r="D137" i="9" s="1"/>
  <c r="J92" i="9"/>
  <c r="J98" i="9"/>
  <c r="J91" i="9"/>
  <c r="J97" i="9"/>
  <c r="C134" i="9"/>
  <c r="G102" i="9"/>
  <c r="C120" i="9"/>
  <c r="H138" i="1"/>
  <c r="I121" i="1"/>
  <c r="G138" i="3"/>
  <c r="E135" i="3"/>
  <c r="E135" i="4"/>
  <c r="H138" i="5"/>
  <c r="J103" i="6"/>
  <c r="I138" i="6" s="1"/>
  <c r="H138" i="6"/>
  <c r="E137" i="7"/>
  <c r="J103" i="2"/>
  <c r="I121" i="2"/>
  <c r="C138" i="4"/>
  <c r="E121" i="5"/>
  <c r="E135" i="5"/>
  <c r="G138" i="6"/>
  <c r="E121" i="1"/>
  <c r="E138" i="1" s="1"/>
  <c r="H138" i="2"/>
  <c r="E135" i="2"/>
  <c r="E138" i="3"/>
  <c r="D138" i="4"/>
  <c r="E138" i="4"/>
  <c r="C138" i="5"/>
  <c r="D138" i="1"/>
  <c r="E121" i="2"/>
  <c r="E138" i="2" s="1"/>
  <c r="C138" i="3"/>
  <c r="H138" i="3"/>
  <c r="G138" i="4"/>
  <c r="D138" i="5"/>
  <c r="E138" i="5"/>
  <c r="E121" i="6"/>
  <c r="E138" i="6" s="1"/>
  <c r="J103" i="1"/>
  <c r="D138" i="3"/>
  <c r="I121" i="4"/>
  <c r="J103" i="5"/>
  <c r="I138" i="5" s="1"/>
  <c r="C135" i="2"/>
  <c r="J92" i="3"/>
  <c r="J103" i="3" s="1"/>
  <c r="I138" i="3" s="1"/>
  <c r="C121" i="5"/>
  <c r="C134" i="8"/>
  <c r="C135" i="3"/>
  <c r="J92" i="4"/>
  <c r="J103" i="4" s="1"/>
  <c r="G103" i="6"/>
  <c r="C121" i="6"/>
  <c r="C138" i="6" s="1"/>
  <c r="G103" i="1"/>
  <c r="G102" i="7"/>
  <c r="D121" i="1"/>
  <c r="C121" i="2"/>
  <c r="C138" i="2" s="1"/>
  <c r="D135" i="4"/>
  <c r="D120" i="7"/>
  <c r="C120" i="8"/>
  <c r="H103" i="2"/>
  <c r="G138" i="2" s="1"/>
  <c r="D135" i="5"/>
  <c r="D137" i="7" l="1"/>
  <c r="I120" i="7"/>
  <c r="C137" i="7"/>
  <c r="J102" i="7"/>
  <c r="I137" i="7" s="1"/>
  <c r="I120" i="8"/>
  <c r="G137" i="8"/>
  <c r="J102" i="8"/>
  <c r="I137" i="8" s="1"/>
  <c r="C137" i="8"/>
  <c r="H137" i="9"/>
  <c r="G137" i="9"/>
  <c r="E137" i="9"/>
  <c r="C137" i="9"/>
  <c r="J102" i="9"/>
  <c r="I137" i="9" s="1"/>
  <c r="I138" i="4"/>
  <c r="I138" i="1"/>
  <c r="I138" i="2"/>
</calcChain>
</file>

<file path=xl/sharedStrings.xml><?xml version="1.0" encoding="utf-8"?>
<sst xmlns="http://schemas.openxmlformats.org/spreadsheetml/2006/main" count="7782" uniqueCount="468">
  <si>
    <t xml:space="preserve">                               GOVERNO DO ESTADO DE PERNAMBUCO </t>
  </si>
  <si>
    <t xml:space="preserve">                               SECRETARIA DE POLÍTICAS DE PREVENÇÃO À VIOLÊNCIA E ÀS DROGAS - SPVD</t>
  </si>
  <si>
    <t xml:space="preserve">                               ANEXO II - CARGOS EM COMISSÃO E FUNÇÕES GRATIFICADAS [DESCRITIVO DOS OCUPANTES, QUANTITATIVOS E VAGAS NÃO PREENCHIDAS] (ITENS 4.3 E 4.4 DO ANEXO I, DA PORTARIA SCGE Nº 12/2020)</t>
  </si>
  <si>
    <t>ATUALIZADO EM:</t>
  </si>
  <si>
    <t>Notas: 1. As células em cinza e azul são de preenchimento automático, portanto é importante não editá-las; 2. Nunca mesclar células; 3. Atentar para as notas explicativas nas celulas do cabeçalho e na legenda ao final desta planilha.</t>
  </si>
  <si>
    <t>CARGOS COMISSIONADOS</t>
  </si>
  <si>
    <t>DESCRITIVO [3]</t>
  </si>
  <si>
    <t>SÍMBOLO [4]</t>
  </si>
  <si>
    <t>LOTAÇÃO [5]</t>
  </si>
  <si>
    <t>CATEGORIA [6]</t>
  </si>
  <si>
    <t>QTD. [7]</t>
  </si>
  <si>
    <t>SERVIDOR [8]</t>
  </si>
  <si>
    <t>AGP [9]</t>
  </si>
  <si>
    <t>VENCIMENTO [10]</t>
  </si>
  <si>
    <t>REPRESENTAÇÃO [11]</t>
  </si>
  <si>
    <t>MONTANTE [12]</t>
  </si>
  <si>
    <t>Secretário de Políticas de Prevenção à Violência e às Drogas</t>
  </si>
  <si>
    <t>DAS</t>
  </si>
  <si>
    <t>SPVD</t>
  </si>
  <si>
    <t>AGP</t>
  </si>
  <si>
    <t>CLOVES EDUARDO BENEVIDES</t>
  </si>
  <si>
    <t>SECRETARIA EXECUTIVA DE POLÍTICAS SOBRE DROGAS</t>
  </si>
  <si>
    <t>DAS-1</t>
  </si>
  <si>
    <t>SEPOD</t>
  </si>
  <si>
    <t>COM</t>
  </si>
  <si>
    <t>EDUARDO HENRIQUE FLORENCIO DOS SANTOS</t>
  </si>
  <si>
    <t>SECRETARIA EXECUTIVA DE ARTICULAÇÃO E PREVENÇÃO SOCIAL AO CRIME E À VIOLÊNCIA</t>
  </si>
  <si>
    <t>SEAPREV</t>
  </si>
  <si>
    <t xml:space="preserve">EDNA GOMES DA SILVA </t>
  </si>
  <si>
    <t>SECRETÁRIO EXCUTIVO DE GESTÃO</t>
  </si>
  <si>
    <t>SEGES</t>
  </si>
  <si>
    <t>EXQ</t>
  </si>
  <si>
    <t>LUIZ HUMBERTO CORDEIRO CRUZ</t>
  </si>
  <si>
    <t>GERENTE GERAL DE GESTÃO ESTRATEGICA</t>
  </si>
  <si>
    <t>DAS-2</t>
  </si>
  <si>
    <t>MARIA CAROLINA DA FONTE DE ALBUQUERQUE SILVA</t>
  </si>
  <si>
    <t>CHEFE DE GABINETE</t>
  </si>
  <si>
    <t>CHGAB</t>
  </si>
  <si>
    <t>THIAGO JOSE MOREIRA TAVARES</t>
  </si>
  <si>
    <t>GERENTE GERAL DE ARTICULAÇÃO DE REDE</t>
  </si>
  <si>
    <t>LUCAS SALES MAGALHAES</t>
  </si>
  <si>
    <t>SUPERINTENDENTE DE CUIDADO E REINSERÇÃO SOCIAL</t>
  </si>
  <si>
    <t>DAS-3</t>
  </si>
  <si>
    <t>SUCRS</t>
  </si>
  <si>
    <t>MARIA LUCIA FREIRE DE BARROS</t>
  </si>
  <si>
    <t>SUPERINTENDENTE DE GESTÃO DAS UNIDADES DESCENTRALIZADAS DAS POLÍTICAS DE PREVENÇÃO E DROGAS</t>
  </si>
  <si>
    <t>SUGUD</t>
  </si>
  <si>
    <t>MARIA JOSÉ FERREIRA LIMA</t>
  </si>
  <si>
    <t>SUPERINTENDENTE DE PREVENÇÃO E ARTICULAÇÃO SOCIAL</t>
  </si>
  <si>
    <t>SUPAS</t>
  </si>
  <si>
    <t>MARTHA MARIA DE FIGUEIREDO</t>
  </si>
  <si>
    <t>SUPERINTENDENTE DE PROMOÇÃO E INCLUSÃO SOCIAL</t>
  </si>
  <si>
    <t>SUPIS</t>
  </si>
  <si>
    <t>PATRICIA HELENA  SILVA ARAÚJO</t>
  </si>
  <si>
    <t>Superintendente de Gestão de Convênios e Instrumentos Congêneres</t>
  </si>
  <si>
    <t>SGCIC</t>
  </si>
  <si>
    <t>NATASHA KATER PIRES</t>
  </si>
  <si>
    <t>GERENTE  DE GESTÃO ESTRATÉGICA</t>
  </si>
  <si>
    <t>DAS-4</t>
  </si>
  <si>
    <t>AYANNI GOMES DE LIRA</t>
  </si>
  <si>
    <t>GERENTE DE GESTÃO ADMINISTRATIVA</t>
  </si>
  <si>
    <t>SEGES/GEGAD</t>
  </si>
  <si>
    <t>JARBAS PINTO DE OLIVEIRA</t>
  </si>
  <si>
    <t>GERENTE DE ARTICULAÇÃO REGIONAL</t>
  </si>
  <si>
    <t>FAVIO LUCIO DE SA FERRAZ</t>
  </si>
  <si>
    <t xml:space="preserve">COORDENADORA DE GESTÃO ESTRATÉGICA </t>
  </si>
  <si>
    <t>DAS-5</t>
  </si>
  <si>
    <t>ANA CAROLINA FERREIRA CUNHA</t>
  </si>
  <si>
    <t>COORDENADORIA DE COMUNICAÇÃO</t>
  </si>
  <si>
    <t>COCOM</t>
  </si>
  <si>
    <t>CELSO DA SILVA CALHEIROS</t>
  </si>
  <si>
    <t xml:space="preserve">COORDENADORA DE GESTÃO </t>
  </si>
  <si>
    <t>COGES</t>
  </si>
  <si>
    <t>ADRIANA ESTEVES PENNA MONTE</t>
  </si>
  <si>
    <t>COORDENADORA MOBILIZAÇÃO ESTRATÉGICA</t>
  </si>
  <si>
    <t>MARIA DE FATIMA COSTA BARROS</t>
  </si>
  <si>
    <t xml:space="preserve">COORDENADOR DE ORÇAMENTOS E FINANÇAS </t>
  </si>
  <si>
    <t>SUOFI</t>
  </si>
  <si>
    <t>SIDNEY SILVA SANTOS</t>
  </si>
  <si>
    <t>SUPERINTENDENTE DE ORÇAMENTO E FINANÇAS</t>
  </si>
  <si>
    <t>CAROLINA ALVES PINTO</t>
  </si>
  <si>
    <t>COORDENADOR DE ARTICULAÇÃO ESTRATÉGICA</t>
  </si>
  <si>
    <t>ADEILTON JOSE DE LIMA</t>
  </si>
  <si>
    <t>COORDENADOR DE COMUNICAÇÃO PARA MÍDIAS E PLATAFORMAS DIGITAIS</t>
  </si>
  <si>
    <t>MARINA PRAGANA PAIVA NETA</t>
  </si>
  <si>
    <t>ASSESSORIA TÉCNICA DO GABINETE</t>
  </si>
  <si>
    <t>CAA-2</t>
  </si>
  <si>
    <t>MARCIA MATTOS DA SILVA</t>
  </si>
  <si>
    <t>ASSESSORA TÉCNICA DE CONTRATOS E CONVÊNIO</t>
  </si>
  <si>
    <t>GGAJU</t>
  </si>
  <si>
    <t>JESSICA BARBOSA DE ANDRADE</t>
  </si>
  <si>
    <t>GESTOR DA SETORIAL CONTÁBIL</t>
  </si>
  <si>
    <t>MARIO FERNANDO REGO BARROS JUNIOR</t>
  </si>
  <si>
    <t>ASSESSOR TÉCNICO DE PROMOÇÃO SOCIAL</t>
  </si>
  <si>
    <t>FREDERICO BEZERRA VALENCA</t>
  </si>
  <si>
    <t>ASSESSOR TÉCNICO DE CONSELHO</t>
  </si>
  <si>
    <t>ANNE FRANCIS DA ROCHA NERIS</t>
  </si>
  <si>
    <t>ASSESSORIA TÉCNICA REGIONAL</t>
  </si>
  <si>
    <t>ANGELA DE FATIMA ANDRADE BARROS DA CAMARA</t>
  </si>
  <si>
    <t>MARIA DE FATIMA PATRIOTA</t>
  </si>
  <si>
    <t>ANNISSEA MARIA CHAVES SANTANA LESSA</t>
  </si>
  <si>
    <t xml:space="preserve">ASSESSORIA TÉCNICA REGIONAL </t>
  </si>
  <si>
    <t>MARIA DA CONCEICAO DUARTE BELO</t>
  </si>
  <si>
    <t>ASSESSORIA TÉCNICA DE PRESTAÇÃO DE CONTAS</t>
  </si>
  <si>
    <t>NELMA VIEIRA BARBOSA</t>
  </si>
  <si>
    <t>ASSESSOR TÉCNICO REGIONAL</t>
  </si>
  <si>
    <t>FABIANA ULISSES DA SILVA</t>
  </si>
  <si>
    <t>APOIO TÉCNICO DE GABINETE</t>
  </si>
  <si>
    <t>CAA-3</t>
  </si>
  <si>
    <t>DENIS EDUARDO FRANCA DA SILVA JUNIOR</t>
  </si>
  <si>
    <t>APOIO TÉCNICO DO JURÍDICO CONSULTIVO</t>
  </si>
  <si>
    <t>MARIELLY CYSNEIROS GALVAO DOMINGOS</t>
  </si>
  <si>
    <t>APOIO TÉCNICO DE PREVENÇÃO SOCIAL</t>
  </si>
  <si>
    <t>GLEYCE CHARLENE AMARAL DA LUZ</t>
  </si>
  <si>
    <t>APOIO TÉCNICO DE MANUTENÇÃO</t>
  </si>
  <si>
    <t>GERALANA SILVA DE MACÊDO</t>
  </si>
  <si>
    <t>APOIO TÉCNICO DE PATRIMÔNIO E ALMOXARIFADO</t>
  </si>
  <si>
    <t>EDSON LUIZ DA SILVA FILHO</t>
  </si>
  <si>
    <t>APOIO TÉCNICO DE COMPRAS</t>
  </si>
  <si>
    <t>COMPRAS</t>
  </si>
  <si>
    <t>JOAO TRUTA GUIMARAES NETO</t>
  </si>
  <si>
    <t>APOIO TÉCNICO DO FINANCEIRO</t>
  </si>
  <si>
    <t>HELDER GABRIEL DE LIMA MONTEIRO DA SILVA</t>
  </si>
  <si>
    <t>NIVEA MARIA DOS SANTOS VIEIRA</t>
  </si>
  <si>
    <t xml:space="preserve">APOIO TÉCNICO DE REINSERÇÃO SOCIAL </t>
  </si>
  <si>
    <t>LARISSA DE MELO FARIAS</t>
  </si>
  <si>
    <t xml:space="preserve">APOIO TÉCNICO DE PREVENÇÃO </t>
  </si>
  <si>
    <t>CASSIA MARIA DE SOUZA ARAUJO</t>
  </si>
  <si>
    <t>APOIO TÉCNICO DE GETÃO DAS UNIDADES DESCENTRALIZADAS</t>
  </si>
  <si>
    <t>PATRICIA MARINHO DA SILVA</t>
  </si>
  <si>
    <t>APOIO TÉCNICO DE AÇÕES ESTRATÉGICAS</t>
  </si>
  <si>
    <t>NELSON RICARDO BATISTA FERREIRA</t>
  </si>
  <si>
    <t xml:space="preserve">APOIO TÉCNICO REGIONAL </t>
  </si>
  <si>
    <t>JOAO DOMINGOS DOS SANTOS</t>
  </si>
  <si>
    <t>APOIO TECNICA DE COMUNICAÇÃO</t>
  </si>
  <si>
    <t>CECOM</t>
  </si>
  <si>
    <t xml:space="preserve">NICOLE AGUIAR BEZERRA  </t>
  </si>
  <si>
    <t>APOIO TÉCNICO REGIONAL</t>
  </si>
  <si>
    <t>RICARDO FERREIRA DA SILVA</t>
  </si>
  <si>
    <t>APOIO TÉCNICO DE PLANEJAMENTO</t>
  </si>
  <si>
    <t>SUPLA</t>
  </si>
  <si>
    <t>GABRIELA PASSOS RATIS LELLIS</t>
  </si>
  <si>
    <t>APOIO TÉCNICO DO JURIDICO CONSULTIVO</t>
  </si>
  <si>
    <t>CINTIA CARLA BARROS SILVA</t>
  </si>
  <si>
    <t>APOIO TÉCNICO DE GESTÃO DE PESSOAS</t>
  </si>
  <si>
    <t>SEGES/GEGEP</t>
  </si>
  <si>
    <t>MARIA SALETE ANDRADE CARDOSO</t>
  </si>
  <si>
    <t>APOIO TÉCNICO DE CUIDADO E REINSERÇÃO SOCIAL</t>
  </si>
  <si>
    <t>ANTONIO DE PADUA CESAR DA SILVA</t>
  </si>
  <si>
    <t xml:space="preserve">APOIO TÉCNICO DE PROJETOS </t>
  </si>
  <si>
    <t>BEATRIZ IANE DOS SANTOS MEDEIROS</t>
  </si>
  <si>
    <t>HENRIQUE ANTONIO DE FIGUEIROA COSTA</t>
  </si>
  <si>
    <t>APOIO TÉCNICO DE TECNOLOGIA DA INFORMAÇÃO</t>
  </si>
  <si>
    <t>ANTONIO LUIZ BATISTA NETO</t>
  </si>
  <si>
    <t>APOIO TÉCNICO DE CONSELHO</t>
  </si>
  <si>
    <t>BRUNO OLIVEIRA DE MELO</t>
  </si>
  <si>
    <t>APOIO TÉCNICO DE ARTICULAÇÃO SOCIAL</t>
  </si>
  <si>
    <t>GRACIELA GERVASIO DE AZEVEDO</t>
  </si>
  <si>
    <t>APOIO TÉCNICO DE ARTICULAÇÃO DE REDE</t>
  </si>
  <si>
    <t>SILVANIA VALERIA DA SILVA</t>
  </si>
  <si>
    <t>ASSISTENTE TÉCNICO DO GABINETE</t>
  </si>
  <si>
    <t>CAA-4</t>
  </si>
  <si>
    <t>VAGO</t>
  </si>
  <si>
    <t>OUVIDOR</t>
  </si>
  <si>
    <t>OUVIDORIA</t>
  </si>
  <si>
    <t>MARIA CLARA DA CONCEICAO SILVA</t>
  </si>
  <si>
    <t>ASSISTENTE TÉCNICO DE PREVENÇÃO E ARTICULAÇÃO SOCIAL</t>
  </si>
  <si>
    <t>AMANDA MARTINS SOUZA MARQUES</t>
  </si>
  <si>
    <t>ASSISTENTE TÉCNICO DE COMUNICAÇÃO</t>
  </si>
  <si>
    <t>COMUNICAÇÃO</t>
  </si>
  <si>
    <t>WILLIAM DA SILVA DE OLIVEIRA NUNES</t>
  </si>
  <si>
    <t>ASSISTENTE TÉCNICO de Gestão de Convênios e Instrumentos Congêneres</t>
  </si>
  <si>
    <t>PRISCILLA DIAS DA SILVA</t>
  </si>
  <si>
    <t>ASSISTENTE TÉCNICO DE GESTÃO ADMINISTRATIVA</t>
  </si>
  <si>
    <t>INGRED SAMIRA BEZERRA DA SILVA</t>
  </si>
  <si>
    <t>ASSISTENTE TÉCNICO DE COMPRAS</t>
  </si>
  <si>
    <t>ALLANA CRISTINA COSTA GUIMARAES</t>
  </si>
  <si>
    <t>ASSISTENTE TÉCNICO DE GESTÃO DE PESSOAS</t>
  </si>
  <si>
    <t>MARTINA DA SILVA NUNES</t>
  </si>
  <si>
    <t>AUXILIAR TÉCNICA DE GESTÃO DE POLÍTICAS SOBRE DROGAS</t>
  </si>
  <si>
    <t>CAA-5</t>
  </si>
  <si>
    <t>VICTORIA CAMPELLO ROSAS DA SILVA</t>
  </si>
  <si>
    <t>AUXILIAR TÉCNICO DE COMUNICAÇÃO</t>
  </si>
  <si>
    <t>AUXILIAR TÉCNICO DE GESTÃO</t>
  </si>
  <si>
    <t>POLIANA MELISSA DA SILVA VELOSO DOS SANTOS</t>
  </si>
  <si>
    <t>AUXILIAR TÉCNICO DO ADMINISTRATIVO</t>
  </si>
  <si>
    <t>SABRINA MARIA VIRGOLINO PONTES BARBOSA GUIMARAES</t>
  </si>
  <si>
    <t>AUXILIAR TÉCNICO DE GABINETE</t>
  </si>
  <si>
    <t>ANDRESA CARLA DA SILVA</t>
  </si>
  <si>
    <t>PABLO HENRIQUE FARIAS LIRA</t>
  </si>
  <si>
    <t xml:space="preserve">AUXILIAR TÉCNICO REGIONAL </t>
  </si>
  <si>
    <t>AUXILIAR TÉCNICO REGIONAL</t>
  </si>
  <si>
    <t>MARIA VANICLEA DOS SANTOS SILVA</t>
  </si>
  <si>
    <t>AUXILIAR TÉCNICO DE ALMOXARIFADO</t>
  </si>
  <si>
    <t>ERASMO ALVES DA COSTA FILHO</t>
  </si>
  <si>
    <t>JOSE CORDEIRO DE MELO NETO</t>
  </si>
  <si>
    <t>RENATA GOMES DA SILVA</t>
  </si>
  <si>
    <t>AUXILIAR TÉCNICO DE PRODUÇÃO DE CONTEÚDO</t>
  </si>
  <si>
    <t>AUXILIAR TÉC. DE MOBILIZAÇÃO</t>
  </si>
  <si>
    <t>AUXILIAR TÉCNICO DE TECNOLOGIA DA INFORMAÇÃO</t>
  </si>
  <si>
    <t xml:space="preserve">PAULO HENRIQUE DA SILVA BUARQUE </t>
  </si>
  <si>
    <t>ENIO BARBOSA DE LIMA</t>
  </si>
  <si>
    <t>AUXILIAR TÉCNICO DE GESTÃO DE POLÍTICAS SOBRE DROGAS</t>
  </si>
  <si>
    <t xml:space="preserve">AUXILIAR TÉCNICO DE GABINETE </t>
  </si>
  <si>
    <t>ERALDO TAVARES PESSOA JUNIOR</t>
  </si>
  <si>
    <t>DESCRIÇÃO DOS CARGOS COMISSIONADOS [13]</t>
  </si>
  <si>
    <t>SIMBOLO [14]</t>
  </si>
  <si>
    <t>QTD. PREENCHIDOS [15]</t>
  </si>
  <si>
    <t>QTD. VAGO [16]</t>
  </si>
  <si>
    <t>TOTAL QTD. [17]</t>
  </si>
  <si>
    <t>TOTAL AGP [18]</t>
  </si>
  <si>
    <t>TOTAL VENCIMENTO [19]</t>
  </si>
  <si>
    <t>TOTAL REPRESENTAÇÃO [20]</t>
  </si>
  <si>
    <t>Cargo Comissionado de Direção e Assessoramento</t>
  </si>
  <si>
    <t>Cargo Comissionado de Direção e Assessoramento - 1</t>
  </si>
  <si>
    <t>Cargo Comissionado de Direção e Assessoramento - 2</t>
  </si>
  <si>
    <t>Cargo Comissionado de Direção e Assessoramento - 3</t>
  </si>
  <si>
    <t>Cargo Comissionado de Direção e Assessoramento - 4</t>
  </si>
  <si>
    <t>Cargo Comissionado de Direção e Assessoramento - 5</t>
  </si>
  <si>
    <t>Cargo de Assessoramento - 1</t>
  </si>
  <si>
    <t>CAA-1</t>
  </si>
  <si>
    <t>Cargo de Assessoramento - 2</t>
  </si>
  <si>
    <t>Cargo de Assessoramento - 3</t>
  </si>
  <si>
    <t>Cargo de Assessoramento - 4</t>
  </si>
  <si>
    <t>Cargo de Assessoramento - 5</t>
  </si>
  <si>
    <t>TOTAL DOS CARGOS COMISSIONADOS E DAS SUAS REMUNERAÇÕES</t>
  </si>
  <si>
    <t>FUNÇÃO GRATIFICADA DE DIREÇÃO E ASSESSORAMENTO</t>
  </si>
  <si>
    <t>DESCRITIVO [22]</t>
  </si>
  <si>
    <t>SÍMBOLO [23]</t>
  </si>
  <si>
    <t>LOTAÇÃO [24]</t>
  </si>
  <si>
    <t>CATEGORIA [25]</t>
  </si>
  <si>
    <t>QTD. [26]</t>
  </si>
  <si>
    <t>SERVIDOR [27]</t>
  </si>
  <si>
    <t>VENCIMENTO [28]</t>
  </si>
  <si>
    <t>REPRESENTAÇÃO [29]</t>
  </si>
  <si>
    <t>MONTANTE [30]</t>
  </si>
  <si>
    <t>FUNÇÃO GRATIFICADA DE GERENTE GERAL DA ASSESSORIA TÉCNICA DE APOIO À PROCURADORIA-GERAL DO ESTADO</t>
  </si>
  <si>
    <t>FDA</t>
  </si>
  <si>
    <t>RAFAELA DOURADO MANCILHA</t>
  </si>
  <si>
    <t>FUNÇÃO GRATIFICADA DE GERENTE GERAL DE PROJETOS ESPECIAIS</t>
  </si>
  <si>
    <t>MÁRCIA VIRGÍNIA BEZERRA RIBEIRO</t>
  </si>
  <si>
    <t>FUNÇÃO GRATIFICADA DE SUPERINTENDENTE DE PLANEJAMENTO</t>
  </si>
  <si>
    <t>FDA-1</t>
  </si>
  <si>
    <t xml:space="preserve">PAULA GUEDES DE MIRANDA MELO </t>
  </si>
  <si>
    <t>FUNÇÃO GRATIFICADA DE GERENTE DE GESTÃO DE PESSOAS</t>
  </si>
  <si>
    <t>FDA-2</t>
  </si>
  <si>
    <t>MARCELLE IVETTE SUZANA RAMOS RIBEIRO CAMPOS</t>
  </si>
  <si>
    <t>FUNÇÃO GRATIFICADA DE COORDENADORA DE CONTRATOS E CONVÊNIOS</t>
  </si>
  <si>
    <t>FDA-3</t>
  </si>
  <si>
    <t>LUCIANA MARIA FURTADO DE MENDONCA DE AGUIAR ALBUQUERQUE</t>
  </si>
  <si>
    <t>FUNÇÃO GRATIFICADA DE SUPERINTENDENTE DE ORÇAMENTO E FINANÇAS</t>
  </si>
  <si>
    <t>CARLA SIMONE PEREIRA DE FARIAS</t>
  </si>
  <si>
    <t>FUNÇÃO GRAT. DE ASS. TEC. DE PLANEJ. MONIT. E AVALIAÇÃO DE RESULTADOS</t>
  </si>
  <si>
    <t>FDA-4</t>
  </si>
  <si>
    <t>REBECA DE OLIVEIRA BENEVIDES SANTOS</t>
  </si>
  <si>
    <t>FUNÇÃO GRATIFICADA DE ASSESSOR ESPECIAL DE CONTROLE INTERNO</t>
  </si>
  <si>
    <t>AECIN</t>
  </si>
  <si>
    <t>SANDRA CARLA LEAL SANTOS</t>
  </si>
  <si>
    <t>RELAÇÃO DAS FUNÇÕES GRATIFICADAS DE DIREÇÃO E ASSESSORAMENTO [31]</t>
  </si>
  <si>
    <t>SIMBOLO [32]</t>
  </si>
  <si>
    <t>QTD. PREENCHIDOS [33]</t>
  </si>
  <si>
    <t>QTD. VAGO [34]</t>
  </si>
  <si>
    <t>TOTAL QTD. [35]</t>
  </si>
  <si>
    <t>TOTAL VENCIMENTO [36]</t>
  </si>
  <si>
    <t>TOTAL REPRESENTAÇÃO [37]</t>
  </si>
  <si>
    <t>TOTAL MONTANTE [38]</t>
  </si>
  <si>
    <t>Função Gratificada de Direção e Assessoramento</t>
  </si>
  <si>
    <t>Função Gratificada de Direção e Assessoramento - 1</t>
  </si>
  <si>
    <t>Função Gratificada de Direção e Assessoramento - 2</t>
  </si>
  <si>
    <t>Função Gratificada de Direção e Assessoramento - 3</t>
  </si>
  <si>
    <t>Função Gratificada de Direção e Assessoramento - 4</t>
  </si>
  <si>
    <t>TOTAL DAS FUNÇÕES GRATIFICADAS DE DIREÇÃO E ASSESSORAMENTO E DAS SUAS REMUNERAÇÕES</t>
  </si>
  <si>
    <t>FUNÇÃO GRATIFICADA DE SUPERVISÃO E APOIO</t>
  </si>
  <si>
    <t>DESCRITIVO [39]</t>
  </si>
  <si>
    <t>SÍMBOLO [40]</t>
  </si>
  <si>
    <t>LOTAÇÃO [41]</t>
  </si>
  <si>
    <t>CATEGORIA [42]</t>
  </si>
  <si>
    <t>QTD. [43]</t>
  </si>
  <si>
    <t>SERVIDOR [44]</t>
  </si>
  <si>
    <t>VENCIMENTO [45]</t>
  </si>
  <si>
    <t>REPRESENTAÇÃO [46]</t>
  </si>
  <si>
    <t>MONTANTE [47]</t>
  </si>
  <si>
    <t>FUNÇÃO GRATIFICADA DE SUPERVISÃO</t>
  </si>
  <si>
    <t>FGS-1</t>
  </si>
  <si>
    <t>KATIA DA SILVA FERREIRA DE SOUZA</t>
  </si>
  <si>
    <t xml:space="preserve">FUNÇÃO GRATIFICADA DE SUPERVISÃO </t>
  </si>
  <si>
    <t>MARIA DE LOURDES CAVALCANTI MOREIRA</t>
  </si>
  <si>
    <t>RELAÇÃO DAS FUNÇÕES GRATIFICADAS DE SUPERVISÃO E APOIO [48]</t>
  </si>
  <si>
    <t>SIMBOLO [49]</t>
  </si>
  <si>
    <t>QTD. PREENCHIDOS [50]</t>
  </si>
  <si>
    <t>QTD. VAGO [51]</t>
  </si>
  <si>
    <t>TOTAL QTD. [52]</t>
  </si>
  <si>
    <t>TOTAL VENCIMENTO [53]</t>
  </si>
  <si>
    <t>TOTAL REPRESENTAÇÃO [54]</t>
  </si>
  <si>
    <t>TOTAL MONTANTE [55]</t>
  </si>
  <si>
    <t>Função Gratificada de Supervisão -1</t>
  </si>
  <si>
    <t>Função Gratificada de Supervisão -2</t>
  </si>
  <si>
    <t xml:space="preserve">FGS-2 </t>
  </si>
  <si>
    <t>Função Gratificada de Supervisão -3</t>
  </si>
  <si>
    <t>FGS-3</t>
  </si>
  <si>
    <t xml:space="preserve">Função Gratificada de Apoio -1 </t>
  </si>
  <si>
    <t xml:space="preserve">FGA-1 </t>
  </si>
  <si>
    <t>Função Gratificada de Apoio -2</t>
  </si>
  <si>
    <t>FGA-2</t>
  </si>
  <si>
    <t xml:space="preserve">Função Gratificada de Apoio -3 </t>
  </si>
  <si>
    <t>FGA-3</t>
  </si>
  <si>
    <t>TOTAL DAS FUNÇÕES GRATIFICADAS DE SUPERVISÃO E APOIO E DAS SUAS REMUNERAÇÕES</t>
  </si>
  <si>
    <t>TOTAL QTD. PREENCHIDOS [56]</t>
  </si>
  <si>
    <t>TOTAL QTD. VAGO [57]</t>
  </si>
  <si>
    <t>TOTAL QTD. [58]</t>
  </si>
  <si>
    <t>VALOR TOTAL VENCIMENTO [59]</t>
  </si>
  <si>
    <t>VALOR TOTAL REPRESENTAÇÃO [60]</t>
  </si>
  <si>
    <t>VALOR TOTAL MONTANTE [61]</t>
  </si>
  <si>
    <t>QUANTITATIVO TOTAL DOS CARGOS EM COMISSÃO + FUNÇÕES GRATIFICADAS E VALOR TOTAL DAS SUAS REMUNERAÇÕES</t>
  </si>
  <si>
    <t>EMBASAMENTO LEGAL:</t>
  </si>
  <si>
    <t>Lei nº 6.123, de 20 de julho de 1968 (institui o regime jurídico dos funcionários públicos civis do Estado de Pernambuco).</t>
  </si>
  <si>
    <t>Lei nº 16.520, de 27 de dezembro de 2018 (Lei que dispõe sobre a estrutura e o funcionamento do Poder Executivo vigente à epoca da divulgação)</t>
  </si>
  <si>
    <t>Enumerar Decreto(s) de Alocação de Cargos Comissionados e Funções Gratificadas do órgão ou entidade ou normativo equivalente vigentes à epoca da divulgação</t>
  </si>
  <si>
    <t>Decreto que aprova o Regulamento do órgão ou entidade ou normativo equivalente vigente à epoca da divulgação</t>
  </si>
  <si>
    <t>Decreto que aprova o Manual de Serviços do órgão ou entidade ou normativo equivalente vigente à epoca da divulgação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</si>
  <si>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</si>
  <si>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</si>
  <si>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subsequente.</t>
  </si>
  <si>
    <t>[3] Descrever o nome do cargo comissionado como consta no Decreto de Alocação do Cargo e/ou Regulamento do órgão ou entidade. Exemplos da SCGE: Secretário Executivo da Controladoria-Geral do Estado, Chefe de Gabinete, Assessor de Comunicação, etc.</t>
  </si>
  <si>
    <t>[4] (célula de preenchimento obrigatório, pois serve de base para a contabilização dos quantitativos totais de cargos, funções e gratificações preenchidos e vagos). Lista suspensa. Simbolo do cargo comissionado, conforme Lei Estadual nº 16.520/2018. Opções: DAS, DAS-1, DAS-2, DAS-3, DAS-4, DAS-5, CAA-1, CAA-2, CAA-3, CAA-4 e CAA-5.</t>
  </si>
  <si>
    <t>[5] Descrever a sigla da lotação referente ao cargo comissionado. Exemplos de siglas da SCGE: GAB/SECGE, GAB/CGAB, CGAB/ASC, etc.</t>
  </si>
  <si>
    <t>[6] 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</si>
  <si>
    <t>[7] 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</si>
  <si>
    <t>[8] Nome completo do servidor ocupante do cargo comissionado. Caso o cargo esteja vago, a palavra "VAGO" deverá ser inserida na célula correspondente.</t>
  </si>
  <si>
    <t>[9] Valor do subsídio do agente político, em Reais (R$).</t>
  </si>
  <si>
    <t>[10] Valor do vencimento do servidor, em Reais (R$).</t>
  </si>
  <si>
    <t>[11] Valor da representação paga em razão do cargo em comissão, em Reais (R$).</t>
  </si>
  <si>
    <t>[12] (Células de preenchimento automático). Montante resultante da soma entre o subsídio do agente político + vencimento + representação, em Reais (R$).</t>
  </si>
  <si>
    <t>[13] (Não editar as células em cinza). Relação de todos os cargos comissionados, conforme Lei Estadual nº 16.520/2018.</t>
  </si>
  <si>
    <t>[14] (Não editar as células em cinza). Relação de todos os símbolos dos cargos comissionados, conforme Lei Estadual nº 16.520/2018.</t>
  </si>
  <si>
    <t>[15] (Células de preenchimento automático). Quantitativo dos cargos comissionados preenchidos.</t>
  </si>
  <si>
    <t>[16] (Células de preenchimento automático). Quantitativo dos cargos comissionados vagos.</t>
  </si>
  <si>
    <t>[17] (Células de preenchimento automático). Quantitativo dos cargos comissionados existentes (preenchidos + vagos).</t>
  </si>
  <si>
    <t>[18] (Células de preenchimento automático). Valor total do subsídio do agente político, em Reais (R$).</t>
  </si>
  <si>
    <t>[19] (Células de preenchimento automático). Valor total dos vencimentos dos servidores em razão do cargo em comissão, em Reais (R$).</t>
  </si>
  <si>
    <t>[20] (Células de preenchimento automático). Valor total das representações pagas em razão do cargo em comissão, em Reais (R$).</t>
  </si>
  <si>
    <t>[21] (Células de preenchimento automático). Valor total dos montantes resultantes da soma entre os subsídios dos agentes políticos + vencimentos + representações, em Reais (R$).</t>
  </si>
  <si>
    <t>[22] Descrever o nome da função gratificada de direção e assessoramento, conforme Decreto de Alocação da Função Gratificada e/ou Regulamento do órgão ou entidade. Exemplos da SCGE: Diretora da Ouvidoria-Geral do Estado, Gestora da Setorial Contábil, Coordenador de Auditoria de Obras Públicas, etc.</t>
  </si>
  <si>
    <t>[23] 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</si>
  <si>
    <t>[24] Descrever a sigla da lotação referente à função gratificada de direção e assessoramento. Exemplos de siglas da SCGE: GAB/DOGE, DPGE/GAF/GSC, DAUD/COP, etc.</t>
  </si>
  <si>
    <t>[25] 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</si>
  <si>
    <t>[26] 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</si>
  <si>
    <t>[27] Nome completo do servidor ocupante da função gratificada de direção e assessoramento. Caso a função gratificada de direção e assessoramento esteja vaga, a palavra "VAGA" deverá ser inserida na célula correspondente.</t>
  </si>
  <si>
    <t>[28] Valor do vencimento do servidor, em Reais (R$).</t>
  </si>
  <si>
    <t>[29] Valor da representação paga em razão da função gratificada de direção e assessoramento, em Reais (R$).</t>
  </si>
  <si>
    <t>[30] (Células de preenchimento automático). Montante resultante da soma entre o vencimento + representação, em Reais (R$).</t>
  </si>
  <si>
    <t>[31] (Não editar as células em cinza). Relação de todas as funções gratificadas de direção e assessoramento, conforme Lei Estadual nº 16.520/2018.</t>
  </si>
  <si>
    <t>[32] (Não editar as células em cinza). Relação de todos os símbolos das funções gratificadas de direção e assessoramento, conforme Lei Estadual nº 16.520/2018.</t>
  </si>
  <si>
    <t>[33] (Células de preenchimento automático). Quantitativo das funções gratificadas de direção e assessoramento preenchidos.</t>
  </si>
  <si>
    <t>[34] (Células de preenchimento automático). Quantitativo das funções gratificadas de direção e assessoramento vagas.</t>
  </si>
  <si>
    <t>[35] (Células de preenchimento automático). Quantitativo das funções gratificadas de direção e assessoramento existentes (preenchidos + vagos).</t>
  </si>
  <si>
    <t>[36] (Células de preenchimento automático). Valor total dos vencimentos dos servidores, em Reais (R$).</t>
  </si>
  <si>
    <t>[37] (Células de preenchimento automático). Valor total das representações pagas em razão da função gratificada de direção e assessoramento, em Reais (R$).</t>
  </si>
  <si>
    <t>[38] (Células de preenchimento automático). Valor total dos montantes resultantes da soma entre os vencimentos + representações, em Reais (R$).</t>
  </si>
  <si>
    <t xml:space="preserve">[39] Descrever o nome da função gratificada de supervisão e apoio como consta no Decreto de Alocação da Função Gratificada e/ou Manual de Serviços do órgão ou entidade. Exemplos da SCGE: Chefia da Unidade de Apoio e Projetos, Chefia da Unidade de Obras e Serviços de Engenharia, Chefia da Unidade de Licitações e Contratos, Função Gratificada de Supervisão 3, Função Gratificada de Apoio 2 etc. </t>
  </si>
  <si>
    <t>[40] 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</si>
  <si>
    <t>[41] Descrever a sigla da lotação referente à função gratificada de supervisão e apoio. Exemplos de siglas da SCGE: DAUD/UAPP, DAUD/COP/UAOP, DAUD/CLC/UALC, etc.</t>
  </si>
  <si>
    <t>[42] 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</si>
  <si>
    <t>[43] 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</si>
  <si>
    <t>[44] Nome completo do servidor ocupante da função gratificada de supervisão e apoio. Caso a função gratificada de supervisão e apoio esteja vaga, a palavra "VAGA" deverá ser inserida na célula correspondente.</t>
  </si>
  <si>
    <t>[45] Valor do vencimento do servidor, em Reais (R$).</t>
  </si>
  <si>
    <t>[46] Valor da representação paga em razão da função gratificada de supervisão e apoio, em Reais (R$).</t>
  </si>
  <si>
    <t>[47] (Células de preenchimento automático). Montante resultante da soma entre o vencimento + representação, em Reais (R$).</t>
  </si>
  <si>
    <t>[48] (Não editar as células em cinza). Relação de todas as funções gratificadas de supervisão e apoio, conforme Lei Estadual nº 16.520/2018.</t>
  </si>
  <si>
    <t>[49] (Não editar as células em cinza). Relação de todos os símbolos das funções gratificadas de supervisão e apoio, conforme Lei Estadual nº 16.520/2018.</t>
  </si>
  <si>
    <t>[50] (Células de preenchimento automático). Quantitativo das funções gratificadas de supervisão e apoio preenchidos.</t>
  </si>
  <si>
    <t>[51] (Células de preenchimento automático). Quantitativo das funções gratificadas de supervisão e apoio vagos.</t>
  </si>
  <si>
    <t>[52] (Células de preenchimento automático). Quantitativo das funções gratificadas de supervisão e apoio existentes (preenchidos + vagos).</t>
  </si>
  <si>
    <t>[53] (Células de preenchimento automático). Valor total dos vencimentos dos servidores, em Reais (R$).</t>
  </si>
  <si>
    <t>[54] (Células de preenchimento automático). Valor total das representações pagas em razão da função gratificada de supervisão e apoio, em Reais (R$).</t>
  </si>
  <si>
    <t>[55] (Células de preenchimento automático). Valor total dos montantes resultantes da soma entre os vencimentos + representações, em Reais (R$).</t>
  </si>
  <si>
    <t>[56] (Células de preenchimento automático). Quantitativo dos cargos em comissão + funções gratificadas preenchidos.</t>
  </si>
  <si>
    <t>[57] (Células de preenchimento automático). Quantitativo dos cargos em comissão + funções gratificadas vagos.</t>
  </si>
  <si>
    <t>[58] (Células de preenchimento automático). Quantitativo dos cargos em comissão + funções gratificadas existentes (preenchidos + vagos).</t>
  </si>
  <si>
    <t>[59] (Células de preenchimento automático). Valor total dos vencimentos dos cargos comissionados + funções gratificadas, em Reais (R$).</t>
  </si>
  <si>
    <t>[60] (Células de preenchimento automático). Valor total das representações pagas em razão dos cargos comissionados + funções gratificadas, em Reais (R$).</t>
  </si>
  <si>
    <t>[61] (Células de preenchimento automático). Valor total dos montantes resultantes da soma entre os vencimentos + representações pagas em razão dos cargos comissionados + funções gratificadas, em Reais (R$).</t>
  </si>
  <si>
    <t>PATRICIA HELENA SILVA ARAÚJO</t>
  </si>
  <si>
    <t>SULAMY PATRICIA CAMPELO PEREIRA BORBA</t>
  </si>
  <si>
    <t>BRUNA MARIA PIMENTEL DE MORAIS</t>
  </si>
  <si>
    <t>LUAN MOURA PAES BARRETO</t>
  </si>
  <si>
    <t>IRAN LINS SOUZA JÚNIOR</t>
  </si>
  <si>
    <t>RENATA FERNANDA MARIA DA SILVA</t>
  </si>
  <si>
    <t>OSMAR CAMPELO DE SOUZA JUNIOR</t>
  </si>
  <si>
    <t>MARIA JOSE FERREIRA LIMA</t>
  </si>
  <si>
    <t>THYAGO EVERTON DE BARROS LIMA</t>
  </si>
  <si>
    <t>NICOLE AGUIAR BEZERRA</t>
  </si>
  <si>
    <t>ATUALIZADO EM 06/07/2022</t>
  </si>
  <si>
    <t xml:space="preserve">EDUARDO HENRIQUE FLORÊNCIO DOS SANTOS </t>
  </si>
  <si>
    <t xml:space="preserve">THIAGO JOSÉ MOREIRA TAVARES </t>
  </si>
  <si>
    <t>LUCAS SALES MAGALHÃES</t>
  </si>
  <si>
    <t>SULAMY PATRICIA CAMPELO PEREIRA LOPES</t>
  </si>
  <si>
    <t>NATASHA KATE PIRES</t>
  </si>
  <si>
    <t>ANTÔNIO DE PÁDUA CÉSAR DA SILVA</t>
  </si>
  <si>
    <t xml:space="preserve">PATRÍCIA GOMES CORREIA DE OLIVEIRA </t>
  </si>
  <si>
    <t>CAROLINA ALVES PINTO MARTINS</t>
  </si>
  <si>
    <t>ADEILTON JOSÉ DE LIMA</t>
  </si>
  <si>
    <t>JÉSSICA BARBOSA DE ANDRADE</t>
  </si>
  <si>
    <t>MÁRIO FERNANDO RÊGO BARROS JÚNIOR</t>
  </si>
  <si>
    <t>ÂNGELA DE FÁTIMA ANDRADE BARROS DA CÂMARA</t>
  </si>
  <si>
    <t xml:space="preserve">INÊS MARIA MARQUES DA CRUZ </t>
  </si>
  <si>
    <t>HELDER  GABRIEL DE LIMA MONTEIRO DA SILVA</t>
  </si>
  <si>
    <t xml:space="preserve">NÍVEA MARIA DOS SANTOS VIEIRA </t>
  </si>
  <si>
    <t xml:space="preserve">LARYSSA MARIA APARECIDA JULIANO DE CARVALHO </t>
  </si>
  <si>
    <t>LAIS CABRAL NECKEL</t>
  </si>
  <si>
    <t xml:space="preserve">ALEX GUILHERME DA SILVA </t>
  </si>
  <si>
    <t xml:space="preserve">HENRIQUE ANTÔNIO DE FIGUEIRÔA COSTA </t>
  </si>
  <si>
    <t>ANTÔNIO LUIZ BATISTA NETO</t>
  </si>
  <si>
    <t>GRACIELA GERVÁSIO DE AZEVEDO</t>
  </si>
  <si>
    <t>SILVANIA VALÉRIA DA SILVA</t>
  </si>
  <si>
    <t>MARIA CLARA DA CONCEIÇÃO SILVA</t>
  </si>
  <si>
    <t>PRISCILLA DIAS SILVA</t>
  </si>
  <si>
    <t xml:space="preserve">INGRED SAMIRA BEZERRA DA SILVA </t>
  </si>
  <si>
    <t>ALLANA CRISTINA COSTA GUIMARÃES</t>
  </si>
  <si>
    <t>SABRINA MARIA VIRGOLINO PONTES BARBOSA</t>
  </si>
  <si>
    <t>FABIO PEDROSA TEIXEIRA</t>
  </si>
  <si>
    <t>CARLOS HENRIQUE DA SILVA MENDES</t>
  </si>
  <si>
    <t xml:space="preserve">MARIA DA CONCEIÇÃO GOMES </t>
  </si>
  <si>
    <t>PAULO HENRIQUE CAVALCANTE CARNEIRO CAMPELLO</t>
  </si>
  <si>
    <t>ATUALIZADO EM 03/08/2022</t>
  </si>
  <si>
    <t>HUMBERTO BERTINO ARRAES</t>
  </si>
  <si>
    <t>CARLOS JOSÉ ALMEIDA FREITAS NETO</t>
  </si>
  <si>
    <t>ANTONIO NASCIMENTO ARAUJO</t>
  </si>
  <si>
    <t>ARTHUR RAFAEL DA SILVA FRANÇA</t>
  </si>
  <si>
    <t xml:space="preserve">NAYLA WIRLLA DA SILVA </t>
  </si>
  <si>
    <t xml:space="preserve">JULIANA SILVA DE ARRUDA </t>
  </si>
  <si>
    <t xml:space="preserve">LILIANE LOPES VIEIRA DOS SANTOS </t>
  </si>
  <si>
    <t xml:space="preserve">GEAN CLAYTON DO NASCIMENTO </t>
  </si>
  <si>
    <t xml:space="preserve">ESTEVAM LUCAS CAVALCANTE FERREIRA </t>
  </si>
  <si>
    <t>SIMONE DE CARVALHO FERREIRA</t>
  </si>
  <si>
    <t>RILDES MENDONCA DA SILVA</t>
  </si>
  <si>
    <t xml:space="preserve">JOELMA CHAGAS DE OLIVEIRA </t>
  </si>
  <si>
    <t xml:space="preserve">MARYNA DA SILVA LIRA </t>
  </si>
  <si>
    <t xml:space="preserve">MARIA PATRICIA DE ARAUJO COUTINHO </t>
  </si>
  <si>
    <t xml:space="preserve">ERIVALDO MARTINS FERREIRA </t>
  </si>
  <si>
    <t>MANASSES FRANCISCO DA SILVA</t>
  </si>
  <si>
    <t xml:space="preserve">EDINALDO MIGUEL DA LUZ </t>
  </si>
  <si>
    <t>MARIA FERNANDA MELO RODRIGUES</t>
  </si>
  <si>
    <t xml:space="preserve">LUCAS SALES MAGALHAES </t>
  </si>
  <si>
    <t>CARLOS EDUARDO NUNES SOARES</t>
  </si>
  <si>
    <t xml:space="preserve">MARILIA EDUARDA DE MOARES CAVALCANTE </t>
  </si>
  <si>
    <t xml:space="preserve">INDIRA LINS NOVAES FERRAZ </t>
  </si>
  <si>
    <t>MARIA FERNANDA SUELEN BEZERRA MACIEL</t>
  </si>
  <si>
    <t xml:space="preserve">THEOPAZIO ANTONIO DE AZEVEDO E SILVA JUNIOR </t>
  </si>
  <si>
    <t xml:space="preserve">HUGO WALLACE COSTA DA COSTA </t>
  </si>
  <si>
    <t xml:space="preserve">RENATA GOMES DA SILVA </t>
  </si>
  <si>
    <t xml:space="preserve">VIVIANE CONCEIÇAO DO NASCIMENTO SILVA </t>
  </si>
  <si>
    <t>SUELY PATRICIA MARTINS GOMES</t>
  </si>
  <si>
    <t xml:space="preserve">DIEGO DE VASCONCELOS SANTOS CABRAL DA COSTA </t>
  </si>
  <si>
    <t xml:space="preserve">ANA CRISTINA AMANCIO CAETANO DA SILVA </t>
  </si>
  <si>
    <t xml:space="preserve">ANTÔNIO DE PADUA CESAR DA SILVA </t>
  </si>
  <si>
    <t>ATUALIZADO EM: 05/10/2022</t>
  </si>
  <si>
    <t>UBIRAJARA FERREIRA DA SILVA JUNIOR</t>
  </si>
  <si>
    <t xml:space="preserve">THAMIRES NUNES DE ANDRADE </t>
  </si>
  <si>
    <t>BRUNNO FELIPE SILVA LOPES</t>
  </si>
  <si>
    <t xml:space="preserve">ROSELY PINHEIRO DA SILVA </t>
  </si>
  <si>
    <t>EVANISE SILVA DE SOUZA</t>
  </si>
  <si>
    <t>ANDERSON BARBOSA BONFIM</t>
  </si>
  <si>
    <t>DÉBORA VITÓRIA CONCEIÇÃO DE ALBUQUERQUE</t>
  </si>
  <si>
    <t xml:space="preserve">MARIA ZULEIDE BEZERRA DA SILVA </t>
  </si>
  <si>
    <t xml:space="preserve">LUANA CHIARA BATISTA </t>
  </si>
  <si>
    <t>ATUALIZADO EM 24/01/2023</t>
  </si>
  <si>
    <t>FUNÇÃO GRATIFICADA DE COORDENADOR DE MONITORAMENTO E GESTÃO POR RESULTADOS DA POLÍTICA DE PREVENÇÃO À VIOLÊNCIA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</si>
</sst>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R$&quot;\ * #,##0.00_-;\-&quot;R$&quot;\ * #,##0.00_-;_-&quot;R$&quot;\ * &quot;-&quot;??_-;_-@"/>
    <numFmt numFmtId="165" formatCode="[$R$ -416]#,##0.00"/>
  </numFmts>
  <fonts count="18" x14ac:knownFonts="1">
    <font>
      <sz val="11"/>
      <color theme="1"/>
      <name val="Arial"/>
      <scheme val="minor"/>
    </font>
    <font>
      <b/>
      <sz val="16"/>
      <color rgb="FFFFFFFF"/>
      <name val="Calibri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4"/>
      <color rgb="FFFFFFFF"/>
      <name val="Calibri"/>
      <family val="2"/>
    </font>
    <font>
      <sz val="11"/>
      <color rgb="FF000000"/>
      <name val="Calibri"/>
      <family val="2"/>
    </font>
    <font>
      <b/>
      <sz val="11"/>
      <color rgb="FFFF0000"/>
      <name val="Arial"/>
      <family val="2"/>
    </font>
    <font>
      <b/>
      <sz val="11"/>
      <color rgb="FFFFFFFF"/>
      <name val="Arial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b/>
      <sz val="10"/>
      <color theme="1"/>
      <name val="Calibri"/>
      <family val="2"/>
    </font>
    <font>
      <b/>
      <sz val="10"/>
      <color rgb="FF000000"/>
      <name val="Calibri"/>
      <family val="2"/>
    </font>
    <font>
      <b/>
      <sz val="10"/>
      <color rgb="FFFF0000"/>
      <name val="Calibri"/>
      <family val="2"/>
    </font>
    <font>
      <strike/>
      <sz val="11"/>
      <color rgb="FF000000"/>
      <name val="Arial"/>
      <family val="2"/>
    </font>
    <font>
      <sz val="8"/>
      <color rgb="FF000000"/>
      <name val="Arial"/>
      <family val="2"/>
    </font>
    <font>
      <sz val="11"/>
      <color theme="1"/>
      <name val="Arial"/>
      <family val="2"/>
    </font>
    <font>
      <sz val="10"/>
      <color rgb="FFFFC000"/>
      <name val="Calibri"/>
      <family val="2"/>
    </font>
    <font>
      <sz val="11"/>
      <color rgb="FFFFC000"/>
      <name val="Arial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/>
      <bottom style="thin">
        <color rgb="FFCCCCCC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2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center" wrapText="1"/>
    </xf>
    <xf numFmtId="0" fontId="5" fillId="0" borderId="0" xfId="0" applyFont="1"/>
    <xf numFmtId="0" fontId="6" fillId="3" borderId="7" xfId="0" applyFont="1" applyFill="1" applyBorder="1" applyAlignment="1">
      <alignment horizontal="center" vertical="center" wrapText="1"/>
    </xf>
    <xf numFmtId="4" fontId="3" fillId="0" borderId="0" xfId="0" applyNumberFormat="1" applyFont="1"/>
    <xf numFmtId="4" fontId="5" fillId="4" borderId="9" xfId="0" applyNumberFormat="1" applyFont="1" applyFill="1" applyBorder="1" applyAlignment="1">
      <alignment vertical="center" wrapText="1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7" fillId="2" borderId="7" xfId="0" applyFont="1" applyFill="1" applyBorder="1" applyAlignment="1">
      <alignment horizontal="center" vertical="center" wrapText="1"/>
    </xf>
    <xf numFmtId="4" fontId="5" fillId="4" borderId="12" xfId="0" applyNumberFormat="1" applyFont="1" applyFill="1" applyBorder="1" applyAlignment="1">
      <alignment vertical="center" wrapText="1"/>
    </xf>
    <xf numFmtId="0" fontId="5" fillId="4" borderId="11" xfId="0" applyFont="1" applyFill="1" applyBorder="1" applyAlignment="1">
      <alignment vertical="center" wrapText="1"/>
    </xf>
    <xf numFmtId="0" fontId="3" fillId="4" borderId="9" xfId="0" applyFont="1" applyFill="1" applyBorder="1"/>
    <xf numFmtId="0" fontId="8" fillId="0" borderId="7" xfId="0" applyFont="1" applyBorder="1" applyAlignment="1">
      <alignment horizontal="center"/>
    </xf>
    <xf numFmtId="0" fontId="9" fillId="0" borderId="7" xfId="0" applyFont="1" applyBorder="1" applyAlignment="1">
      <alignment horizontal="center" vertical="center" wrapText="1"/>
    </xf>
    <xf numFmtId="0" fontId="9" fillId="5" borderId="7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vertical="center"/>
    </xf>
    <xf numFmtId="164" fontId="8" fillId="0" borderId="7" xfId="0" applyNumberFormat="1" applyFont="1" applyBorder="1" applyAlignment="1">
      <alignment horizontal="center"/>
    </xf>
    <xf numFmtId="165" fontId="9" fillId="0" borderId="7" xfId="0" applyNumberFormat="1" applyFont="1" applyBorder="1" applyAlignment="1">
      <alignment horizontal="right" vertical="center" wrapText="1"/>
    </xf>
    <xf numFmtId="165" fontId="9" fillId="5" borderId="7" xfId="0" applyNumberFormat="1" applyFont="1" applyFill="1" applyBorder="1" applyAlignment="1">
      <alignment horizontal="right" vertical="center" wrapText="1"/>
    </xf>
    <xf numFmtId="4" fontId="9" fillId="0" borderId="0" xfId="0" applyNumberFormat="1" applyFont="1" applyAlignment="1">
      <alignment vertical="center" wrapText="1"/>
    </xf>
    <xf numFmtId="4" fontId="9" fillId="4" borderId="9" xfId="0" applyNumberFormat="1" applyFont="1" applyFill="1" applyBorder="1"/>
    <xf numFmtId="4" fontId="9" fillId="0" borderId="0" xfId="0" applyNumberFormat="1" applyFont="1"/>
    <xf numFmtId="0" fontId="8" fillId="0" borderId="7" xfId="0" applyFont="1" applyBorder="1" applyAlignment="1">
      <alignment horizontal="center" wrapText="1"/>
    </xf>
    <xf numFmtId="0" fontId="10" fillId="6" borderId="7" xfId="0" applyFont="1" applyFill="1" applyBorder="1"/>
    <xf numFmtId="164" fontId="8" fillId="0" borderId="7" xfId="0" applyNumberFormat="1" applyFont="1" applyBorder="1"/>
    <xf numFmtId="164" fontId="8" fillId="0" borderId="7" xfId="0" applyNumberFormat="1" applyFont="1" applyBorder="1" applyAlignment="1">
      <alignment horizontal="center" wrapText="1"/>
    </xf>
    <xf numFmtId="0" fontId="10" fillId="6" borderId="7" xfId="0" applyFont="1" applyFill="1" applyBorder="1" applyAlignment="1">
      <alignment wrapText="1"/>
    </xf>
    <xf numFmtId="0" fontId="8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11" fillId="6" borderId="7" xfId="0" applyFont="1" applyFill="1" applyBorder="1" applyAlignment="1">
      <alignment vertical="center"/>
    </xf>
    <xf numFmtId="0" fontId="12" fillId="6" borderId="7" xfId="0" applyFont="1" applyFill="1" applyBorder="1" applyAlignment="1">
      <alignment vertical="center"/>
    </xf>
    <xf numFmtId="0" fontId="8" fillId="4" borderId="7" xfId="0" applyFont="1" applyFill="1" applyBorder="1" applyAlignment="1">
      <alignment horizontal="center" wrapText="1"/>
    </xf>
    <xf numFmtId="0" fontId="8" fillId="4" borderId="7" xfId="0" applyFont="1" applyFill="1" applyBorder="1" applyAlignment="1">
      <alignment horizontal="center"/>
    </xf>
    <xf numFmtId="4" fontId="7" fillId="2" borderId="7" xfId="0" applyNumberFormat="1" applyFont="1" applyFill="1" applyBorder="1" applyAlignment="1">
      <alignment horizontal="center" vertical="center" wrapText="1"/>
    </xf>
    <xf numFmtId="3" fontId="7" fillId="2" borderId="7" xfId="0" applyNumberFormat="1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vertical="center" wrapText="1"/>
    </xf>
    <xf numFmtId="4" fontId="5" fillId="0" borderId="0" xfId="0" applyNumberFormat="1" applyFont="1" applyAlignment="1">
      <alignment vertical="center" wrapText="1"/>
    </xf>
    <xf numFmtId="165" fontId="3" fillId="5" borderId="7" xfId="0" applyNumberFormat="1" applyFont="1" applyFill="1" applyBorder="1" applyAlignment="1">
      <alignment vertical="center" wrapText="1"/>
    </xf>
    <xf numFmtId="0" fontId="3" fillId="5" borderId="7" xfId="0" applyFont="1" applyFill="1" applyBorder="1" applyAlignment="1">
      <alignment horizontal="center" vertical="center" wrapText="1"/>
    </xf>
    <xf numFmtId="3" fontId="3" fillId="5" borderId="7" xfId="0" applyNumberFormat="1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vertical="center" wrapText="1"/>
    </xf>
    <xf numFmtId="165" fontId="3" fillId="5" borderId="7" xfId="0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65" fontId="5" fillId="5" borderId="7" xfId="0" applyNumberFormat="1" applyFont="1" applyFill="1" applyBorder="1" applyAlignment="1">
      <alignment vertical="center" wrapText="1"/>
    </xf>
    <xf numFmtId="4" fontId="3" fillId="5" borderId="7" xfId="0" applyNumberFormat="1" applyFont="1" applyFill="1" applyBorder="1" applyAlignment="1">
      <alignment vertical="center" wrapText="1"/>
    </xf>
    <xf numFmtId="4" fontId="5" fillId="5" borderId="7" xfId="0" applyNumberFormat="1" applyFont="1" applyFill="1" applyBorder="1" applyAlignment="1">
      <alignment vertical="center" wrapText="1"/>
    </xf>
    <xf numFmtId="165" fontId="7" fillId="2" borderId="14" xfId="0" applyNumberFormat="1" applyFont="1" applyFill="1" applyBorder="1" applyAlignment="1">
      <alignment horizontal="right" vertical="center" wrapText="1"/>
    </xf>
    <xf numFmtId="165" fontId="5" fillId="0" borderId="0" xfId="0" applyNumberFormat="1" applyFont="1" applyAlignment="1">
      <alignment vertical="center" wrapText="1"/>
    </xf>
    <xf numFmtId="0" fontId="5" fillId="4" borderId="9" xfId="0" applyFont="1" applyFill="1" applyBorder="1" applyAlignment="1">
      <alignment vertical="center" wrapText="1"/>
    </xf>
    <xf numFmtId="0" fontId="8" fillId="0" borderId="7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center" wrapText="1"/>
    </xf>
    <xf numFmtId="0" fontId="10" fillId="4" borderId="7" xfId="0" applyFont="1" applyFill="1" applyBorder="1" applyAlignment="1">
      <alignment vertical="center"/>
    </xf>
    <xf numFmtId="165" fontId="3" fillId="0" borderId="7" xfId="0" applyNumberFormat="1" applyFont="1" applyBorder="1" applyAlignment="1">
      <alignment horizontal="right" vertical="center" wrapText="1"/>
    </xf>
    <xf numFmtId="164" fontId="8" fillId="0" borderId="7" xfId="0" applyNumberFormat="1" applyFont="1" applyBorder="1" applyAlignment="1">
      <alignment wrapText="1"/>
    </xf>
    <xf numFmtId="0" fontId="10" fillId="0" borderId="7" xfId="0" applyFont="1" applyBorder="1" applyAlignment="1">
      <alignment vertical="center"/>
    </xf>
    <xf numFmtId="0" fontId="5" fillId="2" borderId="7" xfId="0" applyFont="1" applyFill="1" applyBorder="1" applyAlignment="1">
      <alignment vertical="center" wrapText="1"/>
    </xf>
    <xf numFmtId="4" fontId="3" fillId="4" borderId="9" xfId="0" applyNumberFormat="1" applyFont="1" applyFill="1" applyBorder="1"/>
    <xf numFmtId="165" fontId="3" fillId="5" borderId="7" xfId="0" applyNumberFormat="1" applyFont="1" applyFill="1" applyBorder="1" applyAlignment="1">
      <alignment horizontal="center" vertical="center" wrapText="1"/>
    </xf>
    <xf numFmtId="165" fontId="7" fillId="2" borderId="7" xfId="0" applyNumberFormat="1" applyFont="1" applyFill="1" applyBorder="1" applyAlignment="1">
      <alignment horizontal="right" vertical="center" wrapText="1"/>
    </xf>
    <xf numFmtId="165" fontId="7" fillId="2" borderId="7" xfId="0" applyNumberFormat="1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165" fontId="3" fillId="0" borderId="7" xfId="0" applyNumberFormat="1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/>
    </xf>
    <xf numFmtId="164" fontId="9" fillId="0" borderId="7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4" fontId="3" fillId="5" borderId="7" xfId="0" applyNumberFormat="1" applyFont="1" applyFill="1" applyBorder="1" applyAlignment="1">
      <alignment horizontal="center" vertical="center" wrapText="1"/>
    </xf>
    <xf numFmtId="0" fontId="14" fillId="4" borderId="9" xfId="0" applyFont="1" applyFill="1" applyBorder="1"/>
    <xf numFmtId="0" fontId="14" fillId="4" borderId="9" xfId="0" applyFont="1" applyFill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15" fillId="0" borderId="0" xfId="0" applyFont="1"/>
    <xf numFmtId="0" fontId="8" fillId="6" borderId="7" xfId="0" applyFont="1" applyFill="1" applyBorder="1" applyAlignment="1">
      <alignment horizontal="center"/>
    </xf>
    <xf numFmtId="0" fontId="8" fillId="6" borderId="7" xfId="0" applyFont="1" applyFill="1" applyBorder="1" applyAlignment="1">
      <alignment horizontal="center" wrapText="1"/>
    </xf>
    <xf numFmtId="0" fontId="8" fillId="6" borderId="7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wrapText="1"/>
    </xf>
    <xf numFmtId="0" fontId="11" fillId="0" borderId="7" xfId="0" applyFont="1" applyBorder="1" applyAlignment="1">
      <alignment vertical="center"/>
    </xf>
    <xf numFmtId="0" fontId="0" fillId="0" borderId="0" xfId="0" applyFont="1" applyAlignment="1"/>
    <xf numFmtId="0" fontId="0" fillId="0" borderId="0" xfId="0" applyFont="1" applyAlignment="1"/>
    <xf numFmtId="0" fontId="10" fillId="7" borderId="7" xfId="0" applyFont="1" applyFill="1" applyBorder="1" applyAlignment="1">
      <alignment vertical="center"/>
    </xf>
    <xf numFmtId="0" fontId="10" fillId="7" borderId="7" xfId="0" applyFont="1" applyFill="1" applyBorder="1" applyAlignment="1">
      <alignment wrapText="1"/>
    </xf>
    <xf numFmtId="0" fontId="0" fillId="0" borderId="0" xfId="0" applyFont="1" applyAlignment="1"/>
    <xf numFmtId="4" fontId="16" fillId="0" borderId="0" xfId="0" applyNumberFormat="1" applyFont="1" applyAlignment="1">
      <alignment vertical="center" wrapText="1"/>
    </xf>
    <xf numFmtId="4" fontId="16" fillId="0" borderId="0" xfId="0" applyNumberFormat="1" applyFont="1"/>
    <xf numFmtId="0" fontId="17" fillId="0" borderId="0" xfId="0" applyFont="1" applyAlignment="1"/>
    <xf numFmtId="0" fontId="3" fillId="0" borderId="4" xfId="0" applyFont="1" applyBorder="1" applyAlignment="1">
      <alignment vertical="center" wrapText="1"/>
    </xf>
    <xf numFmtId="0" fontId="2" fillId="0" borderId="5" xfId="0" applyFont="1" applyBorder="1"/>
    <xf numFmtId="0" fontId="2" fillId="0" borderId="8" xfId="0" applyFont="1" applyBorder="1"/>
    <xf numFmtId="0" fontId="1" fillId="2" borderId="1" xfId="0" applyFont="1" applyFill="1" applyBorder="1" applyAlignment="1">
      <alignment horizontal="left" vertical="center"/>
    </xf>
    <xf numFmtId="0" fontId="2" fillId="0" borderId="2" xfId="0" applyFont="1" applyBorder="1"/>
    <xf numFmtId="0" fontId="2" fillId="0" borderId="3" xfId="0" applyFont="1" applyBorder="1"/>
    <xf numFmtId="0" fontId="1" fillId="2" borderId="4" xfId="0" applyFont="1" applyFill="1" applyBorder="1" applyAlignment="1">
      <alignment horizontal="left" vertical="center"/>
    </xf>
    <xf numFmtId="0" fontId="2" fillId="0" borderId="6" xfId="0" applyFont="1" applyBorder="1"/>
    <xf numFmtId="0" fontId="3" fillId="3" borderId="4" xfId="0" applyFont="1" applyFill="1" applyBorder="1" applyAlignment="1">
      <alignment vertical="center" wrapText="1"/>
    </xf>
    <xf numFmtId="0" fontId="7" fillId="2" borderId="4" xfId="0" applyFont="1" applyFill="1" applyBorder="1" applyAlignment="1">
      <alignment horizontal="center" vertical="center" wrapText="1"/>
    </xf>
    <xf numFmtId="4" fontId="7" fillId="2" borderId="4" xfId="0" applyNumberFormat="1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wrapText="1"/>
    </xf>
    <xf numFmtId="0" fontId="13" fillId="0" borderId="0" xfId="0" applyFont="1" applyAlignment="1">
      <alignment vertical="center" wrapText="1"/>
    </xf>
    <xf numFmtId="0" fontId="0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57150</xdr:rowOff>
    </xdr:from>
    <xdr:ext cx="1352550" cy="676275"/>
    <xdr:pic>
      <xdr:nvPicPr>
        <xdr:cNvPr id="2" name="image1.jpg" descr="GOV H branca.jpe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1266825" cy="7048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1266825" cy="70485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1266825" cy="7048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1266825" cy="70485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1266825" cy="7048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1266825" cy="704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9525</xdr:rowOff>
    </xdr:from>
    <xdr:ext cx="1266825" cy="7048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1266825" cy="7048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1266825" cy="7048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1266825" cy="7048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52525" cy="64770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1266825" cy="7048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1266825" cy="7048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1266825" cy="7048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1266825" cy="704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5" sqref="A5:J5"/>
    </sheetView>
  </sheetViews>
  <sheetFormatPr defaultColWidth="12.59765625" defaultRowHeight="15" customHeight="1" x14ac:dyDescent="0.25"/>
  <cols>
    <col min="1" max="1" width="67.69921875" customWidth="1"/>
    <col min="2" max="2" width="11.5" customWidth="1"/>
    <col min="3" max="3" width="16.59765625" customWidth="1"/>
    <col min="4" max="4" width="13.8984375" customWidth="1"/>
    <col min="5" max="5" width="9.5" customWidth="1"/>
    <col min="6" max="6" width="50.5" customWidth="1"/>
    <col min="7" max="7" width="19" customWidth="1"/>
    <col min="8" max="8" width="17.3984375" customWidth="1"/>
    <col min="9" max="9" width="17.09765625" customWidth="1"/>
    <col min="10" max="10" width="14.3984375" customWidth="1"/>
    <col min="11" max="16" width="7.59765625" customWidth="1"/>
    <col min="17" max="17" width="41.8984375" customWidth="1"/>
    <col min="18" max="30" width="7.59765625" customWidth="1"/>
  </cols>
  <sheetData>
    <row r="1" spans="1:30" ht="14.25" customHeight="1" x14ac:dyDescent="0.4">
      <c r="A1" s="91" t="s">
        <v>0</v>
      </c>
      <c r="B1" s="92"/>
      <c r="C1" s="92"/>
      <c r="D1" s="92"/>
      <c r="E1" s="92"/>
      <c r="F1" s="92"/>
      <c r="G1" s="92"/>
      <c r="H1" s="92"/>
      <c r="I1" s="92"/>
      <c r="J1" s="9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2"/>
      <c r="AC1" s="2"/>
      <c r="AD1" s="2"/>
    </row>
    <row r="2" spans="1:30" ht="14.25" customHeight="1" x14ac:dyDescent="0.4">
      <c r="A2" s="94" t="s">
        <v>1</v>
      </c>
      <c r="B2" s="89"/>
      <c r="C2" s="89"/>
      <c r="D2" s="89"/>
      <c r="E2" s="89"/>
      <c r="F2" s="89"/>
      <c r="G2" s="89"/>
      <c r="H2" s="89"/>
      <c r="I2" s="89"/>
      <c r="J2" s="9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2"/>
      <c r="AC2" s="2"/>
      <c r="AD2" s="2"/>
    </row>
    <row r="3" spans="1:30" ht="32.25" customHeight="1" x14ac:dyDescent="0.35">
      <c r="A3" s="94" t="s">
        <v>2</v>
      </c>
      <c r="B3" s="89"/>
      <c r="C3" s="89"/>
      <c r="D3" s="89"/>
      <c r="E3" s="89"/>
      <c r="F3" s="89"/>
      <c r="G3" s="89"/>
      <c r="H3" s="89"/>
      <c r="I3" s="89"/>
      <c r="J3" s="95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4"/>
      <c r="AB3" s="2"/>
      <c r="AC3" s="2"/>
      <c r="AD3" s="2"/>
    </row>
    <row r="4" spans="1:30" ht="14.25" customHeight="1" x14ac:dyDescent="0.25">
      <c r="A4" s="5" t="s">
        <v>456</v>
      </c>
      <c r="B4" s="96" t="s">
        <v>4</v>
      </c>
      <c r="C4" s="89"/>
      <c r="D4" s="89"/>
      <c r="E4" s="89"/>
      <c r="F4" s="89"/>
      <c r="G4" s="89"/>
      <c r="H4" s="89"/>
      <c r="I4" s="89"/>
      <c r="J4" s="90"/>
      <c r="K4" s="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4.25" customHeight="1" x14ac:dyDescent="0.25">
      <c r="A5" s="97" t="s">
        <v>5</v>
      </c>
      <c r="B5" s="89"/>
      <c r="C5" s="89"/>
      <c r="D5" s="89"/>
      <c r="E5" s="89"/>
      <c r="F5" s="89"/>
      <c r="G5" s="89"/>
      <c r="H5" s="89"/>
      <c r="I5" s="89"/>
      <c r="J5" s="90"/>
      <c r="K5" s="7"/>
      <c r="L5" s="8"/>
      <c r="M5" s="9"/>
      <c r="N5" s="9"/>
      <c r="O5" s="9"/>
      <c r="P5" s="9"/>
      <c r="Q5" s="9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4.25" customHeight="1" x14ac:dyDescent="0.25">
      <c r="A6" s="10" t="s">
        <v>6</v>
      </c>
      <c r="B6" s="10" t="s">
        <v>7</v>
      </c>
      <c r="C6" s="10" t="s">
        <v>8</v>
      </c>
      <c r="D6" s="10" t="s">
        <v>9</v>
      </c>
      <c r="E6" s="10" t="s">
        <v>10</v>
      </c>
      <c r="F6" s="10" t="s">
        <v>11</v>
      </c>
      <c r="G6" s="10" t="s">
        <v>12</v>
      </c>
      <c r="H6" s="10" t="s">
        <v>13</v>
      </c>
      <c r="I6" s="10" t="s">
        <v>14</v>
      </c>
      <c r="J6" s="10" t="s">
        <v>15</v>
      </c>
      <c r="K6" s="11"/>
      <c r="L6" s="12"/>
      <c r="M6" s="12"/>
      <c r="N6" s="12"/>
      <c r="O6" s="12"/>
      <c r="P6" s="12"/>
      <c r="Q6" s="12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</row>
    <row r="7" spans="1:30" ht="14.25" customHeight="1" x14ac:dyDescent="0.3">
      <c r="A7" s="14" t="s">
        <v>16</v>
      </c>
      <c r="B7" s="14" t="s">
        <v>17</v>
      </c>
      <c r="C7" s="15" t="s">
        <v>18</v>
      </c>
      <c r="D7" s="15" t="s">
        <v>19</v>
      </c>
      <c r="E7" s="16">
        <v>1</v>
      </c>
      <c r="F7" s="17" t="s">
        <v>20</v>
      </c>
      <c r="G7" s="18">
        <v>10570</v>
      </c>
      <c r="H7" s="19">
        <v>0</v>
      </c>
      <c r="I7" s="19">
        <v>0</v>
      </c>
      <c r="J7" s="20">
        <f t="shared" ref="J7:J102" si="0">SUM(G7:I7)</f>
        <v>10570</v>
      </c>
      <c r="K7" s="21"/>
      <c r="L7" s="21"/>
      <c r="M7" s="21"/>
      <c r="N7" s="21"/>
      <c r="O7" s="21"/>
      <c r="P7" s="21"/>
      <c r="Q7" s="21"/>
      <c r="R7" s="22"/>
      <c r="S7" s="22"/>
      <c r="T7" s="22"/>
      <c r="U7" s="22"/>
      <c r="V7" s="22"/>
      <c r="W7" s="22"/>
      <c r="X7" s="22"/>
      <c r="Y7" s="22"/>
      <c r="Z7" s="22"/>
      <c r="AA7" s="23"/>
      <c r="AB7" s="23"/>
      <c r="AC7" s="23"/>
      <c r="AD7" s="23"/>
    </row>
    <row r="8" spans="1:30" ht="14.25" customHeight="1" x14ac:dyDescent="0.3">
      <c r="A8" s="24" t="s">
        <v>21</v>
      </c>
      <c r="B8" s="14" t="s">
        <v>22</v>
      </c>
      <c r="C8" s="15" t="s">
        <v>23</v>
      </c>
      <c r="D8" s="15" t="s">
        <v>24</v>
      </c>
      <c r="E8" s="16">
        <v>1</v>
      </c>
      <c r="F8" s="25" t="s">
        <v>25</v>
      </c>
      <c r="G8" s="19">
        <v>0</v>
      </c>
      <c r="H8" s="18">
        <v>1994.32</v>
      </c>
      <c r="I8" s="18">
        <v>7973.3</v>
      </c>
      <c r="J8" s="20">
        <f t="shared" si="0"/>
        <v>9967.6200000000008</v>
      </c>
      <c r="K8" s="21"/>
      <c r="L8" s="21"/>
      <c r="M8" s="21"/>
      <c r="N8" s="21"/>
      <c r="O8" s="21"/>
      <c r="P8" s="21"/>
      <c r="Q8" s="21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1:30" ht="14.25" customHeight="1" x14ac:dyDescent="0.3">
      <c r="A9" s="24" t="s">
        <v>26</v>
      </c>
      <c r="B9" s="14" t="s">
        <v>22</v>
      </c>
      <c r="C9" s="15" t="s">
        <v>27</v>
      </c>
      <c r="D9" s="15" t="s">
        <v>24</v>
      </c>
      <c r="E9" s="16">
        <v>1</v>
      </c>
      <c r="F9" s="25" t="s">
        <v>28</v>
      </c>
      <c r="G9" s="19">
        <v>0</v>
      </c>
      <c r="H9" s="18">
        <v>1994.32</v>
      </c>
      <c r="I9" s="18">
        <v>7973.3</v>
      </c>
      <c r="J9" s="20">
        <f t="shared" si="0"/>
        <v>9967.6200000000008</v>
      </c>
      <c r="K9" s="21"/>
      <c r="L9" s="21"/>
      <c r="M9" s="21"/>
      <c r="N9" s="21"/>
      <c r="O9" s="21"/>
      <c r="P9" s="21"/>
      <c r="Q9" s="21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</row>
    <row r="10" spans="1:30" ht="14.25" customHeight="1" x14ac:dyDescent="0.3">
      <c r="A10" s="14" t="s">
        <v>29</v>
      </c>
      <c r="B10" s="14" t="s">
        <v>22</v>
      </c>
      <c r="C10" s="15" t="s">
        <v>30</v>
      </c>
      <c r="D10" s="15" t="s">
        <v>31</v>
      </c>
      <c r="E10" s="16">
        <v>1</v>
      </c>
      <c r="F10" s="25" t="s">
        <v>32</v>
      </c>
      <c r="G10" s="19">
        <v>0</v>
      </c>
      <c r="H10" s="19">
        <v>0</v>
      </c>
      <c r="I10" s="18">
        <v>7973.3</v>
      </c>
      <c r="J10" s="20">
        <f t="shared" si="0"/>
        <v>7973.3</v>
      </c>
      <c r="K10" s="21"/>
      <c r="L10" s="21"/>
      <c r="M10" s="21"/>
      <c r="N10" s="21"/>
      <c r="O10" s="21"/>
      <c r="P10" s="21"/>
      <c r="Q10" s="21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 ht="14.25" customHeight="1" x14ac:dyDescent="0.3">
      <c r="A11" s="14" t="s">
        <v>33</v>
      </c>
      <c r="B11" s="14" t="s">
        <v>34</v>
      </c>
      <c r="C11" s="15" t="s">
        <v>27</v>
      </c>
      <c r="D11" s="15" t="s">
        <v>24</v>
      </c>
      <c r="E11" s="16">
        <v>1</v>
      </c>
      <c r="F11" s="17" t="s">
        <v>35</v>
      </c>
      <c r="G11" s="19">
        <v>0</v>
      </c>
      <c r="H11" s="26">
        <v>1461.77</v>
      </c>
      <c r="I11" s="18">
        <v>5847.08</v>
      </c>
      <c r="J11" s="20">
        <f t="shared" si="0"/>
        <v>7308.85</v>
      </c>
      <c r="K11" s="21"/>
      <c r="L11" s="21"/>
      <c r="M11" s="21"/>
      <c r="N11" s="21"/>
      <c r="O11" s="21"/>
      <c r="P11" s="21"/>
      <c r="Q11" s="21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ht="14.25" customHeight="1" x14ac:dyDescent="0.3">
      <c r="A12" s="14" t="s">
        <v>36</v>
      </c>
      <c r="B12" s="14" t="s">
        <v>34</v>
      </c>
      <c r="C12" s="15" t="s">
        <v>37</v>
      </c>
      <c r="D12" s="15" t="s">
        <v>24</v>
      </c>
      <c r="E12" s="16">
        <v>1</v>
      </c>
      <c r="F12" s="17" t="s">
        <v>38</v>
      </c>
      <c r="G12" s="19">
        <v>0</v>
      </c>
      <c r="H12" s="26">
        <v>1461.77</v>
      </c>
      <c r="I12" s="27">
        <v>5847.08</v>
      </c>
      <c r="J12" s="20">
        <f t="shared" si="0"/>
        <v>7308.85</v>
      </c>
      <c r="K12" s="21"/>
      <c r="L12" s="21"/>
      <c r="M12" s="21"/>
      <c r="N12" s="21"/>
      <c r="O12" s="21"/>
      <c r="P12" s="21"/>
      <c r="Q12" s="21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ht="14.25" customHeight="1" x14ac:dyDescent="0.3">
      <c r="A13" s="14" t="s">
        <v>39</v>
      </c>
      <c r="B13" s="24" t="s">
        <v>34</v>
      </c>
      <c r="C13" s="15" t="s">
        <v>23</v>
      </c>
      <c r="D13" s="15" t="s">
        <v>24</v>
      </c>
      <c r="E13" s="16">
        <v>1</v>
      </c>
      <c r="F13" s="28" t="s">
        <v>40</v>
      </c>
      <c r="G13" s="19">
        <v>0</v>
      </c>
      <c r="H13" s="18">
        <v>1461.77</v>
      </c>
      <c r="I13" s="18">
        <v>5847.08</v>
      </c>
      <c r="J13" s="20">
        <f t="shared" si="0"/>
        <v>7308.85</v>
      </c>
      <c r="K13" s="21"/>
      <c r="L13" s="21"/>
      <c r="M13" s="21"/>
      <c r="N13" s="21"/>
      <c r="O13" s="21"/>
      <c r="P13" s="21"/>
      <c r="Q13" s="21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ht="14.25" customHeight="1" x14ac:dyDescent="0.3">
      <c r="A14" s="24" t="s">
        <v>41</v>
      </c>
      <c r="B14" s="14" t="s">
        <v>42</v>
      </c>
      <c r="C14" s="15" t="s">
        <v>43</v>
      </c>
      <c r="D14" s="15" t="s">
        <v>24</v>
      </c>
      <c r="E14" s="16">
        <v>1</v>
      </c>
      <c r="F14" s="17" t="s">
        <v>44</v>
      </c>
      <c r="G14" s="19">
        <v>0</v>
      </c>
      <c r="H14" s="18">
        <v>1229.22</v>
      </c>
      <c r="I14" s="18">
        <v>4916.8599999999997</v>
      </c>
      <c r="J14" s="20">
        <f t="shared" si="0"/>
        <v>6146.08</v>
      </c>
      <c r="K14" s="21"/>
      <c r="L14" s="21"/>
      <c r="M14" s="21"/>
      <c r="N14" s="21"/>
      <c r="O14" s="21"/>
      <c r="P14" s="21"/>
      <c r="Q14" s="21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ht="14.25" customHeight="1" x14ac:dyDescent="0.3">
      <c r="A15" s="24" t="s">
        <v>45</v>
      </c>
      <c r="B15" s="14" t="s">
        <v>42</v>
      </c>
      <c r="C15" s="15" t="s">
        <v>46</v>
      </c>
      <c r="D15" s="15" t="s">
        <v>24</v>
      </c>
      <c r="E15" s="16">
        <v>1</v>
      </c>
      <c r="F15" s="17" t="s">
        <v>47</v>
      </c>
      <c r="G15" s="19">
        <v>0</v>
      </c>
      <c r="H15" s="18">
        <v>1229.22</v>
      </c>
      <c r="I15" s="18">
        <v>4916.8599999999997</v>
      </c>
      <c r="J15" s="20">
        <f t="shared" si="0"/>
        <v>6146.08</v>
      </c>
      <c r="K15" s="21"/>
      <c r="L15" s="21"/>
      <c r="M15" s="21"/>
      <c r="N15" s="21"/>
      <c r="O15" s="21"/>
      <c r="P15" s="21"/>
      <c r="Q15" s="21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ht="14.25" customHeight="1" x14ac:dyDescent="0.3">
      <c r="A16" s="24" t="s">
        <v>48</v>
      </c>
      <c r="B16" s="14" t="s">
        <v>42</v>
      </c>
      <c r="C16" s="15" t="s">
        <v>49</v>
      </c>
      <c r="D16" s="15" t="s">
        <v>24</v>
      </c>
      <c r="E16" s="16">
        <v>1</v>
      </c>
      <c r="F16" s="17" t="s">
        <v>50</v>
      </c>
      <c r="G16" s="19">
        <v>0</v>
      </c>
      <c r="H16" s="18">
        <v>1229.22</v>
      </c>
      <c r="I16" s="18">
        <v>4916.8599999999997</v>
      </c>
      <c r="J16" s="20">
        <f t="shared" si="0"/>
        <v>6146.08</v>
      </c>
      <c r="K16" s="21"/>
      <c r="L16" s="21"/>
      <c r="M16" s="21"/>
      <c r="N16" s="21"/>
      <c r="O16" s="21"/>
      <c r="P16" s="21"/>
      <c r="Q16" s="21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ht="14.25" customHeight="1" x14ac:dyDescent="0.3">
      <c r="A17" s="24" t="s">
        <v>51</v>
      </c>
      <c r="B17" s="14" t="s">
        <v>42</v>
      </c>
      <c r="C17" s="15" t="s">
        <v>52</v>
      </c>
      <c r="D17" s="15" t="s">
        <v>24</v>
      </c>
      <c r="E17" s="16">
        <v>1</v>
      </c>
      <c r="F17" s="17" t="s">
        <v>53</v>
      </c>
      <c r="G17" s="19">
        <v>0</v>
      </c>
      <c r="H17" s="18">
        <v>1229.22</v>
      </c>
      <c r="I17" s="18">
        <v>4916.8599999999997</v>
      </c>
      <c r="J17" s="20">
        <f t="shared" si="0"/>
        <v>6146.08</v>
      </c>
      <c r="K17" s="21"/>
      <c r="L17" s="21"/>
      <c r="M17" s="21"/>
      <c r="N17" s="21"/>
      <c r="O17" s="21"/>
      <c r="P17" s="21"/>
      <c r="Q17" s="21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ht="14.25" customHeight="1" x14ac:dyDescent="0.3">
      <c r="A18" s="24" t="s">
        <v>54</v>
      </c>
      <c r="B18" s="14" t="s">
        <v>42</v>
      </c>
      <c r="C18" s="15" t="s">
        <v>55</v>
      </c>
      <c r="D18" s="15" t="s">
        <v>24</v>
      </c>
      <c r="E18" s="16">
        <v>1</v>
      </c>
      <c r="F18" s="17" t="s">
        <v>56</v>
      </c>
      <c r="G18" s="19">
        <v>0</v>
      </c>
      <c r="H18" s="18">
        <v>1229.22</v>
      </c>
      <c r="I18" s="18">
        <v>4916.8599999999997</v>
      </c>
      <c r="J18" s="20">
        <f t="shared" si="0"/>
        <v>6146.08</v>
      </c>
      <c r="K18" s="21"/>
      <c r="L18" s="21"/>
      <c r="M18" s="21"/>
      <c r="N18" s="21"/>
      <c r="O18" s="21"/>
      <c r="P18" s="21"/>
      <c r="Q18" s="21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ht="14.25" customHeight="1" x14ac:dyDescent="0.3">
      <c r="A19" s="24" t="s">
        <v>57</v>
      </c>
      <c r="B19" s="14" t="s">
        <v>58</v>
      </c>
      <c r="C19" s="15" t="s">
        <v>23</v>
      </c>
      <c r="D19" s="15" t="s">
        <v>24</v>
      </c>
      <c r="E19" s="16">
        <v>1</v>
      </c>
      <c r="F19" s="17" t="s">
        <v>59</v>
      </c>
      <c r="G19" s="19">
        <v>0</v>
      </c>
      <c r="H19" s="18">
        <v>1129.55</v>
      </c>
      <c r="I19" s="18">
        <v>4518.2</v>
      </c>
      <c r="J19" s="20">
        <f t="shared" si="0"/>
        <v>5647.75</v>
      </c>
      <c r="K19" s="21"/>
      <c r="L19" s="21"/>
      <c r="M19" s="21"/>
      <c r="N19" s="21"/>
      <c r="O19" s="21"/>
      <c r="P19" s="21"/>
      <c r="Q19" s="21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ht="14.25" customHeight="1" x14ac:dyDescent="0.3">
      <c r="A20" s="14" t="s">
        <v>60</v>
      </c>
      <c r="B20" s="14" t="s">
        <v>58</v>
      </c>
      <c r="C20" s="15" t="s">
        <v>61</v>
      </c>
      <c r="D20" s="15" t="s">
        <v>24</v>
      </c>
      <c r="E20" s="16">
        <v>1</v>
      </c>
      <c r="F20" s="17" t="s">
        <v>62</v>
      </c>
      <c r="G20" s="19">
        <v>0</v>
      </c>
      <c r="H20" s="26">
        <v>1129.55</v>
      </c>
      <c r="I20" s="18">
        <v>4518.2</v>
      </c>
      <c r="J20" s="20">
        <f t="shared" si="0"/>
        <v>5647.75</v>
      </c>
      <c r="K20" s="21"/>
      <c r="L20" s="21"/>
      <c r="M20" s="21"/>
      <c r="N20" s="21"/>
      <c r="O20" s="21"/>
      <c r="P20" s="21"/>
      <c r="Q20" s="21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ht="14.25" customHeight="1" x14ac:dyDescent="0.3">
      <c r="A21" s="14" t="s">
        <v>63</v>
      </c>
      <c r="B21" s="24" t="s">
        <v>58</v>
      </c>
      <c r="C21" s="15" t="s">
        <v>46</v>
      </c>
      <c r="D21" s="15" t="s">
        <v>24</v>
      </c>
      <c r="E21" s="16">
        <v>1</v>
      </c>
      <c r="F21" s="17" t="s">
        <v>64</v>
      </c>
      <c r="G21" s="19">
        <v>0</v>
      </c>
      <c r="H21" s="18">
        <v>1129.55</v>
      </c>
      <c r="I21" s="18">
        <v>4518.2</v>
      </c>
      <c r="J21" s="20">
        <f t="shared" si="0"/>
        <v>5647.75</v>
      </c>
      <c r="K21" s="21"/>
      <c r="L21" s="21"/>
      <c r="M21" s="21"/>
      <c r="N21" s="21"/>
      <c r="O21" s="21"/>
      <c r="P21" s="21"/>
      <c r="Q21" s="21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ht="14.25" customHeight="1" x14ac:dyDescent="0.3">
      <c r="A22" s="24" t="s">
        <v>65</v>
      </c>
      <c r="B22" s="14" t="s">
        <v>66</v>
      </c>
      <c r="C22" s="15" t="s">
        <v>23</v>
      </c>
      <c r="D22" s="15" t="s">
        <v>24</v>
      </c>
      <c r="E22" s="16">
        <v>1</v>
      </c>
      <c r="F22" s="17" t="s">
        <v>67</v>
      </c>
      <c r="G22" s="19">
        <v>0</v>
      </c>
      <c r="H22" s="18">
        <v>930.22</v>
      </c>
      <c r="I22" s="18">
        <v>3720.87</v>
      </c>
      <c r="J22" s="20">
        <f t="shared" si="0"/>
        <v>4651.09</v>
      </c>
      <c r="K22" s="21"/>
      <c r="L22" s="21"/>
      <c r="M22" s="21"/>
      <c r="N22" s="21"/>
      <c r="O22" s="21"/>
      <c r="P22" s="21"/>
      <c r="Q22" s="21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ht="14.25" customHeight="1" x14ac:dyDescent="0.3">
      <c r="A23" s="24" t="s">
        <v>68</v>
      </c>
      <c r="B23" s="14" t="s">
        <v>66</v>
      </c>
      <c r="C23" s="15" t="s">
        <v>69</v>
      </c>
      <c r="D23" s="15" t="s">
        <v>24</v>
      </c>
      <c r="E23" s="16">
        <v>1</v>
      </c>
      <c r="F23" s="17" t="s">
        <v>70</v>
      </c>
      <c r="G23" s="19">
        <v>0</v>
      </c>
      <c r="H23" s="18">
        <v>930.22</v>
      </c>
      <c r="I23" s="18">
        <v>3720.87</v>
      </c>
      <c r="J23" s="20">
        <f t="shared" si="0"/>
        <v>4651.09</v>
      </c>
      <c r="K23" s="21"/>
      <c r="L23" s="21"/>
      <c r="M23" s="21"/>
      <c r="N23" s="21"/>
      <c r="O23" s="21"/>
      <c r="P23" s="21"/>
      <c r="Q23" s="21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ht="14.25" customHeight="1" x14ac:dyDescent="0.3">
      <c r="A24" s="24" t="s">
        <v>71</v>
      </c>
      <c r="B24" s="14" t="s">
        <v>66</v>
      </c>
      <c r="C24" s="15" t="s">
        <v>72</v>
      </c>
      <c r="D24" s="15" t="s">
        <v>24</v>
      </c>
      <c r="E24" s="16">
        <v>1</v>
      </c>
      <c r="F24" s="17" t="s">
        <v>73</v>
      </c>
      <c r="G24" s="19">
        <v>0</v>
      </c>
      <c r="H24" s="18">
        <v>930.22</v>
      </c>
      <c r="I24" s="18">
        <v>3720.87</v>
      </c>
      <c r="J24" s="20">
        <f t="shared" si="0"/>
        <v>4651.09</v>
      </c>
      <c r="K24" s="21"/>
      <c r="L24" s="21"/>
      <c r="M24" s="21"/>
      <c r="N24" s="21"/>
      <c r="O24" s="21"/>
      <c r="P24" s="21"/>
      <c r="Q24" s="21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ht="14.25" customHeight="1" x14ac:dyDescent="0.3">
      <c r="A25" s="24" t="s">
        <v>74</v>
      </c>
      <c r="B25" s="14" t="s">
        <v>66</v>
      </c>
      <c r="C25" s="15" t="s">
        <v>27</v>
      </c>
      <c r="D25" s="15" t="s">
        <v>24</v>
      </c>
      <c r="E25" s="16">
        <v>1</v>
      </c>
      <c r="F25" s="17" t="s">
        <v>75</v>
      </c>
      <c r="G25" s="19">
        <v>0</v>
      </c>
      <c r="H25" s="18">
        <v>930.22</v>
      </c>
      <c r="I25" s="18">
        <v>3720.87</v>
      </c>
      <c r="J25" s="20">
        <f t="shared" si="0"/>
        <v>4651.09</v>
      </c>
      <c r="K25" s="21"/>
      <c r="L25" s="21"/>
      <c r="M25" s="21"/>
      <c r="N25" s="21"/>
      <c r="O25" s="21"/>
      <c r="P25" s="21"/>
      <c r="Q25" s="21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ht="14.25" customHeight="1" x14ac:dyDescent="0.3">
      <c r="A26" s="24" t="s">
        <v>76</v>
      </c>
      <c r="B26" s="14" t="s">
        <v>66</v>
      </c>
      <c r="C26" s="15" t="s">
        <v>77</v>
      </c>
      <c r="D26" s="15" t="s">
        <v>24</v>
      </c>
      <c r="E26" s="16">
        <v>1</v>
      </c>
      <c r="F26" s="17" t="s">
        <v>78</v>
      </c>
      <c r="G26" s="19">
        <v>0</v>
      </c>
      <c r="H26" s="18">
        <v>930.22</v>
      </c>
      <c r="I26" s="18">
        <v>3720.87</v>
      </c>
      <c r="J26" s="20">
        <f t="shared" si="0"/>
        <v>4651.09</v>
      </c>
      <c r="K26" s="21"/>
      <c r="L26" s="21"/>
      <c r="M26" s="21"/>
      <c r="N26" s="21"/>
      <c r="O26" s="21"/>
      <c r="P26" s="21"/>
      <c r="Q26" s="21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ht="14.25" customHeight="1" x14ac:dyDescent="0.3">
      <c r="A27" s="24" t="s">
        <v>79</v>
      </c>
      <c r="B27" s="14" t="s">
        <v>66</v>
      </c>
      <c r="C27" s="15" t="s">
        <v>77</v>
      </c>
      <c r="D27" s="15" t="s">
        <v>24</v>
      </c>
      <c r="E27" s="16">
        <v>1</v>
      </c>
      <c r="F27" s="17" t="s">
        <v>80</v>
      </c>
      <c r="G27" s="19">
        <v>0</v>
      </c>
      <c r="H27" s="18">
        <v>930.22</v>
      </c>
      <c r="I27" s="18">
        <v>3720.87</v>
      </c>
      <c r="J27" s="20">
        <f t="shared" si="0"/>
        <v>4651.09</v>
      </c>
      <c r="K27" s="21"/>
      <c r="L27" s="21"/>
      <c r="M27" s="21"/>
      <c r="N27" s="21"/>
      <c r="O27" s="21"/>
      <c r="P27" s="21"/>
      <c r="Q27" s="21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ht="14.25" customHeight="1" x14ac:dyDescent="0.3">
      <c r="A28" s="14" t="s">
        <v>81</v>
      </c>
      <c r="B28" s="24" t="s">
        <v>66</v>
      </c>
      <c r="C28" s="15" t="s">
        <v>27</v>
      </c>
      <c r="D28" s="15" t="s">
        <v>24</v>
      </c>
      <c r="E28" s="16">
        <v>1</v>
      </c>
      <c r="F28" s="17" t="s">
        <v>82</v>
      </c>
      <c r="G28" s="19">
        <v>0</v>
      </c>
      <c r="H28" s="18">
        <v>930.22</v>
      </c>
      <c r="I28" s="18">
        <v>3720.87</v>
      </c>
      <c r="J28" s="20">
        <f t="shared" si="0"/>
        <v>4651.09</v>
      </c>
      <c r="K28" s="21"/>
      <c r="L28" s="21"/>
      <c r="M28" s="21"/>
      <c r="N28" s="21"/>
      <c r="O28" s="21"/>
      <c r="P28" s="21"/>
      <c r="Q28" s="21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ht="14.25" customHeight="1" x14ac:dyDescent="0.3">
      <c r="A29" s="14" t="s">
        <v>83</v>
      </c>
      <c r="B29" s="24" t="s">
        <v>66</v>
      </c>
      <c r="C29" s="15" t="s">
        <v>37</v>
      </c>
      <c r="D29" s="15" t="s">
        <v>24</v>
      </c>
      <c r="E29" s="16">
        <v>1</v>
      </c>
      <c r="F29" s="17" t="s">
        <v>84</v>
      </c>
      <c r="G29" s="19">
        <v>0</v>
      </c>
      <c r="H29" s="18">
        <v>930.22</v>
      </c>
      <c r="I29" s="18">
        <v>3720.87</v>
      </c>
      <c r="J29" s="20">
        <f t="shared" si="0"/>
        <v>4651.09</v>
      </c>
      <c r="K29" s="21"/>
      <c r="L29" s="21"/>
      <c r="M29" s="21"/>
      <c r="N29" s="21"/>
      <c r="O29" s="21"/>
      <c r="P29" s="21"/>
      <c r="Q29" s="21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ht="14.25" customHeight="1" x14ac:dyDescent="0.3">
      <c r="A30" s="29" t="s">
        <v>85</v>
      </c>
      <c r="B30" s="30" t="s">
        <v>86</v>
      </c>
      <c r="C30" s="15" t="s">
        <v>37</v>
      </c>
      <c r="D30" s="15" t="s">
        <v>24</v>
      </c>
      <c r="E30" s="16">
        <v>1</v>
      </c>
      <c r="F30" s="17" t="s">
        <v>87</v>
      </c>
      <c r="G30" s="19">
        <v>0</v>
      </c>
      <c r="H30" s="18">
        <v>664.44</v>
      </c>
      <c r="I30" s="18">
        <v>2657.77</v>
      </c>
      <c r="J30" s="20">
        <f t="shared" si="0"/>
        <v>3322.21</v>
      </c>
      <c r="K30" s="21"/>
      <c r="L30" s="21"/>
      <c r="M30" s="21"/>
      <c r="N30" s="21"/>
      <c r="O30" s="21"/>
      <c r="P30" s="21"/>
      <c r="Q30" s="21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ht="14.25" customHeight="1" x14ac:dyDescent="0.3">
      <c r="A31" s="14" t="s">
        <v>88</v>
      </c>
      <c r="B31" s="14" t="s">
        <v>86</v>
      </c>
      <c r="C31" s="15" t="s">
        <v>89</v>
      </c>
      <c r="D31" s="15" t="s">
        <v>24</v>
      </c>
      <c r="E31" s="16">
        <v>1</v>
      </c>
      <c r="F31" s="17" t="s">
        <v>90</v>
      </c>
      <c r="G31" s="19">
        <v>0</v>
      </c>
      <c r="H31" s="18">
        <v>664.44</v>
      </c>
      <c r="I31" s="18">
        <v>2657.77</v>
      </c>
      <c r="J31" s="20">
        <f t="shared" si="0"/>
        <v>3322.21</v>
      </c>
      <c r="K31" s="21"/>
      <c r="L31" s="21"/>
      <c r="M31" s="21"/>
      <c r="N31" s="21"/>
      <c r="O31" s="21"/>
      <c r="P31" s="21"/>
      <c r="Q31" s="21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ht="14.25" customHeight="1" x14ac:dyDescent="0.3">
      <c r="A32" s="24" t="s">
        <v>91</v>
      </c>
      <c r="B32" s="14" t="s">
        <v>86</v>
      </c>
      <c r="C32" s="15" t="s">
        <v>77</v>
      </c>
      <c r="D32" s="15" t="s">
        <v>24</v>
      </c>
      <c r="E32" s="16">
        <v>1</v>
      </c>
      <c r="F32" s="17" t="s">
        <v>92</v>
      </c>
      <c r="G32" s="19">
        <v>0</v>
      </c>
      <c r="H32" s="18">
        <v>664.44</v>
      </c>
      <c r="I32" s="18">
        <v>2657.77</v>
      </c>
      <c r="J32" s="20">
        <f t="shared" si="0"/>
        <v>3322.21</v>
      </c>
      <c r="K32" s="21"/>
      <c r="L32" s="21"/>
      <c r="M32" s="21"/>
      <c r="N32" s="21"/>
      <c r="O32" s="21"/>
      <c r="P32" s="21"/>
      <c r="Q32" s="21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ht="14.25" customHeight="1" x14ac:dyDescent="0.3">
      <c r="A33" s="24" t="s">
        <v>93</v>
      </c>
      <c r="B33" s="14" t="s">
        <v>86</v>
      </c>
      <c r="C33" s="15" t="s">
        <v>52</v>
      </c>
      <c r="D33" s="15" t="s">
        <v>24</v>
      </c>
      <c r="E33" s="16">
        <v>1</v>
      </c>
      <c r="F33" s="17" t="s">
        <v>94</v>
      </c>
      <c r="G33" s="19">
        <v>0</v>
      </c>
      <c r="H33" s="18">
        <v>664.44</v>
      </c>
      <c r="I33" s="18">
        <v>2657.77</v>
      </c>
      <c r="J33" s="20">
        <f t="shared" si="0"/>
        <v>3322.21</v>
      </c>
      <c r="K33" s="21"/>
      <c r="L33" s="21"/>
      <c r="M33" s="21"/>
      <c r="N33" s="21"/>
      <c r="O33" s="21"/>
      <c r="P33" s="21"/>
      <c r="Q33" s="21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ht="14.25" customHeight="1" x14ac:dyDescent="0.3">
      <c r="A34" s="24" t="s">
        <v>95</v>
      </c>
      <c r="B34" s="14" t="s">
        <v>86</v>
      </c>
      <c r="C34" s="15" t="s">
        <v>23</v>
      </c>
      <c r="D34" s="15" t="s">
        <v>24</v>
      </c>
      <c r="E34" s="16">
        <v>1</v>
      </c>
      <c r="F34" s="17" t="s">
        <v>96</v>
      </c>
      <c r="G34" s="19">
        <v>0</v>
      </c>
      <c r="H34" s="18">
        <v>664.44</v>
      </c>
      <c r="I34" s="18">
        <v>2657.77</v>
      </c>
      <c r="J34" s="20">
        <f t="shared" si="0"/>
        <v>3322.21</v>
      </c>
      <c r="K34" s="21"/>
      <c r="L34" s="21"/>
      <c r="M34" s="21"/>
      <c r="N34" s="21"/>
      <c r="O34" s="21"/>
      <c r="P34" s="21"/>
      <c r="Q34" s="21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ht="14.25" customHeight="1" x14ac:dyDescent="0.3">
      <c r="A35" s="24" t="s">
        <v>97</v>
      </c>
      <c r="B35" s="14" t="s">
        <v>86</v>
      </c>
      <c r="C35" s="15" t="s">
        <v>46</v>
      </c>
      <c r="D35" s="15" t="s">
        <v>24</v>
      </c>
      <c r="E35" s="16">
        <v>1</v>
      </c>
      <c r="F35" s="17" t="s">
        <v>98</v>
      </c>
      <c r="G35" s="19">
        <v>0</v>
      </c>
      <c r="H35" s="18">
        <v>664.44</v>
      </c>
      <c r="I35" s="18">
        <v>2657.77</v>
      </c>
      <c r="J35" s="20">
        <f t="shared" si="0"/>
        <v>3322.21</v>
      </c>
      <c r="K35" s="21"/>
      <c r="L35" s="21"/>
      <c r="M35" s="21"/>
      <c r="N35" s="21"/>
      <c r="O35" s="21"/>
      <c r="P35" s="21"/>
      <c r="Q35" s="21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</row>
    <row r="36" spans="1:30" ht="14.25" customHeight="1" x14ac:dyDescent="0.3">
      <c r="A36" s="24" t="s">
        <v>97</v>
      </c>
      <c r="B36" s="14" t="s">
        <v>86</v>
      </c>
      <c r="C36" s="15" t="s">
        <v>46</v>
      </c>
      <c r="D36" s="15" t="s">
        <v>24</v>
      </c>
      <c r="E36" s="16">
        <v>1</v>
      </c>
      <c r="F36" s="17" t="s">
        <v>99</v>
      </c>
      <c r="G36" s="19">
        <v>0</v>
      </c>
      <c r="H36" s="18">
        <v>664.44</v>
      </c>
      <c r="I36" s="18">
        <v>2657.77</v>
      </c>
      <c r="J36" s="20">
        <f t="shared" si="0"/>
        <v>3322.21</v>
      </c>
      <c r="K36" s="21"/>
      <c r="L36" s="21"/>
      <c r="M36" s="21"/>
      <c r="N36" s="21"/>
      <c r="O36" s="21"/>
      <c r="P36" s="21"/>
      <c r="Q36" s="21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 ht="14.25" customHeight="1" x14ac:dyDescent="0.3">
      <c r="A37" s="24" t="s">
        <v>97</v>
      </c>
      <c r="B37" s="14" t="s">
        <v>86</v>
      </c>
      <c r="C37" s="15" t="s">
        <v>46</v>
      </c>
      <c r="D37" s="15" t="s">
        <v>24</v>
      </c>
      <c r="E37" s="16">
        <v>1</v>
      </c>
      <c r="F37" s="17" t="s">
        <v>100</v>
      </c>
      <c r="G37" s="19">
        <v>0</v>
      </c>
      <c r="H37" s="18">
        <v>664.44</v>
      </c>
      <c r="I37" s="18">
        <v>2657.77</v>
      </c>
      <c r="J37" s="20">
        <f t="shared" si="0"/>
        <v>3322.21</v>
      </c>
      <c r="K37" s="21"/>
      <c r="L37" s="21"/>
      <c r="M37" s="21"/>
      <c r="N37" s="21"/>
      <c r="O37" s="21"/>
      <c r="P37" s="21"/>
      <c r="Q37" s="21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 ht="14.25" customHeight="1" x14ac:dyDescent="0.3">
      <c r="A38" s="24" t="s">
        <v>101</v>
      </c>
      <c r="B38" s="14" t="s">
        <v>86</v>
      </c>
      <c r="C38" s="15" t="s">
        <v>46</v>
      </c>
      <c r="D38" s="15" t="s">
        <v>24</v>
      </c>
      <c r="E38" s="16">
        <v>1</v>
      </c>
      <c r="F38" s="17" t="s">
        <v>102</v>
      </c>
      <c r="G38" s="19">
        <v>0</v>
      </c>
      <c r="H38" s="18">
        <v>664.44</v>
      </c>
      <c r="I38" s="18">
        <v>2657.77</v>
      </c>
      <c r="J38" s="20">
        <f t="shared" si="0"/>
        <v>3322.21</v>
      </c>
      <c r="K38" s="21"/>
      <c r="L38" s="21"/>
      <c r="M38" s="21"/>
      <c r="N38" s="21"/>
      <c r="O38" s="21"/>
      <c r="P38" s="21"/>
      <c r="Q38" s="21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 ht="14.25" customHeight="1" x14ac:dyDescent="0.3">
      <c r="A39" s="24" t="s">
        <v>103</v>
      </c>
      <c r="B39" s="14" t="s">
        <v>86</v>
      </c>
      <c r="C39" s="15" t="s">
        <v>23</v>
      </c>
      <c r="D39" s="15" t="s">
        <v>24</v>
      </c>
      <c r="E39" s="16">
        <v>1</v>
      </c>
      <c r="F39" s="17" t="s">
        <v>104</v>
      </c>
      <c r="G39" s="19">
        <v>0</v>
      </c>
      <c r="H39" s="18">
        <v>664.44</v>
      </c>
      <c r="I39" s="18">
        <v>2657.77</v>
      </c>
      <c r="J39" s="20">
        <f t="shared" si="0"/>
        <v>3322.21</v>
      </c>
      <c r="K39" s="21"/>
      <c r="L39" s="21"/>
      <c r="M39" s="21"/>
      <c r="N39" s="21"/>
      <c r="O39" s="21"/>
      <c r="P39" s="21"/>
      <c r="Q39" s="21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 ht="14.25" customHeight="1" x14ac:dyDescent="0.3">
      <c r="A40" s="14" t="s">
        <v>105</v>
      </c>
      <c r="B40" s="14" t="s">
        <v>86</v>
      </c>
      <c r="C40" s="15" t="s">
        <v>46</v>
      </c>
      <c r="D40" s="15" t="s">
        <v>24</v>
      </c>
      <c r="E40" s="16">
        <v>1</v>
      </c>
      <c r="F40" s="17" t="s">
        <v>106</v>
      </c>
      <c r="G40" s="19">
        <v>0</v>
      </c>
      <c r="H40" s="18">
        <v>664.44</v>
      </c>
      <c r="I40" s="18">
        <v>2657.77</v>
      </c>
      <c r="J40" s="20">
        <f t="shared" si="0"/>
        <v>3322.21</v>
      </c>
      <c r="K40" s="21"/>
      <c r="L40" s="21"/>
      <c r="M40" s="21"/>
      <c r="N40" s="21"/>
      <c r="O40" s="21"/>
      <c r="P40" s="21"/>
      <c r="Q40" s="21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 ht="14.25" customHeight="1" x14ac:dyDescent="0.3">
      <c r="A41" s="24" t="s">
        <v>107</v>
      </c>
      <c r="B41" s="14" t="s">
        <v>108</v>
      </c>
      <c r="C41" s="15" t="s">
        <v>23</v>
      </c>
      <c r="D41" s="15" t="s">
        <v>24</v>
      </c>
      <c r="E41" s="16">
        <v>1</v>
      </c>
      <c r="F41" s="17" t="s">
        <v>109</v>
      </c>
      <c r="G41" s="19">
        <v>0</v>
      </c>
      <c r="H41" s="18">
        <v>431.89</v>
      </c>
      <c r="I41" s="18">
        <v>1727.55</v>
      </c>
      <c r="J41" s="20">
        <f t="shared" si="0"/>
        <v>2159.44</v>
      </c>
      <c r="K41" s="21"/>
      <c r="L41" s="21"/>
      <c r="M41" s="21"/>
      <c r="N41" s="21"/>
      <c r="O41" s="21"/>
      <c r="P41" s="21"/>
      <c r="Q41" s="21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 ht="14.25" customHeight="1" x14ac:dyDescent="0.3">
      <c r="A42" s="24" t="s">
        <v>110</v>
      </c>
      <c r="B42" s="14" t="s">
        <v>108</v>
      </c>
      <c r="C42" s="15" t="s">
        <v>89</v>
      </c>
      <c r="D42" s="15" t="s">
        <v>24</v>
      </c>
      <c r="E42" s="16">
        <v>1</v>
      </c>
      <c r="F42" s="17" t="s">
        <v>111</v>
      </c>
      <c r="G42" s="19">
        <v>0</v>
      </c>
      <c r="H42" s="18">
        <v>431.89</v>
      </c>
      <c r="I42" s="18">
        <v>1727.55</v>
      </c>
      <c r="J42" s="20">
        <f t="shared" si="0"/>
        <v>2159.44</v>
      </c>
      <c r="K42" s="21"/>
      <c r="L42" s="21"/>
      <c r="M42" s="21"/>
      <c r="N42" s="21"/>
      <c r="O42" s="21"/>
      <c r="P42" s="21"/>
      <c r="Q42" s="21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ht="14.25" customHeight="1" x14ac:dyDescent="0.3">
      <c r="A43" s="24" t="s">
        <v>112</v>
      </c>
      <c r="B43" s="14" t="s">
        <v>108</v>
      </c>
      <c r="C43" s="15" t="s">
        <v>49</v>
      </c>
      <c r="D43" s="15" t="s">
        <v>24</v>
      </c>
      <c r="E43" s="16">
        <v>1</v>
      </c>
      <c r="F43" s="17" t="s">
        <v>113</v>
      </c>
      <c r="G43" s="19">
        <v>0</v>
      </c>
      <c r="H43" s="18">
        <v>431.89</v>
      </c>
      <c r="I43" s="18">
        <v>1727.55</v>
      </c>
      <c r="J43" s="20">
        <f t="shared" si="0"/>
        <v>2159.44</v>
      </c>
      <c r="K43" s="21"/>
      <c r="L43" s="21"/>
      <c r="M43" s="21"/>
      <c r="N43" s="21"/>
      <c r="O43" s="21"/>
      <c r="P43" s="21"/>
      <c r="Q43" s="21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ht="14.25" customHeight="1" x14ac:dyDescent="0.3">
      <c r="A44" s="24" t="s">
        <v>114</v>
      </c>
      <c r="B44" s="14" t="s">
        <v>108</v>
      </c>
      <c r="C44" s="15" t="s">
        <v>61</v>
      </c>
      <c r="D44" s="15" t="s">
        <v>24</v>
      </c>
      <c r="E44" s="16">
        <v>1</v>
      </c>
      <c r="F44" s="17" t="s">
        <v>115</v>
      </c>
      <c r="G44" s="19">
        <v>0</v>
      </c>
      <c r="H44" s="18">
        <v>431.89</v>
      </c>
      <c r="I44" s="18">
        <v>1727.55</v>
      </c>
      <c r="J44" s="20">
        <f t="shared" si="0"/>
        <v>2159.44</v>
      </c>
      <c r="K44" s="21"/>
      <c r="L44" s="21"/>
      <c r="M44" s="21"/>
      <c r="N44" s="21"/>
      <c r="O44" s="21"/>
      <c r="P44" s="21"/>
      <c r="Q44" s="21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ht="14.25" customHeight="1" x14ac:dyDescent="0.3">
      <c r="A45" s="24" t="s">
        <v>116</v>
      </c>
      <c r="B45" s="14" t="s">
        <v>108</v>
      </c>
      <c r="C45" s="15" t="s">
        <v>61</v>
      </c>
      <c r="D45" s="15" t="s">
        <v>24</v>
      </c>
      <c r="E45" s="16">
        <v>1</v>
      </c>
      <c r="F45" s="17" t="s">
        <v>117</v>
      </c>
      <c r="G45" s="19">
        <v>0</v>
      </c>
      <c r="H45" s="18">
        <v>431.89</v>
      </c>
      <c r="I45" s="18">
        <v>1727.55</v>
      </c>
      <c r="J45" s="20">
        <f t="shared" si="0"/>
        <v>2159.44</v>
      </c>
      <c r="K45" s="21"/>
      <c r="L45" s="21"/>
      <c r="M45" s="21"/>
      <c r="N45" s="21"/>
      <c r="O45" s="21"/>
      <c r="P45" s="21"/>
      <c r="Q45" s="21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ht="14.25" customHeight="1" x14ac:dyDescent="0.3">
      <c r="A46" s="24" t="s">
        <v>118</v>
      </c>
      <c r="B46" s="14" t="s">
        <v>108</v>
      </c>
      <c r="C46" s="15" t="s">
        <v>119</v>
      </c>
      <c r="D46" s="15" t="s">
        <v>24</v>
      </c>
      <c r="E46" s="16">
        <v>1</v>
      </c>
      <c r="F46" s="17" t="s">
        <v>120</v>
      </c>
      <c r="G46" s="19">
        <v>0</v>
      </c>
      <c r="H46" s="18">
        <v>431.89</v>
      </c>
      <c r="I46" s="18">
        <v>1727.55</v>
      </c>
      <c r="J46" s="20">
        <f t="shared" si="0"/>
        <v>2159.44</v>
      </c>
      <c r="K46" s="21"/>
      <c r="L46" s="21"/>
      <c r="M46" s="21"/>
      <c r="N46" s="21"/>
      <c r="O46" s="21"/>
      <c r="P46" s="21"/>
      <c r="Q46" s="21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0" ht="14.25" customHeight="1" x14ac:dyDescent="0.3">
      <c r="A47" s="24" t="s">
        <v>121</v>
      </c>
      <c r="B47" s="14" t="s">
        <v>108</v>
      </c>
      <c r="C47" s="15" t="s">
        <v>77</v>
      </c>
      <c r="D47" s="15" t="s">
        <v>24</v>
      </c>
      <c r="E47" s="16">
        <v>1</v>
      </c>
      <c r="F47" s="17" t="s">
        <v>122</v>
      </c>
      <c r="G47" s="19">
        <v>0</v>
      </c>
      <c r="H47" s="18">
        <v>431.89</v>
      </c>
      <c r="I47" s="18">
        <v>1727.55</v>
      </c>
      <c r="J47" s="20">
        <f t="shared" si="0"/>
        <v>2159.44</v>
      </c>
      <c r="K47" s="21"/>
      <c r="L47" s="21"/>
      <c r="M47" s="21"/>
      <c r="N47" s="21"/>
      <c r="O47" s="21"/>
      <c r="P47" s="21"/>
      <c r="Q47" s="21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0" ht="14.25" customHeight="1" x14ac:dyDescent="0.3">
      <c r="A48" s="24" t="s">
        <v>121</v>
      </c>
      <c r="B48" s="14" t="s">
        <v>108</v>
      </c>
      <c r="C48" s="15" t="s">
        <v>77</v>
      </c>
      <c r="D48" s="15" t="s">
        <v>24</v>
      </c>
      <c r="E48" s="16">
        <v>1</v>
      </c>
      <c r="F48" s="17" t="s">
        <v>123</v>
      </c>
      <c r="G48" s="19">
        <v>0</v>
      </c>
      <c r="H48" s="18">
        <v>431.89</v>
      </c>
      <c r="I48" s="18">
        <v>1727.55</v>
      </c>
      <c r="J48" s="20">
        <f t="shared" si="0"/>
        <v>2159.44</v>
      </c>
      <c r="K48" s="21"/>
      <c r="L48" s="21"/>
      <c r="M48" s="21"/>
      <c r="N48" s="21"/>
      <c r="O48" s="21"/>
      <c r="P48" s="21"/>
      <c r="Q48" s="21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0" ht="14.25" customHeight="1" x14ac:dyDescent="0.3">
      <c r="A49" s="24" t="s">
        <v>124</v>
      </c>
      <c r="B49" s="14" t="s">
        <v>108</v>
      </c>
      <c r="C49" s="15" t="s">
        <v>43</v>
      </c>
      <c r="D49" s="15" t="s">
        <v>24</v>
      </c>
      <c r="E49" s="16">
        <v>1</v>
      </c>
      <c r="F49" s="17" t="s">
        <v>125</v>
      </c>
      <c r="G49" s="19">
        <v>0</v>
      </c>
      <c r="H49" s="18">
        <v>431.89</v>
      </c>
      <c r="I49" s="18">
        <v>1727.55</v>
      </c>
      <c r="J49" s="20">
        <f t="shared" si="0"/>
        <v>2159.44</v>
      </c>
      <c r="K49" s="21"/>
      <c r="L49" s="21"/>
      <c r="M49" s="21"/>
      <c r="N49" s="21"/>
      <c r="O49" s="21"/>
      <c r="P49" s="21"/>
      <c r="Q49" s="21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0" ht="14.25" customHeight="1" x14ac:dyDescent="0.3">
      <c r="A50" s="24" t="s">
        <v>126</v>
      </c>
      <c r="B50" s="14" t="s">
        <v>108</v>
      </c>
      <c r="C50" s="15" t="s">
        <v>23</v>
      </c>
      <c r="D50" s="15" t="s">
        <v>24</v>
      </c>
      <c r="E50" s="16">
        <v>1</v>
      </c>
      <c r="F50" s="17" t="s">
        <v>127</v>
      </c>
      <c r="G50" s="19">
        <v>0</v>
      </c>
      <c r="H50" s="18">
        <v>431.89</v>
      </c>
      <c r="I50" s="18">
        <v>1727.55</v>
      </c>
      <c r="J50" s="20">
        <f t="shared" si="0"/>
        <v>2159.44</v>
      </c>
      <c r="K50" s="21"/>
      <c r="L50" s="21"/>
      <c r="M50" s="21"/>
      <c r="N50" s="21"/>
      <c r="O50" s="21"/>
      <c r="P50" s="21"/>
      <c r="Q50" s="21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0" ht="14.25" customHeight="1" x14ac:dyDescent="0.3">
      <c r="A51" s="24" t="s">
        <v>128</v>
      </c>
      <c r="B51" s="14" t="s">
        <v>108</v>
      </c>
      <c r="C51" s="15" t="s">
        <v>46</v>
      </c>
      <c r="D51" s="15" t="s">
        <v>24</v>
      </c>
      <c r="E51" s="16">
        <v>1</v>
      </c>
      <c r="F51" s="17" t="s">
        <v>129</v>
      </c>
      <c r="G51" s="19">
        <v>0</v>
      </c>
      <c r="H51" s="18">
        <v>431.89</v>
      </c>
      <c r="I51" s="18">
        <v>1727.55</v>
      </c>
      <c r="J51" s="20">
        <f t="shared" si="0"/>
        <v>2159.44</v>
      </c>
      <c r="K51" s="21"/>
      <c r="L51" s="21"/>
      <c r="M51" s="21"/>
      <c r="N51" s="21"/>
      <c r="O51" s="21"/>
      <c r="P51" s="21"/>
      <c r="Q51" s="21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</row>
    <row r="52" spans="1:30" ht="14.25" customHeight="1" x14ac:dyDescent="0.3">
      <c r="A52" s="24" t="s">
        <v>130</v>
      </c>
      <c r="B52" s="14" t="s">
        <v>108</v>
      </c>
      <c r="C52" s="15" t="s">
        <v>46</v>
      </c>
      <c r="D52" s="15" t="s">
        <v>24</v>
      </c>
      <c r="E52" s="16">
        <v>1</v>
      </c>
      <c r="F52" s="17" t="s">
        <v>131</v>
      </c>
      <c r="G52" s="19">
        <v>0</v>
      </c>
      <c r="H52" s="18">
        <v>431.89</v>
      </c>
      <c r="I52" s="18">
        <v>1727.55</v>
      </c>
      <c r="J52" s="20">
        <f t="shared" si="0"/>
        <v>2159.44</v>
      </c>
      <c r="K52" s="21"/>
      <c r="L52" s="21"/>
      <c r="M52" s="21"/>
      <c r="N52" s="21"/>
      <c r="O52" s="21"/>
      <c r="P52" s="21"/>
      <c r="Q52" s="21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30" ht="14.25" customHeight="1" x14ac:dyDescent="0.3">
      <c r="A53" s="24" t="s">
        <v>132</v>
      </c>
      <c r="B53" s="14" t="s">
        <v>108</v>
      </c>
      <c r="C53" s="15" t="s">
        <v>46</v>
      </c>
      <c r="D53" s="15" t="s">
        <v>24</v>
      </c>
      <c r="E53" s="16">
        <v>1</v>
      </c>
      <c r="F53" s="17" t="s">
        <v>133</v>
      </c>
      <c r="G53" s="19">
        <v>0</v>
      </c>
      <c r="H53" s="18">
        <v>431.89</v>
      </c>
      <c r="I53" s="18">
        <v>1727.55</v>
      </c>
      <c r="J53" s="20">
        <f t="shared" si="0"/>
        <v>2159.44</v>
      </c>
      <c r="K53" s="21"/>
      <c r="L53" s="21"/>
      <c r="M53" s="21"/>
      <c r="N53" s="21"/>
      <c r="O53" s="21"/>
      <c r="P53" s="21"/>
      <c r="Q53" s="21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30" ht="14.25" customHeight="1" x14ac:dyDescent="0.3">
      <c r="A54" s="24" t="s">
        <v>134</v>
      </c>
      <c r="B54" s="14" t="s">
        <v>108</v>
      </c>
      <c r="C54" s="15" t="s">
        <v>135</v>
      </c>
      <c r="D54" s="15" t="s">
        <v>24</v>
      </c>
      <c r="E54" s="16">
        <v>1</v>
      </c>
      <c r="F54" s="17" t="s">
        <v>136</v>
      </c>
      <c r="G54" s="19">
        <v>0</v>
      </c>
      <c r="H54" s="18">
        <v>431.89</v>
      </c>
      <c r="I54" s="18">
        <v>1727.55</v>
      </c>
      <c r="J54" s="20">
        <f t="shared" si="0"/>
        <v>2159.44</v>
      </c>
      <c r="K54" s="21"/>
      <c r="L54" s="21"/>
      <c r="M54" s="21"/>
      <c r="N54" s="21"/>
      <c r="O54" s="21"/>
      <c r="P54" s="21"/>
      <c r="Q54" s="21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</row>
    <row r="55" spans="1:30" ht="14.25" customHeight="1" x14ac:dyDescent="0.3">
      <c r="A55" s="24" t="s">
        <v>137</v>
      </c>
      <c r="B55" s="14" t="s">
        <v>108</v>
      </c>
      <c r="C55" s="15" t="s">
        <v>46</v>
      </c>
      <c r="D55" s="15" t="s">
        <v>24</v>
      </c>
      <c r="E55" s="16">
        <v>1</v>
      </c>
      <c r="F55" s="17" t="s">
        <v>138</v>
      </c>
      <c r="G55" s="19">
        <v>0</v>
      </c>
      <c r="H55" s="18">
        <v>431.89</v>
      </c>
      <c r="I55" s="18">
        <v>1727.55</v>
      </c>
      <c r="J55" s="20">
        <f t="shared" si="0"/>
        <v>2159.44</v>
      </c>
      <c r="K55" s="21"/>
      <c r="L55" s="21"/>
      <c r="M55" s="21"/>
      <c r="N55" s="21"/>
      <c r="O55" s="21"/>
      <c r="P55" s="21"/>
      <c r="Q55" s="21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30" ht="14.25" customHeight="1" x14ac:dyDescent="0.3">
      <c r="A56" s="14" t="s">
        <v>139</v>
      </c>
      <c r="B56" s="14" t="s">
        <v>108</v>
      </c>
      <c r="C56" s="15" t="s">
        <v>140</v>
      </c>
      <c r="D56" s="15" t="s">
        <v>24</v>
      </c>
      <c r="E56" s="16">
        <v>1</v>
      </c>
      <c r="F56" s="17" t="s">
        <v>141</v>
      </c>
      <c r="G56" s="19">
        <v>0</v>
      </c>
      <c r="H56" s="18">
        <v>431.89</v>
      </c>
      <c r="I56" s="18">
        <v>1727.55</v>
      </c>
      <c r="J56" s="20">
        <f t="shared" si="0"/>
        <v>2159.44</v>
      </c>
      <c r="K56" s="21"/>
      <c r="L56" s="21"/>
      <c r="M56" s="21"/>
      <c r="N56" s="21"/>
      <c r="O56" s="21"/>
      <c r="P56" s="21"/>
      <c r="Q56" s="21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30" ht="14.25" customHeight="1" x14ac:dyDescent="0.3">
      <c r="A57" s="14" t="s">
        <v>142</v>
      </c>
      <c r="B57" s="14" t="s">
        <v>108</v>
      </c>
      <c r="C57" s="15" t="s">
        <v>89</v>
      </c>
      <c r="D57" s="15" t="s">
        <v>24</v>
      </c>
      <c r="E57" s="16">
        <v>1</v>
      </c>
      <c r="F57" s="28" t="s">
        <v>143</v>
      </c>
      <c r="G57" s="19">
        <v>0</v>
      </c>
      <c r="H57" s="18">
        <v>431.89</v>
      </c>
      <c r="I57" s="18">
        <v>1727.55</v>
      </c>
      <c r="J57" s="20">
        <f t="shared" si="0"/>
        <v>2159.44</v>
      </c>
      <c r="K57" s="21"/>
      <c r="L57" s="21"/>
      <c r="M57" s="21"/>
      <c r="N57" s="21"/>
      <c r="O57" s="21"/>
      <c r="P57" s="21"/>
      <c r="Q57" s="21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</row>
    <row r="58" spans="1:30" ht="14.25" customHeight="1" x14ac:dyDescent="0.3">
      <c r="A58" s="14" t="s">
        <v>144</v>
      </c>
      <c r="B58" s="14" t="s">
        <v>108</v>
      </c>
      <c r="C58" s="15" t="s">
        <v>145</v>
      </c>
      <c r="D58" s="15" t="s">
        <v>31</v>
      </c>
      <c r="E58" s="16">
        <v>1</v>
      </c>
      <c r="F58" s="17" t="s">
        <v>146</v>
      </c>
      <c r="G58" s="19">
        <v>0</v>
      </c>
      <c r="H58" s="19">
        <v>0</v>
      </c>
      <c r="I58" s="18">
        <v>1727.55</v>
      </c>
      <c r="J58" s="20">
        <f t="shared" si="0"/>
        <v>1727.55</v>
      </c>
      <c r="K58" s="21"/>
      <c r="L58" s="21"/>
      <c r="M58" s="21"/>
      <c r="N58" s="21"/>
      <c r="O58" s="21"/>
      <c r="P58" s="21"/>
      <c r="Q58" s="21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</row>
    <row r="59" spans="1:30" ht="14.25" customHeight="1" x14ac:dyDescent="0.3">
      <c r="A59" s="14" t="s">
        <v>147</v>
      </c>
      <c r="B59" s="14" t="s">
        <v>108</v>
      </c>
      <c r="C59" s="15" t="s">
        <v>43</v>
      </c>
      <c r="D59" s="15" t="s">
        <v>31</v>
      </c>
      <c r="E59" s="16">
        <v>1</v>
      </c>
      <c r="F59" s="17" t="s">
        <v>148</v>
      </c>
      <c r="G59" s="19">
        <v>0</v>
      </c>
      <c r="H59" s="19">
        <v>0</v>
      </c>
      <c r="I59" s="18">
        <v>1727.55</v>
      </c>
      <c r="J59" s="20">
        <f t="shared" si="0"/>
        <v>1727.55</v>
      </c>
      <c r="K59" s="21"/>
      <c r="L59" s="21"/>
      <c r="M59" s="21"/>
      <c r="N59" s="21"/>
      <c r="O59" s="21"/>
      <c r="P59" s="21"/>
      <c r="Q59" s="21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</row>
    <row r="60" spans="1:30" ht="14.25" customHeight="1" x14ac:dyDescent="0.3">
      <c r="A60" s="24" t="s">
        <v>149</v>
      </c>
      <c r="B60" s="14" t="s">
        <v>108</v>
      </c>
      <c r="C60" s="15" t="s">
        <v>23</v>
      </c>
      <c r="D60" s="15" t="s">
        <v>24</v>
      </c>
      <c r="E60" s="16">
        <v>1</v>
      </c>
      <c r="F60" s="17" t="s">
        <v>150</v>
      </c>
      <c r="G60" s="19">
        <v>0</v>
      </c>
      <c r="H60" s="18">
        <v>431.89</v>
      </c>
      <c r="I60" s="18">
        <v>1727.55</v>
      </c>
      <c r="J60" s="20">
        <f t="shared" si="0"/>
        <v>2159.44</v>
      </c>
      <c r="K60" s="21"/>
      <c r="L60" s="21"/>
      <c r="M60" s="21"/>
      <c r="N60" s="21"/>
      <c r="O60" s="21"/>
      <c r="P60" s="21"/>
      <c r="Q60" s="21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</row>
    <row r="61" spans="1:30" ht="14.25" customHeight="1" x14ac:dyDescent="0.3">
      <c r="A61" s="14" t="s">
        <v>137</v>
      </c>
      <c r="B61" s="14" t="s">
        <v>108</v>
      </c>
      <c r="C61" s="15" t="s">
        <v>46</v>
      </c>
      <c r="D61" s="15" t="s">
        <v>24</v>
      </c>
      <c r="E61" s="16">
        <v>1</v>
      </c>
      <c r="F61" s="17" t="s">
        <v>151</v>
      </c>
      <c r="G61" s="19">
        <v>0</v>
      </c>
      <c r="H61" s="18">
        <v>431.89</v>
      </c>
      <c r="I61" s="18">
        <v>1727.55</v>
      </c>
      <c r="J61" s="20">
        <f t="shared" si="0"/>
        <v>2159.44</v>
      </c>
      <c r="K61" s="21"/>
      <c r="L61" s="21"/>
      <c r="M61" s="21"/>
      <c r="N61" s="21"/>
      <c r="O61" s="21"/>
      <c r="P61" s="21"/>
      <c r="Q61" s="21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</row>
    <row r="62" spans="1:30" ht="14.25" customHeight="1" x14ac:dyDescent="0.3">
      <c r="A62" s="14" t="s">
        <v>152</v>
      </c>
      <c r="B62" s="24" t="s">
        <v>108</v>
      </c>
      <c r="C62" s="15" t="s">
        <v>61</v>
      </c>
      <c r="D62" s="15" t="s">
        <v>24</v>
      </c>
      <c r="E62" s="16">
        <v>1</v>
      </c>
      <c r="F62" s="17" t="s">
        <v>153</v>
      </c>
      <c r="G62" s="19">
        <v>0</v>
      </c>
      <c r="H62" s="18">
        <v>431.89</v>
      </c>
      <c r="I62" s="18">
        <v>1727.55</v>
      </c>
      <c r="J62" s="20">
        <f t="shared" si="0"/>
        <v>2159.44</v>
      </c>
      <c r="K62" s="21"/>
      <c r="L62" s="21"/>
      <c r="M62" s="21"/>
      <c r="N62" s="21"/>
      <c r="O62" s="21"/>
      <c r="P62" s="21"/>
      <c r="Q62" s="21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</row>
    <row r="63" spans="1:30" ht="14.25" customHeight="1" x14ac:dyDescent="0.3">
      <c r="A63" s="24" t="s">
        <v>154</v>
      </c>
      <c r="B63" s="24" t="s">
        <v>108</v>
      </c>
      <c r="C63" s="15" t="s">
        <v>23</v>
      </c>
      <c r="D63" s="15" t="s">
        <v>24</v>
      </c>
      <c r="E63" s="16">
        <v>1</v>
      </c>
      <c r="F63" s="17" t="s">
        <v>155</v>
      </c>
      <c r="G63" s="19">
        <v>0</v>
      </c>
      <c r="H63" s="18">
        <v>431.89</v>
      </c>
      <c r="I63" s="18">
        <v>1727.55</v>
      </c>
      <c r="J63" s="20">
        <f t="shared" si="0"/>
        <v>2159.44</v>
      </c>
      <c r="K63" s="21"/>
      <c r="L63" s="21"/>
      <c r="M63" s="21"/>
      <c r="N63" s="21"/>
      <c r="O63" s="21"/>
      <c r="P63" s="21"/>
      <c r="Q63" s="21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</row>
    <row r="64" spans="1:30" ht="14.25" customHeight="1" x14ac:dyDescent="0.3">
      <c r="A64" s="24" t="s">
        <v>156</v>
      </c>
      <c r="B64" s="24" t="s">
        <v>108</v>
      </c>
      <c r="C64" s="15" t="s">
        <v>46</v>
      </c>
      <c r="D64" s="15" t="s">
        <v>24</v>
      </c>
      <c r="E64" s="16">
        <v>1</v>
      </c>
      <c r="F64" s="31" t="s">
        <v>157</v>
      </c>
      <c r="G64" s="19">
        <v>0</v>
      </c>
      <c r="H64" s="18">
        <v>431.89</v>
      </c>
      <c r="I64" s="18">
        <v>1727.55</v>
      </c>
      <c r="J64" s="20">
        <f t="shared" si="0"/>
        <v>2159.44</v>
      </c>
      <c r="K64" s="21"/>
      <c r="L64" s="21"/>
      <c r="M64" s="21"/>
      <c r="N64" s="21"/>
      <c r="O64" s="21"/>
      <c r="P64" s="21"/>
      <c r="Q64" s="21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</row>
    <row r="65" spans="1:30" ht="14.25" customHeight="1" x14ac:dyDescent="0.3">
      <c r="A65" s="24" t="s">
        <v>158</v>
      </c>
      <c r="B65" s="24" t="s">
        <v>108</v>
      </c>
      <c r="C65" s="15" t="s">
        <v>23</v>
      </c>
      <c r="D65" s="15" t="s">
        <v>24</v>
      </c>
      <c r="E65" s="16">
        <v>1</v>
      </c>
      <c r="F65" s="17" t="s">
        <v>159</v>
      </c>
      <c r="G65" s="19">
        <v>0</v>
      </c>
      <c r="H65" s="18">
        <v>431.89</v>
      </c>
      <c r="I65" s="18">
        <v>1727.55</v>
      </c>
      <c r="J65" s="20">
        <f t="shared" si="0"/>
        <v>2159.44</v>
      </c>
      <c r="K65" s="21"/>
      <c r="L65" s="21"/>
      <c r="M65" s="21"/>
      <c r="N65" s="21"/>
      <c r="O65" s="21"/>
      <c r="P65" s="21"/>
      <c r="Q65" s="21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</row>
    <row r="66" spans="1:30" ht="14.25" customHeight="1" x14ac:dyDescent="0.3">
      <c r="A66" s="24" t="s">
        <v>160</v>
      </c>
      <c r="B66" s="14" t="s">
        <v>161</v>
      </c>
      <c r="C66" s="15" t="s">
        <v>37</v>
      </c>
      <c r="D66" s="15" t="s">
        <v>162</v>
      </c>
      <c r="E66" s="16">
        <v>1</v>
      </c>
      <c r="F66" s="32" t="s">
        <v>162</v>
      </c>
      <c r="G66" s="19">
        <v>0</v>
      </c>
      <c r="H66" s="19">
        <v>0</v>
      </c>
      <c r="I66" s="19">
        <v>0</v>
      </c>
      <c r="J66" s="20">
        <f t="shared" si="0"/>
        <v>0</v>
      </c>
      <c r="K66" s="21"/>
      <c r="L66" s="21"/>
      <c r="M66" s="21"/>
      <c r="N66" s="21"/>
      <c r="O66" s="21"/>
      <c r="P66" s="21"/>
      <c r="Q66" s="21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</row>
    <row r="67" spans="1:30" ht="14.25" customHeight="1" x14ac:dyDescent="0.3">
      <c r="A67" s="24" t="s">
        <v>163</v>
      </c>
      <c r="B67" s="14" t="s">
        <v>161</v>
      </c>
      <c r="C67" s="15" t="s">
        <v>164</v>
      </c>
      <c r="D67" s="15" t="s">
        <v>24</v>
      </c>
      <c r="E67" s="16">
        <v>1</v>
      </c>
      <c r="F67" s="17" t="s">
        <v>165</v>
      </c>
      <c r="G67" s="19">
        <v>0</v>
      </c>
      <c r="H67" s="18">
        <v>265.77999999999997</v>
      </c>
      <c r="I67" s="18">
        <v>1063.1099999999999</v>
      </c>
      <c r="J67" s="20">
        <f t="shared" si="0"/>
        <v>1328.8899999999999</v>
      </c>
      <c r="K67" s="21"/>
      <c r="L67" s="21"/>
      <c r="M67" s="21"/>
      <c r="N67" s="21"/>
      <c r="O67" s="21"/>
      <c r="P67" s="21"/>
      <c r="Q67" s="21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</row>
    <row r="68" spans="1:30" ht="14.25" customHeight="1" x14ac:dyDescent="0.3">
      <c r="A68" s="24" t="s">
        <v>166</v>
      </c>
      <c r="B68" s="14" t="s">
        <v>161</v>
      </c>
      <c r="C68" s="15" t="s">
        <v>52</v>
      </c>
      <c r="D68" s="15" t="s">
        <v>24</v>
      </c>
      <c r="E68" s="16">
        <v>1</v>
      </c>
      <c r="F68" s="17" t="s">
        <v>167</v>
      </c>
      <c r="G68" s="19">
        <v>0</v>
      </c>
      <c r="H68" s="18">
        <v>265.77999999999997</v>
      </c>
      <c r="I68" s="18">
        <v>1063.1099999999999</v>
      </c>
      <c r="J68" s="20">
        <f t="shared" si="0"/>
        <v>1328.8899999999999</v>
      </c>
      <c r="K68" s="21"/>
      <c r="L68" s="21"/>
      <c r="M68" s="21"/>
      <c r="N68" s="21"/>
      <c r="O68" s="21"/>
      <c r="P68" s="21"/>
      <c r="Q68" s="21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</row>
    <row r="69" spans="1:30" ht="14.25" customHeight="1" x14ac:dyDescent="0.3">
      <c r="A69" s="33" t="s">
        <v>168</v>
      </c>
      <c r="B69" s="14" t="s">
        <v>161</v>
      </c>
      <c r="C69" s="15" t="s">
        <v>169</v>
      </c>
      <c r="D69" s="15" t="s">
        <v>24</v>
      </c>
      <c r="E69" s="16">
        <v>1</v>
      </c>
      <c r="F69" s="17" t="s">
        <v>170</v>
      </c>
      <c r="G69" s="19">
        <v>0</v>
      </c>
      <c r="H69" s="18">
        <v>265.77999999999997</v>
      </c>
      <c r="I69" s="18">
        <v>1063.1099999999999</v>
      </c>
      <c r="J69" s="20">
        <f t="shared" si="0"/>
        <v>1328.8899999999999</v>
      </c>
      <c r="K69" s="21"/>
      <c r="L69" s="21"/>
      <c r="M69" s="21"/>
      <c r="N69" s="21"/>
      <c r="O69" s="21"/>
      <c r="P69" s="21"/>
      <c r="Q69" s="21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</row>
    <row r="70" spans="1:30" ht="14.25" customHeight="1" x14ac:dyDescent="0.3">
      <c r="A70" s="24" t="s">
        <v>171</v>
      </c>
      <c r="B70" s="14" t="s">
        <v>161</v>
      </c>
      <c r="C70" s="15" t="s">
        <v>23</v>
      </c>
      <c r="D70" s="15" t="s">
        <v>24</v>
      </c>
      <c r="E70" s="16">
        <v>1</v>
      </c>
      <c r="F70" s="17" t="s">
        <v>172</v>
      </c>
      <c r="G70" s="19">
        <v>0</v>
      </c>
      <c r="H70" s="18">
        <v>265.77999999999997</v>
      </c>
      <c r="I70" s="18">
        <v>1063.1099999999999</v>
      </c>
      <c r="J70" s="20">
        <f t="shared" si="0"/>
        <v>1328.8899999999999</v>
      </c>
      <c r="K70" s="21"/>
      <c r="L70" s="21"/>
      <c r="M70" s="21"/>
      <c r="N70" s="21"/>
      <c r="O70" s="21"/>
      <c r="P70" s="21"/>
      <c r="Q70" s="21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</row>
    <row r="71" spans="1:30" ht="14.25" customHeight="1" x14ac:dyDescent="0.3">
      <c r="A71" s="24" t="s">
        <v>173</v>
      </c>
      <c r="B71" s="14" t="s">
        <v>161</v>
      </c>
      <c r="C71" s="15" t="s">
        <v>61</v>
      </c>
      <c r="D71" s="15" t="s">
        <v>24</v>
      </c>
      <c r="E71" s="16">
        <v>1</v>
      </c>
      <c r="F71" s="17" t="s">
        <v>174</v>
      </c>
      <c r="G71" s="19">
        <v>0</v>
      </c>
      <c r="H71" s="18">
        <v>265.77999999999997</v>
      </c>
      <c r="I71" s="18">
        <v>1063.1099999999999</v>
      </c>
      <c r="J71" s="20">
        <f t="shared" si="0"/>
        <v>1328.8899999999999</v>
      </c>
      <c r="K71" s="21"/>
      <c r="L71" s="21"/>
      <c r="M71" s="21"/>
      <c r="N71" s="21"/>
      <c r="O71" s="21"/>
      <c r="P71" s="21"/>
      <c r="Q71" s="21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</row>
    <row r="72" spans="1:30" ht="14.25" customHeight="1" x14ac:dyDescent="0.3">
      <c r="A72" s="14" t="s">
        <v>175</v>
      </c>
      <c r="B72" s="14" t="s">
        <v>161</v>
      </c>
      <c r="C72" s="15" t="s">
        <v>119</v>
      </c>
      <c r="D72" s="15" t="s">
        <v>24</v>
      </c>
      <c r="E72" s="16">
        <v>1</v>
      </c>
      <c r="F72" s="17" t="s">
        <v>176</v>
      </c>
      <c r="G72" s="19">
        <v>0</v>
      </c>
      <c r="H72" s="18">
        <v>265.77999999999997</v>
      </c>
      <c r="I72" s="18">
        <v>1063.1099999999999</v>
      </c>
      <c r="J72" s="20">
        <f t="shared" si="0"/>
        <v>1328.8899999999999</v>
      </c>
      <c r="K72" s="21"/>
      <c r="L72" s="21"/>
      <c r="M72" s="21"/>
      <c r="N72" s="21"/>
      <c r="O72" s="21"/>
      <c r="P72" s="21"/>
      <c r="Q72" s="21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</row>
    <row r="73" spans="1:30" ht="14.25" customHeight="1" x14ac:dyDescent="0.3">
      <c r="A73" s="14" t="s">
        <v>177</v>
      </c>
      <c r="B73" s="24" t="s">
        <v>161</v>
      </c>
      <c r="C73" s="15" t="s">
        <v>145</v>
      </c>
      <c r="D73" s="15" t="s">
        <v>24</v>
      </c>
      <c r="E73" s="16">
        <v>1</v>
      </c>
      <c r="F73" s="17" t="s">
        <v>178</v>
      </c>
      <c r="G73" s="19">
        <v>0</v>
      </c>
      <c r="H73" s="18">
        <v>265.77999999999997</v>
      </c>
      <c r="I73" s="18">
        <v>1063.1099999999999</v>
      </c>
      <c r="J73" s="20">
        <f t="shared" si="0"/>
        <v>1328.8899999999999</v>
      </c>
      <c r="K73" s="21"/>
      <c r="L73" s="21"/>
      <c r="M73" s="21"/>
      <c r="N73" s="21"/>
      <c r="O73" s="21"/>
      <c r="P73" s="21"/>
      <c r="Q73" s="21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</row>
    <row r="74" spans="1:30" ht="14.25" customHeight="1" x14ac:dyDescent="0.3">
      <c r="A74" s="24" t="s">
        <v>179</v>
      </c>
      <c r="B74" s="14" t="s">
        <v>180</v>
      </c>
      <c r="C74" s="15" t="s">
        <v>23</v>
      </c>
      <c r="D74" s="15" t="s">
        <v>24</v>
      </c>
      <c r="E74" s="16">
        <v>1</v>
      </c>
      <c r="F74" s="17" t="s">
        <v>181</v>
      </c>
      <c r="G74" s="19">
        <v>0</v>
      </c>
      <c r="H74" s="18">
        <v>232.56</v>
      </c>
      <c r="I74" s="18">
        <v>930.22</v>
      </c>
      <c r="J74" s="20">
        <f t="shared" si="0"/>
        <v>1162.78</v>
      </c>
      <c r="K74" s="21"/>
      <c r="L74" s="21"/>
      <c r="M74" s="21"/>
      <c r="N74" s="21"/>
      <c r="O74" s="21"/>
      <c r="P74" s="21"/>
      <c r="Q74" s="21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</row>
    <row r="75" spans="1:30" ht="14.25" customHeight="1" x14ac:dyDescent="0.3">
      <c r="A75" s="34" t="s">
        <v>182</v>
      </c>
      <c r="B75" s="14" t="s">
        <v>180</v>
      </c>
      <c r="C75" s="15"/>
      <c r="D75" s="15" t="s">
        <v>162</v>
      </c>
      <c r="E75" s="16">
        <v>1</v>
      </c>
      <c r="F75" s="32" t="s">
        <v>162</v>
      </c>
      <c r="G75" s="19">
        <v>0</v>
      </c>
      <c r="H75" s="19">
        <v>0</v>
      </c>
      <c r="I75" s="19">
        <v>0</v>
      </c>
      <c r="J75" s="20">
        <f t="shared" si="0"/>
        <v>0</v>
      </c>
      <c r="K75" s="21"/>
      <c r="L75" s="21"/>
      <c r="M75" s="21"/>
      <c r="N75" s="21"/>
      <c r="O75" s="21"/>
      <c r="P75" s="21"/>
      <c r="Q75" s="21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</row>
    <row r="76" spans="1:30" ht="14.25" customHeight="1" x14ac:dyDescent="0.3">
      <c r="A76" s="24" t="s">
        <v>183</v>
      </c>
      <c r="B76" s="14" t="s">
        <v>180</v>
      </c>
      <c r="C76" s="15" t="s">
        <v>30</v>
      </c>
      <c r="D76" s="15" t="s">
        <v>24</v>
      </c>
      <c r="E76" s="16">
        <v>1</v>
      </c>
      <c r="F76" s="17" t="s">
        <v>184</v>
      </c>
      <c r="G76" s="19">
        <v>0</v>
      </c>
      <c r="H76" s="18">
        <v>232.56</v>
      </c>
      <c r="I76" s="18">
        <v>930.22</v>
      </c>
      <c r="J76" s="20">
        <f t="shared" si="0"/>
        <v>1162.78</v>
      </c>
      <c r="K76" s="21"/>
      <c r="L76" s="21"/>
      <c r="M76" s="21"/>
      <c r="N76" s="21"/>
      <c r="O76" s="21"/>
      <c r="P76" s="21"/>
      <c r="Q76" s="21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</row>
    <row r="77" spans="1:30" ht="14.25" customHeight="1" x14ac:dyDescent="0.3">
      <c r="A77" s="24" t="s">
        <v>185</v>
      </c>
      <c r="B77" s="14" t="s">
        <v>180</v>
      </c>
      <c r="C77" s="15" t="s">
        <v>30</v>
      </c>
      <c r="D77" s="15" t="s">
        <v>24</v>
      </c>
      <c r="E77" s="16">
        <v>1</v>
      </c>
      <c r="F77" s="17" t="s">
        <v>186</v>
      </c>
      <c r="G77" s="19">
        <v>0</v>
      </c>
      <c r="H77" s="18">
        <v>232.56</v>
      </c>
      <c r="I77" s="18">
        <v>930.22</v>
      </c>
      <c r="J77" s="20">
        <f t="shared" si="0"/>
        <v>1162.78</v>
      </c>
      <c r="K77" s="21"/>
      <c r="L77" s="21"/>
      <c r="M77" s="21"/>
      <c r="N77" s="21"/>
      <c r="O77" s="21"/>
      <c r="P77" s="21"/>
      <c r="Q77" s="21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</row>
    <row r="78" spans="1:30" ht="14.25" customHeight="1" x14ac:dyDescent="0.3">
      <c r="A78" s="24" t="s">
        <v>187</v>
      </c>
      <c r="B78" s="14" t="s">
        <v>180</v>
      </c>
      <c r="C78" s="15" t="s">
        <v>23</v>
      </c>
      <c r="D78" s="15" t="s">
        <v>24</v>
      </c>
      <c r="E78" s="16">
        <v>1</v>
      </c>
      <c r="F78" s="17" t="s">
        <v>188</v>
      </c>
      <c r="G78" s="19">
        <v>0</v>
      </c>
      <c r="H78" s="18">
        <v>232.56</v>
      </c>
      <c r="I78" s="18">
        <v>930.22</v>
      </c>
      <c r="J78" s="20">
        <f t="shared" si="0"/>
        <v>1162.78</v>
      </c>
      <c r="K78" s="21"/>
      <c r="L78" s="21"/>
      <c r="M78" s="21"/>
      <c r="N78" s="21"/>
      <c r="O78" s="21"/>
      <c r="P78" s="21"/>
      <c r="Q78" s="21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</row>
    <row r="79" spans="1:30" ht="14.25" customHeight="1" x14ac:dyDescent="0.3">
      <c r="A79" s="33" t="s">
        <v>187</v>
      </c>
      <c r="B79" s="14" t="s">
        <v>180</v>
      </c>
      <c r="C79" s="15"/>
      <c r="D79" s="15" t="s">
        <v>24</v>
      </c>
      <c r="E79" s="16">
        <v>1</v>
      </c>
      <c r="F79" s="17" t="s">
        <v>189</v>
      </c>
      <c r="G79" s="19">
        <v>0</v>
      </c>
      <c r="H79" s="18">
        <v>232.56</v>
      </c>
      <c r="I79" s="18">
        <v>930.22</v>
      </c>
      <c r="J79" s="20">
        <f t="shared" si="0"/>
        <v>1162.78</v>
      </c>
      <c r="K79" s="21"/>
      <c r="L79" s="21"/>
      <c r="M79" s="21"/>
      <c r="N79" s="21"/>
      <c r="O79" s="21"/>
      <c r="P79" s="21"/>
      <c r="Q79" s="21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</row>
    <row r="80" spans="1:30" ht="14.25" customHeight="1" x14ac:dyDescent="0.3">
      <c r="A80" s="24" t="s">
        <v>190</v>
      </c>
      <c r="B80" s="14" t="s">
        <v>180</v>
      </c>
      <c r="C80" s="15" t="s">
        <v>46</v>
      </c>
      <c r="D80" s="15" t="s">
        <v>162</v>
      </c>
      <c r="E80" s="16">
        <v>1</v>
      </c>
      <c r="F80" s="32" t="s">
        <v>162</v>
      </c>
      <c r="G80" s="19">
        <v>0</v>
      </c>
      <c r="H80" s="19">
        <v>0</v>
      </c>
      <c r="I80" s="19">
        <v>0</v>
      </c>
      <c r="J80" s="20">
        <f t="shared" si="0"/>
        <v>0</v>
      </c>
      <c r="K80" s="21"/>
      <c r="L80" s="21"/>
      <c r="M80" s="21"/>
      <c r="N80" s="21"/>
      <c r="O80" s="21"/>
      <c r="P80" s="21"/>
      <c r="Q80" s="21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</row>
    <row r="81" spans="1:30" ht="14.25" customHeight="1" x14ac:dyDescent="0.3">
      <c r="A81" s="24" t="s">
        <v>191</v>
      </c>
      <c r="B81" s="14" t="s">
        <v>180</v>
      </c>
      <c r="C81" s="15" t="s">
        <v>46</v>
      </c>
      <c r="D81" s="15" t="s">
        <v>24</v>
      </c>
      <c r="E81" s="16">
        <v>1</v>
      </c>
      <c r="F81" s="17" t="s">
        <v>192</v>
      </c>
      <c r="G81" s="19">
        <v>0</v>
      </c>
      <c r="H81" s="18">
        <v>232.56</v>
      </c>
      <c r="I81" s="18">
        <v>930.22</v>
      </c>
      <c r="J81" s="20">
        <f t="shared" si="0"/>
        <v>1162.78</v>
      </c>
      <c r="K81" s="21"/>
      <c r="L81" s="21"/>
      <c r="M81" s="21"/>
      <c r="N81" s="21"/>
      <c r="O81" s="21"/>
      <c r="P81" s="21"/>
      <c r="Q81" s="21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</row>
    <row r="82" spans="1:30" ht="14.25" customHeight="1" x14ac:dyDescent="0.3">
      <c r="A82" s="24" t="s">
        <v>193</v>
      </c>
      <c r="B82" s="14" t="s">
        <v>180</v>
      </c>
      <c r="C82" s="15" t="s">
        <v>30</v>
      </c>
      <c r="D82" s="15" t="s">
        <v>24</v>
      </c>
      <c r="E82" s="16">
        <v>1</v>
      </c>
      <c r="F82" s="17" t="s">
        <v>194</v>
      </c>
      <c r="G82" s="19">
        <v>0</v>
      </c>
      <c r="H82" s="18">
        <v>232.56</v>
      </c>
      <c r="I82" s="18">
        <v>930.22</v>
      </c>
      <c r="J82" s="20">
        <f t="shared" si="0"/>
        <v>1162.78</v>
      </c>
      <c r="K82" s="21"/>
      <c r="L82" s="21"/>
      <c r="M82" s="21"/>
      <c r="N82" s="21"/>
      <c r="O82" s="21"/>
      <c r="P82" s="21"/>
      <c r="Q82" s="21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</row>
    <row r="83" spans="1:30" ht="14.25" customHeight="1" x14ac:dyDescent="0.3">
      <c r="A83" s="24" t="s">
        <v>191</v>
      </c>
      <c r="B83" s="14" t="s">
        <v>180</v>
      </c>
      <c r="C83" s="15" t="s">
        <v>46</v>
      </c>
      <c r="D83" s="15" t="s">
        <v>24</v>
      </c>
      <c r="E83" s="16">
        <v>1</v>
      </c>
      <c r="F83" s="17" t="s">
        <v>195</v>
      </c>
      <c r="G83" s="19">
        <v>0</v>
      </c>
      <c r="H83" s="18">
        <v>232.56</v>
      </c>
      <c r="I83" s="18">
        <v>930.22</v>
      </c>
      <c r="J83" s="20">
        <f t="shared" si="0"/>
        <v>1162.78</v>
      </c>
      <c r="K83" s="21"/>
      <c r="L83" s="21"/>
      <c r="M83" s="21"/>
      <c r="N83" s="21"/>
      <c r="O83" s="21"/>
      <c r="P83" s="21"/>
      <c r="Q83" s="21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</row>
    <row r="84" spans="1:30" ht="14.25" customHeight="1" x14ac:dyDescent="0.3">
      <c r="A84" s="14" t="s">
        <v>191</v>
      </c>
      <c r="B84" s="14" t="s">
        <v>180</v>
      </c>
      <c r="C84" s="15" t="s">
        <v>46</v>
      </c>
      <c r="D84" s="15" t="s">
        <v>24</v>
      </c>
      <c r="E84" s="16">
        <v>1</v>
      </c>
      <c r="F84" s="17" t="s">
        <v>196</v>
      </c>
      <c r="G84" s="19">
        <v>0</v>
      </c>
      <c r="H84" s="18">
        <v>232.56</v>
      </c>
      <c r="I84" s="18">
        <v>930.22</v>
      </c>
      <c r="J84" s="20">
        <f t="shared" si="0"/>
        <v>1162.78</v>
      </c>
      <c r="K84" s="21"/>
      <c r="L84" s="21"/>
      <c r="M84" s="21"/>
      <c r="N84" s="21"/>
      <c r="O84" s="21"/>
      <c r="P84" s="21"/>
      <c r="Q84" s="21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</row>
    <row r="85" spans="1:30" ht="14.25" customHeight="1" x14ac:dyDescent="0.3">
      <c r="A85" s="34" t="s">
        <v>197</v>
      </c>
      <c r="B85" s="14" t="s">
        <v>180</v>
      </c>
      <c r="C85" s="15"/>
      <c r="D85" s="15" t="s">
        <v>162</v>
      </c>
      <c r="E85" s="16">
        <v>1</v>
      </c>
      <c r="F85" s="32" t="s">
        <v>162</v>
      </c>
      <c r="G85" s="19">
        <v>0</v>
      </c>
      <c r="H85" s="19">
        <v>0</v>
      </c>
      <c r="I85" s="19">
        <v>0</v>
      </c>
      <c r="J85" s="20">
        <f t="shared" si="0"/>
        <v>0</v>
      </c>
      <c r="K85" s="21"/>
      <c r="L85" s="21"/>
      <c r="M85" s="21"/>
      <c r="N85" s="21"/>
      <c r="O85" s="21"/>
      <c r="P85" s="21"/>
      <c r="Q85" s="21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</row>
    <row r="86" spans="1:30" ht="14.25" customHeight="1" x14ac:dyDescent="0.3">
      <c r="A86" s="33" t="s">
        <v>198</v>
      </c>
      <c r="B86" s="14" t="s">
        <v>180</v>
      </c>
      <c r="C86" s="15"/>
      <c r="D86" s="15" t="s">
        <v>162</v>
      </c>
      <c r="E86" s="16">
        <v>1</v>
      </c>
      <c r="F86" s="32" t="s">
        <v>162</v>
      </c>
      <c r="G86" s="19">
        <v>0</v>
      </c>
      <c r="H86" s="19">
        <v>0</v>
      </c>
      <c r="I86" s="19">
        <v>0</v>
      </c>
      <c r="J86" s="20">
        <f t="shared" si="0"/>
        <v>0</v>
      </c>
      <c r="K86" s="21"/>
      <c r="L86" s="21"/>
      <c r="M86" s="21"/>
      <c r="N86" s="21"/>
      <c r="O86" s="21"/>
      <c r="P86" s="21"/>
      <c r="Q86" s="21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</row>
    <row r="87" spans="1:30" ht="14.25" customHeight="1" x14ac:dyDescent="0.3">
      <c r="A87" s="14" t="s">
        <v>199</v>
      </c>
      <c r="B87" s="14" t="s">
        <v>180</v>
      </c>
      <c r="C87" s="15" t="s">
        <v>61</v>
      </c>
      <c r="D87" s="15" t="s">
        <v>24</v>
      </c>
      <c r="E87" s="16">
        <v>1</v>
      </c>
      <c r="F87" s="17" t="s">
        <v>200</v>
      </c>
      <c r="G87" s="19">
        <v>0</v>
      </c>
      <c r="H87" s="18">
        <v>232.56</v>
      </c>
      <c r="I87" s="18">
        <v>930.22</v>
      </c>
      <c r="J87" s="20">
        <f t="shared" si="0"/>
        <v>1162.78</v>
      </c>
      <c r="K87" s="21"/>
      <c r="L87" s="21"/>
      <c r="M87" s="21"/>
      <c r="N87" s="21"/>
      <c r="O87" s="21"/>
      <c r="P87" s="21"/>
      <c r="Q87" s="21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</row>
    <row r="88" spans="1:30" ht="14.25" customHeight="1" x14ac:dyDescent="0.3">
      <c r="A88" s="24" t="s">
        <v>191</v>
      </c>
      <c r="B88" s="14" t="s">
        <v>180</v>
      </c>
      <c r="C88" s="15" t="s">
        <v>46</v>
      </c>
      <c r="D88" s="15" t="s">
        <v>24</v>
      </c>
      <c r="E88" s="16">
        <v>1</v>
      </c>
      <c r="F88" s="17" t="s">
        <v>201</v>
      </c>
      <c r="G88" s="19">
        <v>0</v>
      </c>
      <c r="H88" s="18">
        <v>232.56</v>
      </c>
      <c r="I88" s="18">
        <v>930.22</v>
      </c>
      <c r="J88" s="20">
        <f t="shared" si="0"/>
        <v>1162.78</v>
      </c>
      <c r="K88" s="21"/>
      <c r="L88" s="21"/>
      <c r="M88" s="21"/>
      <c r="N88" s="21"/>
      <c r="O88" s="21"/>
      <c r="P88" s="21"/>
      <c r="Q88" s="21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</row>
    <row r="89" spans="1:30" ht="14.25" customHeight="1" x14ac:dyDescent="0.3">
      <c r="A89" s="33" t="s">
        <v>202</v>
      </c>
      <c r="B89" s="14" t="s">
        <v>180</v>
      </c>
      <c r="C89" s="15"/>
      <c r="D89" s="15" t="s">
        <v>162</v>
      </c>
      <c r="E89" s="16">
        <v>1</v>
      </c>
      <c r="F89" s="32" t="s">
        <v>162</v>
      </c>
      <c r="G89" s="19">
        <v>0</v>
      </c>
      <c r="H89" s="19">
        <v>0</v>
      </c>
      <c r="I89" s="19">
        <v>0</v>
      </c>
      <c r="J89" s="20">
        <f t="shared" si="0"/>
        <v>0</v>
      </c>
      <c r="K89" s="21"/>
      <c r="L89" s="21"/>
      <c r="M89" s="21"/>
      <c r="N89" s="21"/>
      <c r="O89" s="21"/>
      <c r="P89" s="21"/>
      <c r="Q89" s="21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</row>
    <row r="90" spans="1:30" ht="14.25" customHeight="1" x14ac:dyDescent="0.3">
      <c r="A90" s="24" t="s">
        <v>203</v>
      </c>
      <c r="B90" s="14" t="s">
        <v>180</v>
      </c>
      <c r="C90" s="15" t="s">
        <v>27</v>
      </c>
      <c r="D90" s="15" t="s">
        <v>24</v>
      </c>
      <c r="E90" s="16">
        <v>1</v>
      </c>
      <c r="F90" s="17" t="s">
        <v>204</v>
      </c>
      <c r="G90" s="19">
        <v>0</v>
      </c>
      <c r="H90" s="18">
        <v>232.56</v>
      </c>
      <c r="I90" s="18">
        <v>930.22</v>
      </c>
      <c r="J90" s="20">
        <f t="shared" si="0"/>
        <v>1162.78</v>
      </c>
      <c r="K90" s="21"/>
      <c r="L90" s="21"/>
      <c r="M90" s="21"/>
      <c r="N90" s="21"/>
      <c r="O90" s="21"/>
      <c r="P90" s="21"/>
      <c r="Q90" s="21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</row>
    <row r="91" spans="1:30" ht="14.25" customHeight="1" x14ac:dyDescent="0.25">
      <c r="A91" s="35" t="s">
        <v>205</v>
      </c>
      <c r="B91" s="35" t="s">
        <v>206</v>
      </c>
      <c r="C91" s="36" t="s">
        <v>207</v>
      </c>
      <c r="D91" s="36" t="s">
        <v>208</v>
      </c>
      <c r="E91" s="36" t="s">
        <v>209</v>
      </c>
      <c r="F91" s="37"/>
      <c r="G91" s="36" t="s">
        <v>210</v>
      </c>
      <c r="H91" s="36" t="s">
        <v>211</v>
      </c>
      <c r="I91" s="36" t="s">
        <v>212</v>
      </c>
      <c r="J91" s="20">
        <f t="shared" si="0"/>
        <v>0</v>
      </c>
      <c r="K91" s="38"/>
      <c r="L91" s="38"/>
      <c r="M91" s="38"/>
      <c r="N91" s="38"/>
      <c r="O91" s="38"/>
      <c r="P91" s="38"/>
      <c r="Q91" s="38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</row>
    <row r="92" spans="1:30" ht="14.25" customHeight="1" x14ac:dyDescent="0.25">
      <c r="A92" s="39" t="s">
        <v>213</v>
      </c>
      <c r="B92" s="40" t="s">
        <v>17</v>
      </c>
      <c r="C92" s="41">
        <f>SUMIFS($E$7:$E$90,$B$7:$B$90,"DAS",$D$7:$D$90,"&lt;&gt;VAGO")</f>
        <v>1</v>
      </c>
      <c r="D92" s="41">
        <f>SUMIFS($E$7:$E$90,$B$7:$B$90,"DAS",$D$7:$D$90,"VAGO")</f>
        <v>0</v>
      </c>
      <c r="E92" s="16">
        <v>1</v>
      </c>
      <c r="F92" s="42"/>
      <c r="G92" s="43">
        <f>SUMIF($B$7:$B$90,"DAS",$G$7:$G$90)</f>
        <v>10570</v>
      </c>
      <c r="H92" s="43">
        <f>SUMIF($B$7:$B$90,"DAS",$H$7:$H$90)</f>
        <v>0</v>
      </c>
      <c r="I92" s="43">
        <f>SUMIF($B$7:$B$90,"DAS",$I$7:$I$90)</f>
        <v>0</v>
      </c>
      <c r="J92" s="20">
        <f t="shared" si="0"/>
        <v>10570</v>
      </c>
      <c r="K92" s="44"/>
      <c r="L92" s="44"/>
      <c r="M92" s="44"/>
      <c r="N92" s="44"/>
      <c r="O92" s="44"/>
      <c r="P92" s="44"/>
      <c r="Q92" s="44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4.25" customHeight="1" x14ac:dyDescent="0.25">
      <c r="A93" s="39" t="s">
        <v>214</v>
      </c>
      <c r="B93" s="40" t="s">
        <v>22</v>
      </c>
      <c r="C93" s="41">
        <f>SUMIFS($E$7:$E$90,$B$7:$B$90,"DAS-1",$D$7:$D$90,"&lt;&gt;VAGO")</f>
        <v>3</v>
      </c>
      <c r="D93" s="41">
        <f>SUMIFS($E$7:$E$90,$B$7:$B$90,"DAS-1",$D$7:$D$90,"VAGO")</f>
        <v>0</v>
      </c>
      <c r="E93" s="16">
        <v>1</v>
      </c>
      <c r="F93" s="45"/>
      <c r="G93" s="43">
        <f>SUMIF($B$7:$B$90,"DAS-1",$G$7:$G$90)</f>
        <v>0</v>
      </c>
      <c r="H93" s="43">
        <f>SUMIF($B$7:$B$90,"DAS-1",$H$7:$H$90)</f>
        <v>3988.64</v>
      </c>
      <c r="I93" s="43">
        <f>SUMIF($B$7:$B$90,"DAS-1",$I$7:$I$90)</f>
        <v>23919.9</v>
      </c>
      <c r="J93" s="20">
        <f t="shared" si="0"/>
        <v>27908.54</v>
      </c>
      <c r="K93" s="44"/>
      <c r="L93" s="44"/>
      <c r="M93" s="44"/>
      <c r="N93" s="44"/>
      <c r="O93" s="44"/>
      <c r="P93" s="44"/>
      <c r="Q93" s="44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4.25" customHeight="1" x14ac:dyDescent="0.25">
      <c r="A94" s="39" t="s">
        <v>215</v>
      </c>
      <c r="B94" s="40" t="s">
        <v>34</v>
      </c>
      <c r="C94" s="41">
        <f>SUMIFS($E$7:$E$90,$B$7:$B$90,"DAS-2",$D$7:$D$90,"&lt;&gt;VAGO")</f>
        <v>3</v>
      </c>
      <c r="D94" s="41">
        <f>SUMIFS($E$7:$E$90,$B$7:$B$90,"DAS-2",$D$7:$D$90,"VAGO")</f>
        <v>0</v>
      </c>
      <c r="E94" s="16">
        <v>1</v>
      </c>
      <c r="F94" s="45"/>
      <c r="G94" s="43">
        <f>SUMIF($B$7:$B$90,"DAS-2",$G$7:$G$90)</f>
        <v>0</v>
      </c>
      <c r="H94" s="43">
        <f>SUMIF($B$7:$B$90,"DAS-2",$H$7:$H$90)</f>
        <v>4385.3099999999995</v>
      </c>
      <c r="I94" s="43">
        <f>SUMIF($B$7:$B$90,"DAS-2",$I$7:$I$90)</f>
        <v>17541.239999999998</v>
      </c>
      <c r="J94" s="20">
        <f t="shared" si="0"/>
        <v>21926.549999999996</v>
      </c>
      <c r="K94" s="44"/>
      <c r="L94" s="44"/>
      <c r="M94" s="44"/>
      <c r="N94" s="44"/>
      <c r="O94" s="44"/>
      <c r="P94" s="44"/>
      <c r="Q94" s="44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4.25" customHeight="1" x14ac:dyDescent="0.25">
      <c r="A95" s="39" t="s">
        <v>216</v>
      </c>
      <c r="B95" s="40" t="s">
        <v>42</v>
      </c>
      <c r="C95" s="41">
        <f>SUMIFS($E$7:$E$90,$B$7:$B$90,"DAS-3",$D$7:$D$90,"&lt;&gt;VAGO")</f>
        <v>5</v>
      </c>
      <c r="D95" s="41">
        <f>SUMIFS($E$7:$E$90,$B$7:$B$90,"DAS-3",$D$7:$D$90,"VAGO")</f>
        <v>0</v>
      </c>
      <c r="E95" s="16">
        <v>1</v>
      </c>
      <c r="F95" s="45"/>
      <c r="G95" s="43">
        <f>SUMIF($B$7:$B$90,"DAS-3",$G$7:$G$90)</f>
        <v>0</v>
      </c>
      <c r="H95" s="43">
        <f>SUMIF($B$7:$B$90,"DAS-3",$H$7:$H$90)</f>
        <v>6146.1</v>
      </c>
      <c r="I95" s="43">
        <f>SUMIF($B$7:$B$90,"DAS-3",$I$7:$I$90)</f>
        <v>24584.3</v>
      </c>
      <c r="J95" s="20">
        <f t="shared" si="0"/>
        <v>30730.400000000001</v>
      </c>
      <c r="K95" s="44"/>
      <c r="L95" s="44"/>
      <c r="M95" s="44"/>
      <c r="N95" s="44"/>
      <c r="O95" s="44"/>
      <c r="P95" s="44"/>
      <c r="Q95" s="44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4.25" customHeight="1" x14ac:dyDescent="0.25">
      <c r="A96" s="46" t="s">
        <v>217</v>
      </c>
      <c r="B96" s="40" t="s">
        <v>58</v>
      </c>
      <c r="C96" s="41">
        <f>SUMIFS($E$7:$E$90,$B$7:$B$90,"DAS-4",$D$7:$D$90,"&lt;&gt;VAGO")</f>
        <v>3</v>
      </c>
      <c r="D96" s="41">
        <f>SUMIFS($E$7:$E$90,$B$7:$B$90,"DAS-4",$D$7:$D$90,"VAGO")</f>
        <v>0</v>
      </c>
      <c r="E96" s="16">
        <v>1</v>
      </c>
      <c r="F96" s="47"/>
      <c r="G96" s="43">
        <f>SUMIF($B$7:$B$90,"DAS-4",$G$7:$G$90)</f>
        <v>0</v>
      </c>
      <c r="H96" s="43">
        <f>SUMIF($B$7:$B$90,"DAS-4",$H$7:$H$90)</f>
        <v>3388.6499999999996</v>
      </c>
      <c r="I96" s="43">
        <f>SUMIF($B$7:$B$90,"DAS-4",$I$7:$I$90)</f>
        <v>13554.599999999999</v>
      </c>
      <c r="J96" s="20">
        <f t="shared" si="0"/>
        <v>16943.25</v>
      </c>
      <c r="K96" s="44"/>
      <c r="L96" s="44"/>
      <c r="M96" s="44"/>
      <c r="N96" s="44"/>
      <c r="O96" s="44"/>
      <c r="P96" s="44"/>
      <c r="Q96" s="44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4.25" customHeight="1" x14ac:dyDescent="0.25">
      <c r="A97" s="46" t="s">
        <v>218</v>
      </c>
      <c r="B97" s="40" t="s">
        <v>66</v>
      </c>
      <c r="C97" s="41">
        <f>SUMIFS($E$7:$E$90,$B$7:$B$90,"DAS-5",$D$7:$D$90,"&lt;&gt;VAGO")</f>
        <v>8</v>
      </c>
      <c r="D97" s="41">
        <f>SUMIFS($E$7:$E$90,$B$7:$B$90,"DAS-5",$D$7:$D$90,"VAGO")</f>
        <v>0</v>
      </c>
      <c r="E97" s="16">
        <v>1</v>
      </c>
      <c r="F97" s="47"/>
      <c r="G97" s="43">
        <f>SUMIF($B$7:$B$90,"DAS-5",$G$7:$G$90)</f>
        <v>0</v>
      </c>
      <c r="H97" s="43">
        <f>SUMIF($B$7:$B$90,"DAS-5",$H$7:$H$90)</f>
        <v>7441.7600000000011</v>
      </c>
      <c r="I97" s="43">
        <f>SUMIF($B$7:$B$90,"DAS-5",$I$7:$I$90)</f>
        <v>29766.959999999995</v>
      </c>
      <c r="J97" s="20">
        <f t="shared" si="0"/>
        <v>37208.719999999994</v>
      </c>
      <c r="K97" s="44"/>
      <c r="L97" s="44"/>
      <c r="M97" s="44"/>
      <c r="N97" s="44"/>
      <c r="O97" s="44"/>
      <c r="P97" s="44"/>
      <c r="Q97" s="44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4.25" customHeight="1" x14ac:dyDescent="0.25">
      <c r="A98" s="46" t="s">
        <v>219</v>
      </c>
      <c r="B98" s="40" t="s">
        <v>220</v>
      </c>
      <c r="C98" s="41">
        <f>SUMIFS($E$7:$E$90,$B$7:$B$90,"CAA-1",$D$7:$D$90,"&lt;&gt;VAGO")</f>
        <v>0</v>
      </c>
      <c r="D98" s="41">
        <f>SUMIFS($E$7:$E$90,$B$7:$B$90,"CAA-1",$D$7:$D$90,"VAGO")</f>
        <v>0</v>
      </c>
      <c r="E98" s="16">
        <v>1</v>
      </c>
      <c r="F98" s="47"/>
      <c r="G98" s="43">
        <f>SUMIF($B$7:$B$90,"CAA-1",$G$7:$G$90)</f>
        <v>0</v>
      </c>
      <c r="H98" s="43">
        <f>SUMIF($B$7:$B$90,"CAA-1",$H$7:$H$90)</f>
        <v>0</v>
      </c>
      <c r="I98" s="43">
        <f>SUMIF($B$7:$B$90,"CAA-1",$I$7:$I$90)</f>
        <v>0</v>
      </c>
      <c r="J98" s="20">
        <f t="shared" si="0"/>
        <v>0</v>
      </c>
      <c r="K98" s="44"/>
      <c r="L98" s="44"/>
      <c r="M98" s="44"/>
      <c r="N98" s="44"/>
      <c r="O98" s="44"/>
      <c r="P98" s="44"/>
      <c r="Q98" s="44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4.25" customHeight="1" x14ac:dyDescent="0.25">
      <c r="A99" s="46" t="s">
        <v>221</v>
      </c>
      <c r="B99" s="40" t="s">
        <v>86</v>
      </c>
      <c r="C99" s="41">
        <f>SUMIFS($E$7:$E$90,$B$7:$B$90,"CAA-2",$D$7:$D$90,"&lt;&gt;VAGO")</f>
        <v>11</v>
      </c>
      <c r="D99" s="41">
        <f>SUMIFS($E$7:$E$90,$B$7:$B$90,"CAA-2",$D$7:$D$90,"VAGO")</f>
        <v>0</v>
      </c>
      <c r="E99" s="16">
        <v>1</v>
      </c>
      <c r="F99" s="47"/>
      <c r="G99" s="43">
        <f>SUMIF($B$7:$B$90,"CAA-2",$G$7:$G$90)</f>
        <v>0</v>
      </c>
      <c r="H99" s="43">
        <f>SUMIF($B$7:$B$90,"CAA-2",$H$7:$H$90)</f>
        <v>7308.840000000002</v>
      </c>
      <c r="I99" s="43">
        <f>SUMIF($B$7:$B$90,"CAA-2",$I$7:$I$90)</f>
        <v>29235.47</v>
      </c>
      <c r="J99" s="20">
        <f t="shared" si="0"/>
        <v>36544.310000000005</v>
      </c>
      <c r="K99" s="44"/>
      <c r="L99" s="44"/>
      <c r="M99" s="44"/>
      <c r="N99" s="44"/>
      <c r="O99" s="44"/>
      <c r="P99" s="44"/>
      <c r="Q99" s="44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4.25" customHeight="1" x14ac:dyDescent="0.25">
      <c r="A100" s="46" t="s">
        <v>222</v>
      </c>
      <c r="B100" s="40" t="s">
        <v>108</v>
      </c>
      <c r="C100" s="41">
        <f>SUMIFS($E$7:$E$90,$B$7:$B$90,"CAA-3",$D$7:$D$90,"&lt;&gt;VAGO")</f>
        <v>25</v>
      </c>
      <c r="D100" s="41">
        <f>SUMIFS($E$7:$E$90,$B$7:$B$90,"CAA-3",$D$7:$D$90,"VAGO")</f>
        <v>0</v>
      </c>
      <c r="E100" s="16">
        <v>1</v>
      </c>
      <c r="F100" s="45"/>
      <c r="G100" s="43">
        <f>SUMIF($B$7:$B$90,"CAA-3",$G$7:$G$90)</f>
        <v>0</v>
      </c>
      <c r="H100" s="43">
        <f>SUMIF($B$7:$B$90,"CAA-3",$H$7:$H$90)</f>
        <v>9933.4699999999993</v>
      </c>
      <c r="I100" s="43">
        <f>SUMIF($B$7:$B$90,"CAA-3",$I$7:$I$90)</f>
        <v>43188.750000000007</v>
      </c>
      <c r="J100" s="20">
        <f t="shared" si="0"/>
        <v>53122.220000000008</v>
      </c>
      <c r="K100" s="44"/>
      <c r="L100" s="44"/>
      <c r="M100" s="44"/>
      <c r="N100" s="44"/>
      <c r="O100" s="44"/>
      <c r="P100" s="44"/>
      <c r="Q100" s="44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4.25" customHeight="1" x14ac:dyDescent="0.25">
      <c r="A101" s="46" t="s">
        <v>223</v>
      </c>
      <c r="B101" s="40" t="s">
        <v>161</v>
      </c>
      <c r="C101" s="41">
        <f>SUMIFS($E$7:$E$90,$B$7:$B$90,"CAA-4",$D$7:$D$90,"&lt;&gt;VAGO")</f>
        <v>7</v>
      </c>
      <c r="D101" s="41">
        <f>SUMIFS($E$7:$E$90,$B$7:$B$90,"CAA-4",$D$7:$D$90,"VAGO")</f>
        <v>1</v>
      </c>
      <c r="E101" s="16">
        <v>1</v>
      </c>
      <c r="F101" s="45"/>
      <c r="G101" s="43">
        <f>SUMIF($B$7:$B$90,"CAA-4",$G$7:$G$90)</f>
        <v>0</v>
      </c>
      <c r="H101" s="43">
        <f>SUMIF($B$7:$B$90,"CAA-4",$H$7:$H$90)</f>
        <v>1860.4599999999998</v>
      </c>
      <c r="I101" s="43">
        <f>SUMIF($B$7:$B$90,"CAA-4",$I$7:$I$90)</f>
        <v>7441.7699999999986</v>
      </c>
      <c r="J101" s="20">
        <f t="shared" si="0"/>
        <v>9302.2299999999977</v>
      </c>
      <c r="K101" s="44"/>
      <c r="L101" s="44"/>
      <c r="M101" s="44"/>
      <c r="N101" s="44"/>
      <c r="O101" s="44"/>
      <c r="P101" s="44"/>
      <c r="Q101" s="44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4.25" customHeight="1" x14ac:dyDescent="0.25">
      <c r="A102" s="46" t="s">
        <v>224</v>
      </c>
      <c r="B102" s="40" t="s">
        <v>180</v>
      </c>
      <c r="C102" s="41">
        <f>SUMIFS($E$7:$E$90,$B$7:$B$90,"CAA-5",$D$7:$D$90,"&lt;&gt;VAGO")</f>
        <v>12</v>
      </c>
      <c r="D102" s="41">
        <f>SUMIFS($E$7:$E$90,$B$7:$B$90,"CAA-5",$D$7:$D$90,"VAGO")</f>
        <v>5</v>
      </c>
      <c r="E102" s="16">
        <v>1</v>
      </c>
      <c r="F102" s="45"/>
      <c r="G102" s="43">
        <f>SUMIF($B$7:$B$90,"CAA-5",$G$7:$G$90)</f>
        <v>0</v>
      </c>
      <c r="H102" s="43">
        <f>SUMIF($B$7:$B$90,"CAA-5",$H$7:$H$90)</f>
        <v>2790.72</v>
      </c>
      <c r="I102" s="43">
        <f>SUMIF($B$7:$B$90,"CAA-5",$I$7:$I$90)</f>
        <v>11162.64</v>
      </c>
      <c r="J102" s="20">
        <f t="shared" si="0"/>
        <v>13953.359999999999</v>
      </c>
      <c r="K102" s="44"/>
      <c r="L102" s="44"/>
      <c r="M102" s="44"/>
      <c r="N102" s="44"/>
      <c r="O102" s="44"/>
      <c r="P102" s="44"/>
      <c r="Q102" s="44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4.25" customHeight="1" x14ac:dyDescent="0.25">
      <c r="A103" s="35" t="s">
        <v>225</v>
      </c>
      <c r="B103" s="37"/>
      <c r="C103" s="36">
        <f t="shared" ref="C103:E103" si="1">SUM(C92:C102)</f>
        <v>78</v>
      </c>
      <c r="D103" s="36">
        <f t="shared" si="1"/>
        <v>6</v>
      </c>
      <c r="E103" s="36">
        <f t="shared" si="1"/>
        <v>11</v>
      </c>
      <c r="F103" s="37"/>
      <c r="G103" s="48">
        <f t="shared" ref="G103:J103" si="2">SUM(G92:G102)</f>
        <v>10570</v>
      </c>
      <c r="H103" s="48">
        <f t="shared" si="2"/>
        <v>47243.950000000004</v>
      </c>
      <c r="I103" s="48">
        <f t="shared" si="2"/>
        <v>200395.63</v>
      </c>
      <c r="J103" s="48">
        <f t="shared" si="2"/>
        <v>258209.58</v>
      </c>
      <c r="K103" s="44"/>
      <c r="L103" s="44"/>
      <c r="M103" s="44"/>
      <c r="N103" s="44"/>
      <c r="O103" s="44"/>
      <c r="P103" s="44"/>
      <c r="Q103" s="44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4.25" customHeight="1" x14ac:dyDescent="0.25">
      <c r="A104" s="44"/>
      <c r="B104" s="44"/>
      <c r="C104" s="44"/>
      <c r="D104" s="44"/>
      <c r="E104" s="44"/>
      <c r="F104" s="44"/>
      <c r="G104" s="44"/>
      <c r="H104" s="38"/>
      <c r="I104" s="38"/>
      <c r="J104" s="49"/>
      <c r="K104" s="44"/>
      <c r="L104" s="44"/>
      <c r="M104" s="44"/>
      <c r="N104" s="44"/>
      <c r="O104" s="44"/>
      <c r="P104" s="44"/>
      <c r="Q104" s="44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4.25" customHeight="1" x14ac:dyDescent="0.25">
      <c r="A105" s="97" t="s">
        <v>226</v>
      </c>
      <c r="B105" s="89"/>
      <c r="C105" s="89"/>
      <c r="D105" s="89"/>
      <c r="E105" s="89"/>
      <c r="F105" s="89"/>
      <c r="G105" s="89"/>
      <c r="H105" s="89"/>
      <c r="I105" s="90"/>
      <c r="J105" s="44"/>
      <c r="K105" s="7"/>
      <c r="L105" s="44"/>
      <c r="M105" s="44"/>
      <c r="N105" s="44"/>
      <c r="O105" s="44"/>
      <c r="P105" s="44"/>
      <c r="Q105" s="44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4.25" customHeight="1" x14ac:dyDescent="0.25">
      <c r="A106" s="10" t="s">
        <v>227</v>
      </c>
      <c r="B106" s="10" t="s">
        <v>228</v>
      </c>
      <c r="C106" s="10" t="s">
        <v>229</v>
      </c>
      <c r="D106" s="10" t="s">
        <v>230</v>
      </c>
      <c r="E106" s="10" t="s">
        <v>231</v>
      </c>
      <c r="F106" s="10" t="s">
        <v>232</v>
      </c>
      <c r="G106" s="10" t="s">
        <v>233</v>
      </c>
      <c r="H106" s="10" t="s">
        <v>234</v>
      </c>
      <c r="I106" s="10" t="s">
        <v>235</v>
      </c>
      <c r="J106" s="50"/>
      <c r="K106" s="7"/>
      <c r="L106" s="50"/>
      <c r="M106" s="50"/>
      <c r="N106" s="50"/>
      <c r="O106" s="50"/>
      <c r="P106" s="50"/>
      <c r="Q106" s="50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</row>
    <row r="107" spans="1:30" ht="14.25" customHeight="1" x14ac:dyDescent="0.3">
      <c r="A107" s="51" t="s">
        <v>236</v>
      </c>
      <c r="B107" s="14" t="s">
        <v>237</v>
      </c>
      <c r="C107" s="52" t="s">
        <v>89</v>
      </c>
      <c r="D107" s="52" t="s">
        <v>31</v>
      </c>
      <c r="E107" s="40">
        <v>1</v>
      </c>
      <c r="F107" s="53" t="s">
        <v>238</v>
      </c>
      <c r="G107" s="54">
        <v>0</v>
      </c>
      <c r="H107" s="26">
        <v>5847.08</v>
      </c>
      <c r="I107" s="43">
        <f t="shared" ref="I107:I114" si="3">SUM(G107:H107)</f>
        <v>5847.08</v>
      </c>
      <c r="J107" s="44"/>
      <c r="K107" s="38"/>
      <c r="L107" s="38"/>
      <c r="M107" s="38"/>
      <c r="N107" s="38"/>
      <c r="O107" s="38"/>
      <c r="P107" s="38"/>
      <c r="Q107" s="38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spans="1:30" ht="14.25" customHeight="1" x14ac:dyDescent="0.3">
      <c r="A108" s="24" t="s">
        <v>239</v>
      </c>
      <c r="B108" s="24" t="s">
        <v>237</v>
      </c>
      <c r="C108" s="52" t="s">
        <v>37</v>
      </c>
      <c r="D108" s="52" t="s">
        <v>31</v>
      </c>
      <c r="E108" s="40">
        <v>1</v>
      </c>
      <c r="F108" s="53" t="s">
        <v>240</v>
      </c>
      <c r="G108" s="54">
        <v>0</v>
      </c>
      <c r="H108" s="55">
        <v>5847.08</v>
      </c>
      <c r="I108" s="43">
        <f t="shared" si="3"/>
        <v>5847.08</v>
      </c>
      <c r="J108" s="44"/>
      <c r="K108" s="38"/>
      <c r="L108" s="38"/>
      <c r="M108" s="38"/>
      <c r="N108" s="38"/>
      <c r="O108" s="38"/>
      <c r="P108" s="38"/>
      <c r="Q108" s="38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spans="1:30" ht="14.25" customHeight="1" x14ac:dyDescent="0.3">
      <c r="A109" s="29" t="s">
        <v>241</v>
      </c>
      <c r="B109" s="14" t="s">
        <v>242</v>
      </c>
      <c r="C109" s="52" t="s">
        <v>140</v>
      </c>
      <c r="D109" s="52" t="s">
        <v>31</v>
      </c>
      <c r="E109" s="40">
        <v>1</v>
      </c>
      <c r="F109" s="53" t="s">
        <v>243</v>
      </c>
      <c r="G109" s="54">
        <v>0</v>
      </c>
      <c r="H109" s="18">
        <v>4916.8599999999997</v>
      </c>
      <c r="I109" s="43">
        <f t="shared" si="3"/>
        <v>4916.8599999999997</v>
      </c>
      <c r="J109" s="44"/>
      <c r="K109" s="38"/>
      <c r="L109" s="38"/>
      <c r="M109" s="38"/>
      <c r="N109" s="38"/>
      <c r="O109" s="38"/>
      <c r="P109" s="38"/>
      <c r="Q109" s="38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spans="1:30" ht="14.25" customHeight="1" x14ac:dyDescent="0.3">
      <c r="A110" s="24" t="s">
        <v>244</v>
      </c>
      <c r="B110" s="14" t="s">
        <v>245</v>
      </c>
      <c r="C110" s="52" t="s">
        <v>145</v>
      </c>
      <c r="D110" s="52" t="s">
        <v>31</v>
      </c>
      <c r="E110" s="40">
        <v>1</v>
      </c>
      <c r="F110" s="53" t="s">
        <v>246</v>
      </c>
      <c r="G110" s="54">
        <v>0</v>
      </c>
      <c r="H110" s="18">
        <v>4518.2</v>
      </c>
      <c r="I110" s="43">
        <f t="shared" si="3"/>
        <v>4518.2</v>
      </c>
      <c r="J110" s="44"/>
      <c r="K110" s="38"/>
      <c r="L110" s="38"/>
      <c r="M110" s="38"/>
      <c r="N110" s="38"/>
      <c r="O110" s="38"/>
      <c r="P110" s="38"/>
      <c r="Q110" s="38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spans="1:30" ht="14.25" customHeight="1" x14ac:dyDescent="0.3">
      <c r="A111" s="24" t="s">
        <v>247</v>
      </c>
      <c r="B111" s="14" t="s">
        <v>248</v>
      </c>
      <c r="C111" s="52" t="s">
        <v>89</v>
      </c>
      <c r="D111" s="52" t="s">
        <v>31</v>
      </c>
      <c r="E111" s="40">
        <v>1</v>
      </c>
      <c r="F111" s="53" t="s">
        <v>249</v>
      </c>
      <c r="G111" s="54">
        <v>0</v>
      </c>
      <c r="H111" s="18">
        <v>3720.87</v>
      </c>
      <c r="I111" s="43">
        <f t="shared" si="3"/>
        <v>3720.87</v>
      </c>
      <c r="J111" s="44"/>
      <c r="K111" s="38"/>
      <c r="L111" s="38"/>
      <c r="M111" s="38"/>
      <c r="N111" s="38"/>
      <c r="O111" s="38"/>
      <c r="P111" s="38"/>
      <c r="Q111" s="38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spans="1:30" ht="14.25" customHeight="1" x14ac:dyDescent="0.3">
      <c r="A112" s="33" t="s">
        <v>250</v>
      </c>
      <c r="B112" s="14" t="s">
        <v>248</v>
      </c>
      <c r="C112" s="52" t="s">
        <v>140</v>
      </c>
      <c r="D112" s="52" t="s">
        <v>31</v>
      </c>
      <c r="E112" s="40">
        <v>1</v>
      </c>
      <c r="F112" s="53" t="s">
        <v>251</v>
      </c>
      <c r="G112" s="54">
        <v>0</v>
      </c>
      <c r="H112" s="18">
        <v>3720.87</v>
      </c>
      <c r="I112" s="43">
        <f t="shared" si="3"/>
        <v>3720.87</v>
      </c>
      <c r="J112" s="44"/>
      <c r="K112" s="38"/>
      <c r="L112" s="38"/>
      <c r="M112" s="38"/>
      <c r="N112" s="38"/>
      <c r="O112" s="38"/>
      <c r="P112" s="38"/>
      <c r="Q112" s="38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spans="1:30" ht="14.25" customHeight="1" x14ac:dyDescent="0.3">
      <c r="A113" s="24" t="s">
        <v>252</v>
      </c>
      <c r="B113" s="24" t="s">
        <v>253</v>
      </c>
      <c r="C113" s="52" t="s">
        <v>140</v>
      </c>
      <c r="D113" s="52" t="s">
        <v>31</v>
      </c>
      <c r="E113" s="40">
        <v>1</v>
      </c>
      <c r="F113" s="53" t="s">
        <v>254</v>
      </c>
      <c r="G113" s="54">
        <v>0</v>
      </c>
      <c r="H113" s="18">
        <v>2657.77</v>
      </c>
      <c r="I113" s="43">
        <f t="shared" si="3"/>
        <v>2657.77</v>
      </c>
      <c r="J113" s="44"/>
      <c r="K113" s="38"/>
      <c r="L113" s="38"/>
      <c r="M113" s="38"/>
      <c r="N113" s="38"/>
      <c r="O113" s="38"/>
      <c r="P113" s="38"/>
      <c r="Q113" s="38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spans="1:30" ht="14.25" customHeight="1" x14ac:dyDescent="0.3">
      <c r="A114" s="24" t="s">
        <v>255</v>
      </c>
      <c r="B114" s="24" t="s">
        <v>253</v>
      </c>
      <c r="C114" s="52" t="s">
        <v>256</v>
      </c>
      <c r="D114" s="52" t="s">
        <v>31</v>
      </c>
      <c r="E114" s="40">
        <v>1</v>
      </c>
      <c r="F114" s="56" t="s">
        <v>257</v>
      </c>
      <c r="G114" s="54">
        <v>0</v>
      </c>
      <c r="H114" s="18">
        <v>2657.77</v>
      </c>
      <c r="I114" s="43">
        <f t="shared" si="3"/>
        <v>2657.77</v>
      </c>
      <c r="J114" s="44"/>
      <c r="K114" s="38"/>
      <c r="L114" s="38"/>
      <c r="M114" s="38"/>
      <c r="N114" s="38"/>
      <c r="O114" s="38"/>
      <c r="P114" s="38"/>
      <c r="Q114" s="38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</row>
    <row r="115" spans="1:30" ht="14.25" customHeight="1" x14ac:dyDescent="0.25">
      <c r="A115" s="35" t="s">
        <v>258</v>
      </c>
      <c r="B115" s="35" t="s">
        <v>259</v>
      </c>
      <c r="C115" s="36" t="s">
        <v>260</v>
      </c>
      <c r="D115" s="36" t="s">
        <v>261</v>
      </c>
      <c r="E115" s="36" t="s">
        <v>262</v>
      </c>
      <c r="F115" s="57"/>
      <c r="G115" s="36" t="s">
        <v>263</v>
      </c>
      <c r="H115" s="36" t="s">
        <v>264</v>
      </c>
      <c r="I115" s="36" t="s">
        <v>265</v>
      </c>
      <c r="J115" s="44"/>
      <c r="K115" s="7"/>
      <c r="L115" s="7"/>
      <c r="M115" s="7"/>
      <c r="N115" s="7"/>
      <c r="O115" s="7"/>
      <c r="P115" s="7"/>
      <c r="Q115" s="7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</row>
    <row r="116" spans="1:30" ht="14.25" customHeight="1" x14ac:dyDescent="0.25">
      <c r="A116" s="39" t="s">
        <v>266</v>
      </c>
      <c r="B116" s="59" t="s">
        <v>237</v>
      </c>
      <c r="C116" s="41">
        <f>SUMIFS($E$107:$E$114,$B$107:$B$114,"FDA",$D$107:$D$114,"&lt;&gt;VAGO")</f>
        <v>2</v>
      </c>
      <c r="D116" s="41">
        <f>SUMIFS($E$107:$E$114,$B$107:$B$114,"FDA",$D$107:$D$114,"VAGO")</f>
        <v>0</v>
      </c>
      <c r="E116" s="41">
        <f t="shared" ref="E116:E120" si="4">C116+D116</f>
        <v>2</v>
      </c>
      <c r="F116" s="42"/>
      <c r="G116" s="43">
        <f>SUMIF($B$107:$B$114,"FDA",$G$107:$G$114)</f>
        <v>0</v>
      </c>
      <c r="H116" s="43">
        <f>SUMIF($B$107:$B$114,"FDA",$H$107:$H$114)</f>
        <v>11694.16</v>
      </c>
      <c r="I116" s="43">
        <f>SUMIF($B$107:$B$114,"FDA",$I$107:$I$114)</f>
        <v>11694.16</v>
      </c>
      <c r="J116" s="38"/>
      <c r="K116" s="7"/>
      <c r="L116" s="38"/>
      <c r="M116" s="38"/>
      <c r="N116" s="38"/>
      <c r="O116" s="38"/>
      <c r="P116" s="38"/>
      <c r="Q116" s="38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spans="1:30" ht="14.25" customHeight="1" x14ac:dyDescent="0.25">
      <c r="A117" s="39" t="s">
        <v>267</v>
      </c>
      <c r="B117" s="59" t="s">
        <v>242</v>
      </c>
      <c r="C117" s="41">
        <f>SUMIFS($E$107:$E$114,$B$107:$B$114,"FDA-1",$D$107:$D$114,"&lt;&gt;VAGO")</f>
        <v>1</v>
      </c>
      <c r="D117" s="41">
        <f>SUMIFS($E$107:$E$114,$B$107:$B$114,"FDA-1",$D$107:$D$114,"VAGO")</f>
        <v>0</v>
      </c>
      <c r="E117" s="41">
        <f t="shared" si="4"/>
        <v>1</v>
      </c>
      <c r="F117" s="42"/>
      <c r="G117" s="43">
        <f>SUMIF($B$107:$B$114,"FDA-1",$G$107:$G$114)</f>
        <v>0</v>
      </c>
      <c r="H117" s="43">
        <f>SUMIF($B$107:$B$114,"FDA-1",$H$107:$H$114)</f>
        <v>4916.8599999999997</v>
      </c>
      <c r="I117" s="43">
        <f>SUMIF($B$107:$B$114,"FDA-1",$I$107:$I$114)</f>
        <v>4916.8599999999997</v>
      </c>
      <c r="J117" s="38"/>
      <c r="K117" s="7"/>
      <c r="L117" s="38"/>
      <c r="M117" s="38"/>
      <c r="N117" s="38"/>
      <c r="O117" s="38"/>
      <c r="P117" s="38"/>
      <c r="Q117" s="38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spans="1:30" ht="14.25" customHeight="1" x14ac:dyDescent="0.25">
      <c r="A118" s="39" t="s">
        <v>268</v>
      </c>
      <c r="B118" s="59" t="s">
        <v>245</v>
      </c>
      <c r="C118" s="41">
        <f>SUMIFS($E$107:$E$114,$B$107:$B$114,"FDA-2",$D$107:$D$114,"&lt;&gt;VAGO")</f>
        <v>1</v>
      </c>
      <c r="D118" s="41">
        <f>SUMIFS($E$107:$E$114,$B$107:$B$114,"FDA-2",$D$107:$D$114,"VAGO")</f>
        <v>0</v>
      </c>
      <c r="E118" s="41">
        <f t="shared" si="4"/>
        <v>1</v>
      </c>
      <c r="F118" s="45"/>
      <c r="G118" s="43">
        <f>SUMIF($B$107:$B$114,"FDA-2",$G$107:$G$114)</f>
        <v>0</v>
      </c>
      <c r="H118" s="43">
        <f>SUMIF($B$107:$B$114,"FDA-2",$H$107:$H$114)</f>
        <v>4518.2</v>
      </c>
      <c r="I118" s="43">
        <f>SUMIF($B$107:$B$114,"FDA-2",$I$107:$I$114)</f>
        <v>4518.2</v>
      </c>
      <c r="J118" s="38"/>
      <c r="K118" s="7"/>
      <c r="L118" s="38"/>
      <c r="M118" s="38"/>
      <c r="N118" s="38"/>
      <c r="O118" s="38"/>
      <c r="P118" s="38"/>
      <c r="Q118" s="38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spans="1:30" ht="14.25" customHeight="1" x14ac:dyDescent="0.25">
      <c r="A119" s="39" t="s">
        <v>269</v>
      </c>
      <c r="B119" s="59" t="s">
        <v>248</v>
      </c>
      <c r="C119" s="41">
        <f>SUMIFS($E$107:$E$114,$B$107:$B$114,"FDA-3",$D$107:$D$114,"&lt;&gt;VAGO")</f>
        <v>2</v>
      </c>
      <c r="D119" s="41">
        <f>SUMIFS($E$107:$E$114,$B$107:$B$114,"FDA-3",$D$107:$D$114,"VAGO")</f>
        <v>0</v>
      </c>
      <c r="E119" s="41">
        <f t="shared" si="4"/>
        <v>2</v>
      </c>
      <c r="F119" s="47"/>
      <c r="G119" s="43">
        <f>SUMIF($B$107:$B$114,"FDA-3",$G$107:$G$114)</f>
        <v>0</v>
      </c>
      <c r="H119" s="43">
        <f>SUMIF($B$107:$B$114,"FDA-3",$H$107:$H$114)</f>
        <v>7441.74</v>
      </c>
      <c r="I119" s="43">
        <f>SUMIF($B$107:$B$114,"FDA-3",$I$107:$I$114)</f>
        <v>7441.74</v>
      </c>
      <c r="J119" s="38"/>
      <c r="K119" s="7"/>
      <c r="L119" s="38"/>
      <c r="M119" s="38"/>
      <c r="N119" s="38"/>
      <c r="O119" s="38"/>
      <c r="P119" s="38"/>
      <c r="Q119" s="38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spans="1:30" ht="14.25" customHeight="1" x14ac:dyDescent="0.25">
      <c r="A120" s="39" t="s">
        <v>270</v>
      </c>
      <c r="B120" s="59" t="s">
        <v>253</v>
      </c>
      <c r="C120" s="41">
        <f>SUMIFS($E$107:$E$114,$B$107:$B$114,"FDA-4",$D$107:$D$114,"&lt;&gt;VAGO")</f>
        <v>2</v>
      </c>
      <c r="D120" s="41">
        <f>SUMIFS($E$107:$E$114,$B$107:$B$114,"FDA-4",$D$107:$D$114,"VAGO")</f>
        <v>0</v>
      </c>
      <c r="E120" s="41">
        <f t="shared" si="4"/>
        <v>2</v>
      </c>
      <c r="F120" s="45"/>
      <c r="G120" s="43">
        <f>SUMIF($B$107:$B$114,"FDA-4",$G$107:$G$114)</f>
        <v>0</v>
      </c>
      <c r="H120" s="43">
        <f>SUMIF($B$107:$B$114,"FDA-4",$H$107:$H$114)</f>
        <v>5315.54</v>
      </c>
      <c r="I120" s="43">
        <f>SUMIF($B$107:$B$114,"FDA-4",$I$107:$I$114)</f>
        <v>5315.54</v>
      </c>
      <c r="J120" s="38"/>
      <c r="K120" s="7"/>
      <c r="L120" s="38"/>
      <c r="M120" s="38"/>
      <c r="N120" s="38"/>
      <c r="O120" s="38"/>
      <c r="P120" s="38"/>
      <c r="Q120" s="38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 spans="1:30" ht="14.25" customHeight="1" x14ac:dyDescent="0.25">
      <c r="A121" s="35" t="s">
        <v>271</v>
      </c>
      <c r="B121" s="57"/>
      <c r="C121" s="36">
        <f>SUM(C116:C120)</f>
        <v>8</v>
      </c>
      <c r="D121" s="36">
        <f>SUM(D117:D120)</f>
        <v>0</v>
      </c>
      <c r="E121" s="36">
        <f>SUM(E116:E120)</f>
        <v>8</v>
      </c>
      <c r="F121" s="57"/>
      <c r="G121" s="60">
        <f t="shared" ref="G121:I121" si="5">SUM(G116:G120)</f>
        <v>0</v>
      </c>
      <c r="H121" s="60">
        <f t="shared" si="5"/>
        <v>33886.5</v>
      </c>
      <c r="I121" s="60">
        <f t="shared" si="5"/>
        <v>33886.5</v>
      </c>
      <c r="J121" s="38"/>
      <c r="K121" s="7"/>
      <c r="L121" s="38"/>
      <c r="M121" s="38"/>
      <c r="N121" s="38"/>
      <c r="O121" s="38"/>
      <c r="P121" s="38"/>
      <c r="Q121" s="38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 spans="1:30" ht="14.25" customHeight="1" x14ac:dyDescent="0.25">
      <c r="A122" s="49"/>
      <c r="B122" s="49"/>
      <c r="C122" s="49"/>
      <c r="D122" s="49"/>
      <c r="E122" s="49"/>
      <c r="F122" s="49"/>
      <c r="G122" s="49"/>
      <c r="H122" s="49"/>
      <c r="I122" s="7"/>
      <c r="J122" s="38"/>
      <c r="K122" s="7"/>
      <c r="L122" s="38"/>
      <c r="M122" s="38"/>
      <c r="N122" s="38"/>
      <c r="O122" s="38"/>
      <c r="P122" s="38"/>
      <c r="Q122" s="38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 spans="1:30" ht="14.25" customHeight="1" x14ac:dyDescent="0.25">
      <c r="A123" s="97" t="s">
        <v>272</v>
      </c>
      <c r="B123" s="89"/>
      <c r="C123" s="89"/>
      <c r="D123" s="89"/>
      <c r="E123" s="89"/>
      <c r="F123" s="89"/>
      <c r="G123" s="89"/>
      <c r="H123" s="89"/>
      <c r="I123" s="90"/>
      <c r="J123" s="38"/>
      <c r="K123" s="7"/>
      <c r="L123" s="38"/>
      <c r="M123" s="38"/>
      <c r="N123" s="38"/>
      <c r="O123" s="38"/>
      <c r="P123" s="38"/>
      <c r="Q123" s="38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</row>
    <row r="124" spans="1:30" ht="14.25" customHeight="1" x14ac:dyDescent="0.25">
      <c r="A124" s="61" t="s">
        <v>273</v>
      </c>
      <c r="B124" s="10" t="s">
        <v>274</v>
      </c>
      <c r="C124" s="10" t="s">
        <v>275</v>
      </c>
      <c r="D124" s="10" t="s">
        <v>276</v>
      </c>
      <c r="E124" s="10" t="s">
        <v>277</v>
      </c>
      <c r="F124" s="10" t="s">
        <v>278</v>
      </c>
      <c r="G124" s="10" t="s">
        <v>279</v>
      </c>
      <c r="H124" s="10" t="s">
        <v>280</v>
      </c>
      <c r="I124" s="10" t="s">
        <v>281</v>
      </c>
      <c r="J124" s="7"/>
      <c r="K124" s="7"/>
      <c r="L124" s="7"/>
      <c r="M124" s="7"/>
      <c r="N124" s="7"/>
      <c r="O124" s="7"/>
      <c r="P124" s="7"/>
      <c r="Q124" s="7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</row>
    <row r="125" spans="1:30" ht="14.25" customHeight="1" x14ac:dyDescent="0.25">
      <c r="A125" s="62" t="s">
        <v>282</v>
      </c>
      <c r="B125" s="62" t="s">
        <v>283</v>
      </c>
      <c r="C125" s="63" t="s">
        <v>61</v>
      </c>
      <c r="D125" s="52" t="s">
        <v>31</v>
      </c>
      <c r="E125" s="40">
        <v>1</v>
      </c>
      <c r="F125" s="64" t="s">
        <v>284</v>
      </c>
      <c r="G125" s="54">
        <v>0</v>
      </c>
      <c r="H125" s="65">
        <v>1200.69</v>
      </c>
      <c r="I125" s="43">
        <f t="shared" ref="I125:I127" si="6">SUM(G125:H125)</f>
        <v>1200.69</v>
      </c>
      <c r="J125" s="38"/>
      <c r="K125" s="38"/>
      <c r="L125" s="38"/>
      <c r="M125" s="38"/>
      <c r="N125" s="38"/>
      <c r="O125" s="38"/>
      <c r="P125" s="38"/>
      <c r="Q125" s="38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 spans="1:30" ht="14.25" customHeight="1" x14ac:dyDescent="0.25">
      <c r="A126" s="66" t="s">
        <v>285</v>
      </c>
      <c r="B126" s="67" t="s">
        <v>283</v>
      </c>
      <c r="C126" s="52" t="s">
        <v>145</v>
      </c>
      <c r="D126" s="52" t="s">
        <v>31</v>
      </c>
      <c r="E126" s="40">
        <v>1</v>
      </c>
      <c r="F126" s="68" t="s">
        <v>286</v>
      </c>
      <c r="G126" s="54">
        <v>0</v>
      </c>
      <c r="H126" s="65">
        <v>1200.69</v>
      </c>
      <c r="I126" s="43">
        <f t="shared" si="6"/>
        <v>1200.69</v>
      </c>
      <c r="J126" s="38"/>
      <c r="K126" s="38"/>
      <c r="L126" s="38"/>
      <c r="M126" s="38"/>
      <c r="N126" s="38"/>
      <c r="O126" s="38"/>
      <c r="P126" s="38"/>
      <c r="Q126" s="38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 spans="1:30" ht="14.25" customHeight="1" x14ac:dyDescent="0.25">
      <c r="A127" s="66" t="s">
        <v>285</v>
      </c>
      <c r="B127" s="67" t="s">
        <v>283</v>
      </c>
      <c r="C127" s="52"/>
      <c r="D127" s="52" t="s">
        <v>162</v>
      </c>
      <c r="E127" s="40">
        <v>1</v>
      </c>
      <c r="F127" s="69" t="s">
        <v>162</v>
      </c>
      <c r="G127" s="54">
        <v>0</v>
      </c>
      <c r="H127" s="54">
        <v>0</v>
      </c>
      <c r="I127" s="43">
        <f t="shared" si="6"/>
        <v>0</v>
      </c>
      <c r="J127" s="38"/>
      <c r="K127" s="38"/>
      <c r="L127" s="38"/>
      <c r="M127" s="38"/>
      <c r="N127" s="38"/>
      <c r="O127" s="38"/>
      <c r="P127" s="38"/>
      <c r="Q127" s="38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</row>
    <row r="128" spans="1:30" ht="14.25" customHeight="1" x14ac:dyDescent="0.25">
      <c r="A128" s="35" t="s">
        <v>287</v>
      </c>
      <c r="B128" s="35" t="s">
        <v>288</v>
      </c>
      <c r="C128" s="36" t="s">
        <v>289</v>
      </c>
      <c r="D128" s="36" t="s">
        <v>290</v>
      </c>
      <c r="E128" s="36" t="s">
        <v>291</v>
      </c>
      <c r="F128" s="57"/>
      <c r="G128" s="36" t="s">
        <v>292</v>
      </c>
      <c r="H128" s="36" t="s">
        <v>293</v>
      </c>
      <c r="I128" s="36" t="s">
        <v>294</v>
      </c>
      <c r="J128" s="38"/>
      <c r="K128" s="38"/>
      <c r="L128" s="38"/>
      <c r="M128" s="38"/>
      <c r="N128" s="38"/>
      <c r="O128" s="38"/>
      <c r="P128" s="38"/>
      <c r="Q128" s="3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</row>
    <row r="129" spans="1:30" ht="14.25" customHeight="1" x14ac:dyDescent="0.25">
      <c r="A129" s="39" t="s">
        <v>295</v>
      </c>
      <c r="B129" s="59" t="s">
        <v>283</v>
      </c>
      <c r="C129" s="41">
        <f>SUMIFS($E$125:$E$127,$B$125:$B$127,"FGS-1",$D$125:$D$127,"&lt;&gt;VAGO")</f>
        <v>2</v>
      </c>
      <c r="D129" s="41">
        <f>SUMIFS($E$125:$E$127,$B$125:$B$127,"FGS-1",$D$125:$D$127,"VAGO")</f>
        <v>1</v>
      </c>
      <c r="E129" s="41">
        <f t="shared" ref="E129:E134" si="7">C129+D129</f>
        <v>3</v>
      </c>
      <c r="F129" s="42"/>
      <c r="G129" s="43">
        <f>SUMIF($B$125:$B$127,"FGS-1",$G$125:$G$127)</f>
        <v>0</v>
      </c>
      <c r="H129" s="43">
        <f>SUMIF($B$125:$B$127,"FGS-1",$H$125:$H$127)</f>
        <v>2401.38</v>
      </c>
      <c r="I129" s="43">
        <f>SUMIF($B$125:$B$127,"FGS-1",$G$125:$G$127)</f>
        <v>0</v>
      </c>
      <c r="J129" s="38"/>
      <c r="K129" s="38"/>
      <c r="L129" s="38"/>
      <c r="M129" s="38"/>
      <c r="N129" s="38"/>
      <c r="O129" s="38"/>
      <c r="P129" s="38"/>
      <c r="Q129" s="38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</row>
    <row r="130" spans="1:30" ht="14.25" customHeight="1" x14ac:dyDescent="0.25">
      <c r="A130" s="39" t="s">
        <v>296</v>
      </c>
      <c r="B130" s="59" t="s">
        <v>297</v>
      </c>
      <c r="C130" s="41">
        <f>SUMIFS($E$125:$E$127,$B$125:$B$127,"FGS-2",$D$125:$D$127,"&lt;&gt;VAGO")</f>
        <v>0</v>
      </c>
      <c r="D130" s="41">
        <f>SUMIFS($E$125:$E$127,$B$125:$B$127,"FGS-2",$D$125:$D$127,"VAGO")</f>
        <v>0</v>
      </c>
      <c r="E130" s="41">
        <f t="shared" si="7"/>
        <v>0</v>
      </c>
      <c r="F130" s="45"/>
      <c r="G130" s="43">
        <f>SUMIF($B$125:$B$127,"FGS-2",$G$125:$G$127)</f>
        <v>0</v>
      </c>
      <c r="H130" s="43">
        <f>SUMIF($B$125:$B$127,"FGS-2",$H$125:$H$127)</f>
        <v>0</v>
      </c>
      <c r="I130" s="43">
        <f>SUMIF($B$125:$B$127,"FGS-2",$G$125:$G$127)</f>
        <v>0</v>
      </c>
      <c r="J130" s="38"/>
      <c r="K130" s="38"/>
      <c r="L130" s="38"/>
      <c r="M130" s="38"/>
      <c r="N130" s="38"/>
      <c r="O130" s="38"/>
      <c r="P130" s="38"/>
      <c r="Q130" s="38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</row>
    <row r="131" spans="1:30" ht="14.25" customHeight="1" x14ac:dyDescent="0.25">
      <c r="A131" s="39" t="s">
        <v>298</v>
      </c>
      <c r="B131" s="59" t="s">
        <v>299</v>
      </c>
      <c r="C131" s="41">
        <f>SUMIFS($E$125:$E$127,$B$125:$B$127,"FGS-3",$D$125:$D$127,"&lt;&gt;VAGO")</f>
        <v>0</v>
      </c>
      <c r="D131" s="41">
        <f>SUMIFS($E$125:$E$127,$B$125:$B$127,"FGS-3",$D$125:$D$127,"VAGO")</f>
        <v>0</v>
      </c>
      <c r="E131" s="41">
        <f t="shared" si="7"/>
        <v>0</v>
      </c>
      <c r="F131" s="45"/>
      <c r="G131" s="43">
        <f>SUMIF($B$125:$B$127,"FGS-3",$G$125:$G$127)</f>
        <v>0</v>
      </c>
      <c r="H131" s="43">
        <f>SUMIF($B$125:$B$127,"FGS-3",$H$125:$H$127)</f>
        <v>0</v>
      </c>
      <c r="I131" s="43">
        <f>SUMIF($B$125:$B$127,"FGS-3",$G$125:$G$127)</f>
        <v>0</v>
      </c>
      <c r="J131" s="38"/>
      <c r="K131" s="38"/>
      <c r="L131" s="38"/>
      <c r="M131" s="38"/>
      <c r="N131" s="38"/>
      <c r="O131" s="38"/>
      <c r="P131" s="38"/>
      <c r="Q131" s="38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</row>
    <row r="132" spans="1:30" ht="14.25" customHeight="1" x14ac:dyDescent="0.25">
      <c r="A132" s="46" t="s">
        <v>300</v>
      </c>
      <c r="B132" s="70" t="s">
        <v>301</v>
      </c>
      <c r="C132" s="41">
        <f>SUMIFS($E$125:$E$127,$B$125:$B$127,"FGA-1",$D$125:$D$127,"&lt;&gt;VAGO")</f>
        <v>0</v>
      </c>
      <c r="D132" s="41">
        <f>SUMIFS($E$125:$E$127,$B$125:$B$127,"FGA-1",$D$125:$D$127,"VAGO")</f>
        <v>0</v>
      </c>
      <c r="E132" s="41">
        <f t="shared" si="7"/>
        <v>0</v>
      </c>
      <c r="F132" s="47"/>
      <c r="G132" s="43">
        <f>SUMIF($B$125:$B$127,"FGA-1",$G$125:$G$127)</f>
        <v>0</v>
      </c>
      <c r="H132" s="43">
        <f>SUMIF($B$125:$B$127,"FGA-1",$H$125:$H$127)</f>
        <v>0</v>
      </c>
      <c r="I132" s="43">
        <f>SUMIF($B$125:$B$127,"FGA-1",$G$125:$G$127)</f>
        <v>0</v>
      </c>
      <c r="J132" s="38"/>
      <c r="K132" s="38"/>
      <c r="L132" s="38"/>
      <c r="M132" s="38"/>
      <c r="N132" s="38"/>
      <c r="O132" s="38"/>
      <c r="P132" s="38"/>
      <c r="Q132" s="38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</row>
    <row r="133" spans="1:30" ht="14.25" customHeight="1" x14ac:dyDescent="0.25">
      <c r="A133" s="39" t="s">
        <v>302</v>
      </c>
      <c r="B133" s="59" t="s">
        <v>303</v>
      </c>
      <c r="C133" s="41">
        <f>SUMIFS($E$125:$E$127,$B$125:$B$127,"FGA-2",$D$125:$D$127,"&lt;&gt;VAGO")</f>
        <v>0</v>
      </c>
      <c r="D133" s="41">
        <f>SUMIFS($E$125:$E$127,$B$125:$B$127,"FGA-2",$D$125:$D$127,"VAGO")</f>
        <v>0</v>
      </c>
      <c r="E133" s="41">
        <f t="shared" si="7"/>
        <v>0</v>
      </c>
      <c r="F133" s="47"/>
      <c r="G133" s="43">
        <f>SUMIF($B$125:$B$127,"FGA-2",$G$125:$G$127)</f>
        <v>0</v>
      </c>
      <c r="H133" s="43">
        <f>SUMIF($B$125:$B$127,"FGA-2",$H$125:$H$127)</f>
        <v>0</v>
      </c>
      <c r="I133" s="43">
        <f>SUMIF($B$125:$B$127,"FGA-2",$G$125:$G$127)</f>
        <v>0</v>
      </c>
      <c r="J133" s="38"/>
      <c r="K133" s="38"/>
      <c r="L133" s="38"/>
      <c r="M133" s="38"/>
      <c r="N133" s="38"/>
      <c r="O133" s="38"/>
      <c r="P133" s="38"/>
      <c r="Q133" s="38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</row>
    <row r="134" spans="1:30" ht="14.25" customHeight="1" x14ac:dyDescent="0.25">
      <c r="A134" s="39" t="s">
        <v>304</v>
      </c>
      <c r="B134" s="59" t="s">
        <v>305</v>
      </c>
      <c r="C134" s="41">
        <f>SUMIFS($E$125:$E$127,$B$125:$B$127,"FGA-3",$D$125:$D$127,"&lt;&gt;VAGO")</f>
        <v>0</v>
      </c>
      <c r="D134" s="41">
        <f>SUMIFS($E$125:$E$127,$B$125:$B$127,"FGA-3",$D$125:$D$127,"VAGO")</f>
        <v>0</v>
      </c>
      <c r="E134" s="41">
        <f t="shared" si="7"/>
        <v>0</v>
      </c>
      <c r="F134" s="45"/>
      <c r="G134" s="43">
        <f>SUMIF($B$125:$B$127,"FGA-3",$G$125:$G$127)</f>
        <v>0</v>
      </c>
      <c r="H134" s="43">
        <f>SUMIF($B$125:$B$127,"FGA-3",$H$125:$H$127)</f>
        <v>0</v>
      </c>
      <c r="I134" s="43">
        <f>SUMIF($B$125:$B$127,"FGA-3",$G$125:$G$127)</f>
        <v>0</v>
      </c>
      <c r="J134" s="38"/>
      <c r="K134" s="38"/>
      <c r="L134" s="38"/>
      <c r="M134" s="38"/>
      <c r="N134" s="38"/>
      <c r="O134" s="38"/>
      <c r="P134" s="38"/>
      <c r="Q134" s="3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</row>
    <row r="135" spans="1:30" ht="14.25" customHeight="1" x14ac:dyDescent="0.25">
      <c r="A135" s="35" t="s">
        <v>306</v>
      </c>
      <c r="B135" s="57"/>
      <c r="C135" s="36">
        <f t="shared" ref="C135:E135" si="8">SUM(C129:C134)</f>
        <v>2</v>
      </c>
      <c r="D135" s="36">
        <f t="shared" si="8"/>
        <v>1</v>
      </c>
      <c r="E135" s="36">
        <f t="shared" si="8"/>
        <v>3</v>
      </c>
      <c r="F135" s="57"/>
      <c r="G135" s="60">
        <f t="shared" ref="G135:I135" si="9">SUM(G129:G134)</f>
        <v>0</v>
      </c>
      <c r="H135" s="60">
        <f t="shared" si="9"/>
        <v>2401.38</v>
      </c>
      <c r="I135" s="60">
        <f t="shared" si="9"/>
        <v>0</v>
      </c>
      <c r="J135" s="38"/>
      <c r="K135" s="38"/>
      <c r="L135" s="38"/>
      <c r="M135" s="38"/>
      <c r="N135" s="38"/>
      <c r="O135" s="38"/>
      <c r="P135" s="38"/>
      <c r="Q135" s="3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</row>
    <row r="136" spans="1:30" ht="14.25" customHeight="1" x14ac:dyDescent="0.25">
      <c r="A136" s="44"/>
      <c r="B136" s="44"/>
      <c r="C136" s="44"/>
      <c r="D136" s="44"/>
      <c r="E136" s="44"/>
      <c r="F136" s="44"/>
      <c r="G136" s="44"/>
      <c r="H136" s="44"/>
      <c r="I136" s="50"/>
      <c r="J136" s="50"/>
      <c r="K136" s="7"/>
      <c r="L136" s="50"/>
      <c r="M136" s="50"/>
      <c r="N136" s="50"/>
      <c r="O136" s="50"/>
      <c r="P136" s="50"/>
      <c r="Q136" s="50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</row>
    <row r="137" spans="1:30" ht="14.25" customHeight="1" x14ac:dyDescent="0.25">
      <c r="A137" s="35"/>
      <c r="B137" s="35"/>
      <c r="C137" s="36" t="s">
        <v>307</v>
      </c>
      <c r="D137" s="36" t="s">
        <v>308</v>
      </c>
      <c r="E137" s="36" t="s">
        <v>309</v>
      </c>
      <c r="F137" s="37"/>
      <c r="G137" s="36" t="s">
        <v>310</v>
      </c>
      <c r="H137" s="36" t="s">
        <v>311</v>
      </c>
      <c r="I137" s="36" t="s">
        <v>312</v>
      </c>
      <c r="J137" s="50"/>
      <c r="K137" s="7"/>
      <c r="L137" s="50"/>
      <c r="M137" s="50"/>
      <c r="N137" s="50"/>
      <c r="O137" s="50"/>
      <c r="P137" s="50"/>
      <c r="Q137" s="50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</row>
    <row r="138" spans="1:30" ht="14.25" customHeight="1" x14ac:dyDescent="0.25">
      <c r="A138" s="35" t="s">
        <v>313</v>
      </c>
      <c r="B138" s="37"/>
      <c r="C138" s="36">
        <f t="shared" ref="C138:E138" si="10">SUM(C103+C121+C135)</f>
        <v>88</v>
      </c>
      <c r="D138" s="36">
        <f t="shared" si="10"/>
        <v>7</v>
      </c>
      <c r="E138" s="36">
        <f t="shared" si="10"/>
        <v>22</v>
      </c>
      <c r="F138" s="37"/>
      <c r="G138" s="60">
        <f t="shared" ref="G138:I138" si="11">SUM(H103+G121+G135)</f>
        <v>47243.950000000004</v>
      </c>
      <c r="H138" s="60">
        <f t="shared" si="11"/>
        <v>236683.51</v>
      </c>
      <c r="I138" s="60">
        <f t="shared" si="11"/>
        <v>292096.07999999996</v>
      </c>
      <c r="J138" s="50"/>
      <c r="K138" s="7"/>
      <c r="L138" s="50"/>
      <c r="M138" s="50"/>
      <c r="N138" s="50"/>
      <c r="O138" s="50"/>
      <c r="P138" s="50"/>
      <c r="Q138" s="50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</row>
    <row r="139" spans="1:30" ht="14.25" customHeight="1" x14ac:dyDescent="0.25">
      <c r="A139" s="44"/>
      <c r="B139" s="44"/>
      <c r="C139" s="44"/>
      <c r="D139" s="44"/>
      <c r="E139" s="44"/>
      <c r="F139" s="44"/>
      <c r="G139" s="44"/>
      <c r="H139" s="44"/>
      <c r="I139" s="50"/>
      <c r="J139" s="50"/>
      <c r="K139" s="7"/>
      <c r="L139" s="50"/>
      <c r="M139" s="50"/>
      <c r="N139" s="50"/>
      <c r="O139" s="50"/>
      <c r="P139" s="50"/>
      <c r="Q139" s="50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</row>
    <row r="140" spans="1:30" ht="14.25" customHeight="1" x14ac:dyDescent="0.25">
      <c r="A140" s="98" t="s">
        <v>314</v>
      </c>
      <c r="B140" s="89"/>
      <c r="C140" s="89"/>
      <c r="D140" s="89"/>
      <c r="E140" s="89"/>
      <c r="F140" s="90"/>
      <c r="G140" s="38"/>
      <c r="H140" s="44"/>
      <c r="I140" s="44"/>
      <c r="J140" s="44"/>
      <c r="K140" s="38"/>
      <c r="L140" s="44"/>
      <c r="M140" s="50"/>
      <c r="N140" s="50"/>
      <c r="O140" s="50"/>
      <c r="P140" s="50"/>
      <c r="Q140" s="50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</row>
    <row r="141" spans="1:30" ht="14.25" customHeight="1" x14ac:dyDescent="0.25">
      <c r="A141" s="99" t="s">
        <v>315</v>
      </c>
      <c r="B141" s="89"/>
      <c r="C141" s="89"/>
      <c r="D141" s="89"/>
      <c r="E141" s="89"/>
      <c r="F141" s="90"/>
      <c r="G141" s="38"/>
      <c r="H141" s="44"/>
      <c r="I141" s="44"/>
      <c r="J141" s="44"/>
      <c r="K141" s="44"/>
      <c r="L141" s="44"/>
      <c r="M141" s="50"/>
      <c r="N141" s="50"/>
      <c r="O141" s="50"/>
      <c r="P141" s="50"/>
      <c r="Q141" s="50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</row>
    <row r="142" spans="1:30" ht="14.25" customHeight="1" x14ac:dyDescent="0.25">
      <c r="A142" s="99" t="s">
        <v>316</v>
      </c>
      <c r="B142" s="89"/>
      <c r="C142" s="89"/>
      <c r="D142" s="89"/>
      <c r="E142" s="89"/>
      <c r="F142" s="90"/>
      <c r="G142" s="38"/>
      <c r="H142" s="44"/>
      <c r="I142" s="44"/>
      <c r="J142" s="44"/>
      <c r="K142" s="44"/>
      <c r="L142" s="44"/>
      <c r="M142" s="50"/>
      <c r="N142" s="50"/>
      <c r="O142" s="50"/>
      <c r="P142" s="50"/>
      <c r="Q142" s="50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</row>
    <row r="143" spans="1:30" ht="14.25" customHeight="1" x14ac:dyDescent="0.25">
      <c r="A143" s="88" t="s">
        <v>317</v>
      </c>
      <c r="B143" s="89"/>
      <c r="C143" s="89"/>
      <c r="D143" s="89"/>
      <c r="E143" s="89"/>
      <c r="F143" s="90"/>
      <c r="G143" s="38"/>
      <c r="H143" s="44"/>
      <c r="I143" s="44"/>
      <c r="J143" s="44"/>
      <c r="K143" s="44"/>
      <c r="L143" s="44"/>
      <c r="M143" s="50"/>
      <c r="N143" s="50"/>
      <c r="O143" s="50"/>
      <c r="P143" s="50"/>
      <c r="Q143" s="50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</row>
    <row r="144" spans="1:30" ht="14.25" customHeight="1" x14ac:dyDescent="0.25">
      <c r="A144" s="88" t="s">
        <v>318</v>
      </c>
      <c r="B144" s="89"/>
      <c r="C144" s="89"/>
      <c r="D144" s="89"/>
      <c r="E144" s="89"/>
      <c r="F144" s="90"/>
      <c r="G144" s="38"/>
      <c r="H144" s="44"/>
      <c r="I144" s="44"/>
      <c r="J144" s="44"/>
      <c r="K144" s="44"/>
      <c r="L144" s="44"/>
      <c r="M144" s="50"/>
      <c r="N144" s="50"/>
      <c r="O144" s="50"/>
      <c r="P144" s="50"/>
      <c r="Q144" s="50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</row>
    <row r="145" spans="1:30" ht="14.25" customHeight="1" x14ac:dyDescent="0.25">
      <c r="A145" s="88" t="s">
        <v>319</v>
      </c>
      <c r="B145" s="89"/>
      <c r="C145" s="89"/>
      <c r="D145" s="89"/>
      <c r="E145" s="89"/>
      <c r="F145" s="90"/>
      <c r="G145" s="38"/>
      <c r="H145" s="44"/>
      <c r="I145" s="44"/>
      <c r="J145" s="44"/>
      <c r="K145" s="44"/>
      <c r="L145" s="44"/>
      <c r="M145" s="50"/>
      <c r="N145" s="50"/>
      <c r="O145" s="50"/>
      <c r="P145" s="50"/>
      <c r="Q145" s="50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</row>
    <row r="146" spans="1:30" ht="14.25" customHeight="1" x14ac:dyDescent="0.25">
      <c r="A146" s="88"/>
      <c r="B146" s="89"/>
      <c r="C146" s="89"/>
      <c r="D146" s="89"/>
      <c r="E146" s="89"/>
      <c r="F146" s="90"/>
      <c r="G146" s="38"/>
      <c r="H146" s="44"/>
      <c r="I146" s="44"/>
      <c r="J146" s="44"/>
      <c r="K146" s="44"/>
      <c r="L146" s="44"/>
      <c r="M146" s="50"/>
      <c r="N146" s="50"/>
      <c r="O146" s="50"/>
      <c r="P146" s="50"/>
      <c r="Q146" s="50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</row>
    <row r="147" spans="1:30" ht="14.25" customHeight="1" x14ac:dyDescent="0.25">
      <c r="A147" s="100"/>
      <c r="B147" s="101"/>
      <c r="C147" s="101"/>
      <c r="D147" s="101"/>
      <c r="E147" s="101"/>
      <c r="F147" s="101"/>
      <c r="G147" s="38"/>
      <c r="H147" s="44"/>
      <c r="I147" s="44"/>
      <c r="J147" s="44"/>
      <c r="K147" s="44"/>
      <c r="L147" s="44"/>
      <c r="M147" s="50"/>
      <c r="N147" s="50"/>
      <c r="O147" s="50"/>
      <c r="P147" s="50"/>
      <c r="Q147" s="50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</row>
    <row r="148" spans="1:30" ht="14.25" customHeight="1" x14ac:dyDescent="0.25">
      <c r="A148" s="98" t="s">
        <v>320</v>
      </c>
      <c r="B148" s="89"/>
      <c r="C148" s="89"/>
      <c r="D148" s="89"/>
      <c r="E148" s="89"/>
      <c r="F148" s="90"/>
      <c r="G148" s="38"/>
      <c r="H148" s="44"/>
      <c r="I148" s="44"/>
      <c r="J148" s="44"/>
      <c r="K148" s="44"/>
      <c r="L148" s="44"/>
      <c r="M148" s="50"/>
      <c r="N148" s="50"/>
      <c r="O148" s="50"/>
      <c r="P148" s="50"/>
      <c r="Q148" s="50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</row>
    <row r="149" spans="1:30" ht="14.25" customHeight="1" x14ac:dyDescent="0.25">
      <c r="A149" s="99" t="s">
        <v>321</v>
      </c>
      <c r="B149" s="89"/>
      <c r="C149" s="89"/>
      <c r="D149" s="89"/>
      <c r="E149" s="89"/>
      <c r="F149" s="90"/>
      <c r="G149" s="38"/>
      <c r="H149" s="44"/>
      <c r="I149" s="44"/>
      <c r="J149" s="44"/>
      <c r="K149" s="44"/>
      <c r="L149" s="44"/>
      <c r="M149" s="50"/>
      <c r="N149" s="50"/>
      <c r="O149" s="50"/>
      <c r="P149" s="50"/>
      <c r="Q149" s="50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</row>
    <row r="150" spans="1:30" ht="14.25" customHeight="1" x14ac:dyDescent="0.25">
      <c r="A150" s="88" t="s">
        <v>322</v>
      </c>
      <c r="B150" s="89"/>
      <c r="C150" s="89"/>
      <c r="D150" s="89"/>
      <c r="E150" s="89"/>
      <c r="F150" s="90"/>
      <c r="G150" s="38"/>
      <c r="H150" s="44"/>
      <c r="I150" s="44"/>
      <c r="J150" s="44"/>
      <c r="K150" s="44"/>
      <c r="L150" s="44"/>
      <c r="M150" s="50"/>
      <c r="N150" s="50"/>
      <c r="O150" s="50"/>
      <c r="P150" s="50"/>
      <c r="Q150" s="50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</row>
    <row r="151" spans="1:30" ht="14.25" customHeight="1" x14ac:dyDescent="0.25">
      <c r="A151" s="88" t="s">
        <v>323</v>
      </c>
      <c r="B151" s="89"/>
      <c r="C151" s="89"/>
      <c r="D151" s="89"/>
      <c r="E151" s="89"/>
      <c r="F151" s="90"/>
      <c r="G151" s="38"/>
      <c r="H151" s="44"/>
      <c r="I151" s="44"/>
      <c r="J151" s="44"/>
      <c r="K151" s="44"/>
      <c r="L151" s="44"/>
      <c r="M151" s="50"/>
      <c r="N151" s="50"/>
      <c r="O151" s="50"/>
      <c r="P151" s="50"/>
      <c r="Q151" s="50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</row>
    <row r="152" spans="1:30" ht="14.25" customHeight="1" x14ac:dyDescent="0.25">
      <c r="A152" s="88" t="s">
        <v>324</v>
      </c>
      <c r="B152" s="89"/>
      <c r="C152" s="89"/>
      <c r="D152" s="89"/>
      <c r="E152" s="89"/>
      <c r="F152" s="90"/>
      <c r="G152" s="38"/>
      <c r="H152" s="44"/>
      <c r="I152" s="44"/>
      <c r="J152" s="44"/>
      <c r="K152" s="44"/>
      <c r="L152" s="44"/>
      <c r="M152" s="50"/>
      <c r="N152" s="50"/>
      <c r="O152" s="50"/>
      <c r="P152" s="50"/>
      <c r="Q152" s="50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</row>
    <row r="153" spans="1:30" ht="14.25" customHeight="1" x14ac:dyDescent="0.25">
      <c r="A153" s="88" t="s">
        <v>325</v>
      </c>
      <c r="B153" s="89"/>
      <c r="C153" s="89"/>
      <c r="D153" s="89"/>
      <c r="E153" s="89"/>
      <c r="F153" s="90"/>
      <c r="G153" s="38"/>
      <c r="H153" s="44"/>
      <c r="I153" s="44"/>
      <c r="J153" s="44"/>
      <c r="K153" s="44"/>
      <c r="L153" s="44"/>
      <c r="M153" s="50"/>
      <c r="N153" s="50"/>
      <c r="O153" s="50"/>
      <c r="P153" s="50"/>
      <c r="Q153" s="50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</row>
    <row r="154" spans="1:30" ht="14.25" customHeight="1" x14ac:dyDescent="0.25">
      <c r="A154" s="88" t="s">
        <v>326</v>
      </c>
      <c r="B154" s="89"/>
      <c r="C154" s="89"/>
      <c r="D154" s="89"/>
      <c r="E154" s="89"/>
      <c r="F154" s="90"/>
      <c r="G154" s="38"/>
      <c r="H154" s="44"/>
      <c r="I154" s="44"/>
      <c r="J154" s="44"/>
      <c r="K154" s="44"/>
      <c r="L154" s="44"/>
      <c r="M154" s="50"/>
      <c r="N154" s="50"/>
      <c r="O154" s="50"/>
      <c r="P154" s="50"/>
      <c r="Q154" s="50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</row>
    <row r="155" spans="1:30" ht="14.25" customHeight="1" x14ac:dyDescent="0.25">
      <c r="A155" s="88" t="s">
        <v>327</v>
      </c>
      <c r="B155" s="89"/>
      <c r="C155" s="89"/>
      <c r="D155" s="89"/>
      <c r="E155" s="89"/>
      <c r="F155" s="90"/>
      <c r="G155" s="38"/>
      <c r="H155" s="44"/>
      <c r="I155" s="44"/>
      <c r="J155" s="44"/>
      <c r="K155" s="44"/>
      <c r="L155" s="44"/>
      <c r="M155" s="50"/>
      <c r="N155" s="50"/>
      <c r="O155" s="50"/>
      <c r="P155" s="50"/>
      <c r="Q155" s="50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</row>
    <row r="156" spans="1:30" ht="14.25" customHeight="1" x14ac:dyDescent="0.25">
      <c r="A156" s="88" t="s">
        <v>328</v>
      </c>
      <c r="B156" s="89"/>
      <c r="C156" s="89"/>
      <c r="D156" s="89"/>
      <c r="E156" s="89"/>
      <c r="F156" s="90"/>
      <c r="G156" s="38"/>
      <c r="H156" s="44"/>
      <c r="I156" s="44"/>
      <c r="J156" s="44"/>
      <c r="K156" s="44"/>
      <c r="L156" s="44"/>
      <c r="M156" s="50"/>
      <c r="N156" s="50"/>
      <c r="O156" s="50"/>
      <c r="P156" s="50"/>
      <c r="Q156" s="50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</row>
    <row r="157" spans="1:30" ht="14.25" customHeight="1" x14ac:dyDescent="0.25">
      <c r="A157" s="88" t="s">
        <v>329</v>
      </c>
      <c r="B157" s="89"/>
      <c r="C157" s="89"/>
      <c r="D157" s="89"/>
      <c r="E157" s="89"/>
      <c r="F157" s="90"/>
      <c r="G157" s="38"/>
      <c r="H157" s="44"/>
      <c r="I157" s="44"/>
      <c r="J157" s="44"/>
      <c r="K157" s="44"/>
      <c r="L157" s="44"/>
      <c r="M157" s="50"/>
      <c r="N157" s="50"/>
      <c r="O157" s="50"/>
      <c r="P157" s="50"/>
      <c r="Q157" s="50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</row>
    <row r="158" spans="1:30" ht="14.25" customHeight="1" x14ac:dyDescent="0.25">
      <c r="A158" s="88" t="s">
        <v>330</v>
      </c>
      <c r="B158" s="89"/>
      <c r="C158" s="89"/>
      <c r="D158" s="89"/>
      <c r="E158" s="89"/>
      <c r="F158" s="90"/>
      <c r="G158" s="38"/>
      <c r="H158" s="44"/>
      <c r="I158" s="44"/>
      <c r="J158" s="44"/>
      <c r="K158" s="44"/>
      <c r="L158" s="44"/>
      <c r="M158" s="50"/>
      <c r="N158" s="50"/>
      <c r="O158" s="50"/>
      <c r="P158" s="50"/>
      <c r="Q158" s="50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</row>
    <row r="159" spans="1:30" ht="14.25" customHeight="1" x14ac:dyDescent="0.25">
      <c r="A159" s="88" t="s">
        <v>331</v>
      </c>
      <c r="B159" s="89"/>
      <c r="C159" s="89"/>
      <c r="D159" s="89"/>
      <c r="E159" s="89"/>
      <c r="F159" s="90"/>
      <c r="G159" s="38"/>
      <c r="H159" s="44"/>
      <c r="I159" s="44"/>
      <c r="J159" s="44"/>
      <c r="K159" s="44"/>
      <c r="L159" s="44"/>
      <c r="M159" s="50"/>
      <c r="N159" s="50"/>
      <c r="O159" s="50"/>
      <c r="P159" s="50"/>
      <c r="Q159" s="50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</row>
    <row r="160" spans="1:30" ht="14.25" customHeight="1" x14ac:dyDescent="0.25">
      <c r="A160" s="88" t="s">
        <v>332</v>
      </c>
      <c r="B160" s="89"/>
      <c r="C160" s="89"/>
      <c r="D160" s="89"/>
      <c r="E160" s="89"/>
      <c r="F160" s="90"/>
      <c r="G160" s="38"/>
      <c r="H160" s="44"/>
      <c r="I160" s="44"/>
      <c r="J160" s="44"/>
      <c r="K160" s="44"/>
      <c r="L160" s="44"/>
      <c r="M160" s="50"/>
      <c r="N160" s="50"/>
      <c r="O160" s="50"/>
      <c r="P160" s="50"/>
      <c r="Q160" s="50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</row>
    <row r="161" spans="1:30" ht="14.25" customHeight="1" x14ac:dyDescent="0.25">
      <c r="A161" s="88" t="s">
        <v>333</v>
      </c>
      <c r="B161" s="89"/>
      <c r="C161" s="89"/>
      <c r="D161" s="89"/>
      <c r="E161" s="89"/>
      <c r="F161" s="90"/>
      <c r="G161" s="38"/>
      <c r="H161" s="44"/>
      <c r="I161" s="44"/>
      <c r="J161" s="44"/>
      <c r="K161" s="44"/>
      <c r="L161" s="44"/>
      <c r="M161" s="50"/>
      <c r="N161" s="50"/>
      <c r="O161" s="50"/>
      <c r="P161" s="50"/>
      <c r="Q161" s="50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</row>
    <row r="162" spans="1:30" ht="14.25" customHeight="1" x14ac:dyDescent="0.25">
      <c r="A162" s="88" t="s">
        <v>334</v>
      </c>
      <c r="B162" s="89"/>
      <c r="C162" s="89"/>
      <c r="D162" s="89"/>
      <c r="E162" s="89"/>
      <c r="F162" s="90"/>
      <c r="G162" s="38"/>
      <c r="H162" s="44"/>
      <c r="I162" s="44"/>
      <c r="J162" s="44"/>
      <c r="K162" s="44"/>
      <c r="L162" s="44"/>
      <c r="M162" s="50"/>
      <c r="N162" s="50"/>
      <c r="O162" s="50"/>
      <c r="P162" s="50"/>
      <c r="Q162" s="50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</row>
    <row r="163" spans="1:30" ht="14.25" customHeight="1" x14ac:dyDescent="0.25">
      <c r="A163" s="88" t="s">
        <v>335</v>
      </c>
      <c r="B163" s="89"/>
      <c r="C163" s="89"/>
      <c r="D163" s="89"/>
      <c r="E163" s="89"/>
      <c r="F163" s="90"/>
      <c r="G163" s="38"/>
      <c r="H163" s="44"/>
      <c r="I163" s="44"/>
      <c r="J163" s="44"/>
      <c r="K163" s="44"/>
      <c r="L163" s="44"/>
      <c r="M163" s="50"/>
      <c r="N163" s="50"/>
      <c r="O163" s="50"/>
      <c r="P163" s="50"/>
      <c r="Q163" s="50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</row>
    <row r="164" spans="1:30" ht="14.25" customHeight="1" x14ac:dyDescent="0.25">
      <c r="A164" s="88" t="s">
        <v>336</v>
      </c>
      <c r="B164" s="89"/>
      <c r="C164" s="89"/>
      <c r="D164" s="89"/>
      <c r="E164" s="89"/>
      <c r="F164" s="90"/>
      <c r="G164" s="38"/>
      <c r="H164" s="44"/>
      <c r="I164" s="44"/>
      <c r="J164" s="44"/>
      <c r="K164" s="44"/>
      <c r="L164" s="44"/>
      <c r="M164" s="50"/>
      <c r="N164" s="50"/>
      <c r="O164" s="50"/>
      <c r="P164" s="50"/>
      <c r="Q164" s="50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</row>
    <row r="165" spans="1:30" ht="14.25" customHeight="1" x14ac:dyDescent="0.25">
      <c r="A165" s="88" t="s">
        <v>337</v>
      </c>
      <c r="B165" s="89"/>
      <c r="C165" s="89"/>
      <c r="D165" s="89"/>
      <c r="E165" s="89"/>
      <c r="F165" s="90"/>
      <c r="G165" s="38"/>
      <c r="H165" s="44"/>
      <c r="I165" s="44"/>
      <c r="J165" s="44"/>
      <c r="K165" s="44"/>
      <c r="L165" s="44"/>
      <c r="M165" s="50"/>
      <c r="N165" s="50"/>
      <c r="O165" s="50"/>
      <c r="P165" s="50"/>
      <c r="Q165" s="50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</row>
    <row r="166" spans="1:30" ht="14.25" customHeight="1" x14ac:dyDescent="0.25">
      <c r="A166" s="88" t="s">
        <v>338</v>
      </c>
      <c r="B166" s="89"/>
      <c r="C166" s="89"/>
      <c r="D166" s="89"/>
      <c r="E166" s="89"/>
      <c r="F166" s="90"/>
      <c r="G166" s="38"/>
      <c r="H166" s="44"/>
      <c r="I166" s="44"/>
      <c r="J166" s="44"/>
      <c r="K166" s="44"/>
      <c r="L166" s="44"/>
      <c r="M166" s="50"/>
      <c r="N166" s="50"/>
      <c r="O166" s="50"/>
      <c r="P166" s="50"/>
      <c r="Q166" s="50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</row>
    <row r="167" spans="1:30" ht="14.25" customHeight="1" x14ac:dyDescent="0.25">
      <c r="A167" s="88" t="s">
        <v>339</v>
      </c>
      <c r="B167" s="89"/>
      <c r="C167" s="89"/>
      <c r="D167" s="89"/>
      <c r="E167" s="89"/>
      <c r="F167" s="90"/>
      <c r="G167" s="38"/>
      <c r="H167" s="44"/>
      <c r="I167" s="44"/>
      <c r="J167" s="44"/>
      <c r="K167" s="44"/>
      <c r="L167" s="44"/>
      <c r="M167" s="50"/>
      <c r="N167" s="50"/>
      <c r="O167" s="50"/>
      <c r="P167" s="50"/>
      <c r="Q167" s="50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</row>
    <row r="168" spans="1:30" ht="14.25" customHeight="1" x14ac:dyDescent="0.25">
      <c r="A168" s="88" t="s">
        <v>340</v>
      </c>
      <c r="B168" s="89"/>
      <c r="C168" s="89"/>
      <c r="D168" s="89"/>
      <c r="E168" s="89"/>
      <c r="F168" s="90"/>
      <c r="G168" s="38"/>
      <c r="H168" s="44"/>
      <c r="I168" s="44"/>
      <c r="J168" s="44"/>
      <c r="K168" s="44"/>
      <c r="L168" s="44"/>
      <c r="M168" s="50"/>
      <c r="N168" s="50"/>
      <c r="O168" s="50"/>
      <c r="P168" s="50"/>
      <c r="Q168" s="50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</row>
    <row r="169" spans="1:30" ht="14.25" customHeight="1" x14ac:dyDescent="0.25">
      <c r="A169" s="88" t="s">
        <v>341</v>
      </c>
      <c r="B169" s="89"/>
      <c r="C169" s="89"/>
      <c r="D169" s="89"/>
      <c r="E169" s="89"/>
      <c r="F169" s="90"/>
      <c r="G169" s="38"/>
      <c r="H169" s="44"/>
      <c r="I169" s="44"/>
      <c r="J169" s="44"/>
      <c r="K169" s="44"/>
      <c r="L169" s="44"/>
      <c r="M169" s="50"/>
      <c r="N169" s="50"/>
      <c r="O169" s="50"/>
      <c r="P169" s="50"/>
      <c r="Q169" s="50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</row>
    <row r="170" spans="1:30" ht="14.25" customHeight="1" x14ac:dyDescent="0.25">
      <c r="A170" s="88" t="s">
        <v>342</v>
      </c>
      <c r="B170" s="89"/>
      <c r="C170" s="89"/>
      <c r="D170" s="89"/>
      <c r="E170" s="89"/>
      <c r="F170" s="90"/>
      <c r="G170" s="38"/>
      <c r="H170" s="44"/>
      <c r="I170" s="44"/>
      <c r="J170" s="44"/>
      <c r="K170" s="44"/>
      <c r="L170" s="44"/>
      <c r="M170" s="50"/>
      <c r="N170" s="50"/>
      <c r="O170" s="50"/>
      <c r="P170" s="50"/>
      <c r="Q170" s="50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</row>
    <row r="171" spans="1:30" ht="14.25" customHeight="1" x14ac:dyDescent="0.25">
      <c r="A171" s="88" t="s">
        <v>343</v>
      </c>
      <c r="B171" s="89"/>
      <c r="C171" s="89"/>
      <c r="D171" s="89"/>
      <c r="E171" s="89"/>
      <c r="F171" s="90"/>
      <c r="G171" s="38"/>
      <c r="H171" s="44"/>
      <c r="I171" s="44"/>
      <c r="J171" s="44"/>
      <c r="K171" s="44"/>
      <c r="L171" s="44"/>
      <c r="M171" s="50"/>
      <c r="N171" s="50"/>
      <c r="O171" s="50"/>
      <c r="P171" s="50"/>
      <c r="Q171" s="50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</row>
    <row r="172" spans="1:30" ht="14.25" customHeight="1" x14ac:dyDescent="0.25">
      <c r="A172" s="88" t="s">
        <v>344</v>
      </c>
      <c r="B172" s="89"/>
      <c r="C172" s="89"/>
      <c r="D172" s="89"/>
      <c r="E172" s="89"/>
      <c r="F172" s="90"/>
      <c r="G172" s="38"/>
      <c r="H172" s="44"/>
      <c r="I172" s="44"/>
      <c r="J172" s="44"/>
      <c r="K172" s="44"/>
      <c r="L172" s="44"/>
      <c r="M172" s="50"/>
      <c r="N172" s="50"/>
      <c r="O172" s="50"/>
      <c r="P172" s="50"/>
      <c r="Q172" s="50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</row>
    <row r="173" spans="1:30" ht="14.25" customHeight="1" x14ac:dyDescent="0.25">
      <c r="A173" s="88" t="s">
        <v>345</v>
      </c>
      <c r="B173" s="89"/>
      <c r="C173" s="89"/>
      <c r="D173" s="89"/>
      <c r="E173" s="89"/>
      <c r="F173" s="90"/>
      <c r="G173" s="38"/>
      <c r="H173" s="44"/>
      <c r="I173" s="44"/>
      <c r="J173" s="44"/>
      <c r="K173" s="44"/>
      <c r="L173" s="44"/>
      <c r="M173" s="50"/>
      <c r="N173" s="50"/>
      <c r="O173" s="50"/>
      <c r="P173" s="50"/>
      <c r="Q173" s="50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</row>
    <row r="174" spans="1:30" ht="14.25" customHeight="1" x14ac:dyDescent="0.25">
      <c r="A174" s="88" t="s">
        <v>346</v>
      </c>
      <c r="B174" s="89"/>
      <c r="C174" s="89"/>
      <c r="D174" s="89"/>
      <c r="E174" s="89"/>
      <c r="F174" s="90"/>
      <c r="G174" s="38"/>
      <c r="H174" s="44"/>
      <c r="I174" s="44"/>
      <c r="J174" s="44"/>
      <c r="K174" s="44"/>
      <c r="L174" s="44"/>
      <c r="M174" s="50"/>
      <c r="N174" s="50"/>
      <c r="O174" s="50"/>
      <c r="P174" s="50"/>
      <c r="Q174" s="50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</row>
    <row r="175" spans="1:30" ht="14.25" customHeight="1" x14ac:dyDescent="0.25">
      <c r="A175" s="88" t="s">
        <v>347</v>
      </c>
      <c r="B175" s="89"/>
      <c r="C175" s="89"/>
      <c r="D175" s="89"/>
      <c r="E175" s="89"/>
      <c r="F175" s="90"/>
      <c r="G175" s="38"/>
      <c r="H175" s="44"/>
      <c r="I175" s="44"/>
      <c r="J175" s="44"/>
      <c r="K175" s="44"/>
      <c r="L175" s="44"/>
      <c r="M175" s="50"/>
      <c r="N175" s="50"/>
      <c r="O175" s="50"/>
      <c r="P175" s="50"/>
      <c r="Q175" s="50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</row>
    <row r="176" spans="1:30" ht="14.25" customHeight="1" x14ac:dyDescent="0.25">
      <c r="A176" s="88" t="s">
        <v>348</v>
      </c>
      <c r="B176" s="89"/>
      <c r="C176" s="89"/>
      <c r="D176" s="89"/>
      <c r="E176" s="89"/>
      <c r="F176" s="90"/>
      <c r="G176" s="38"/>
      <c r="H176" s="44"/>
      <c r="I176" s="44"/>
      <c r="J176" s="44"/>
      <c r="K176" s="44"/>
      <c r="L176" s="44"/>
      <c r="M176" s="50"/>
      <c r="N176" s="50"/>
      <c r="O176" s="50"/>
      <c r="P176" s="50"/>
      <c r="Q176" s="50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</row>
    <row r="177" spans="1:30" ht="14.25" customHeight="1" x14ac:dyDescent="0.25">
      <c r="A177" s="88" t="s">
        <v>349</v>
      </c>
      <c r="B177" s="89"/>
      <c r="C177" s="89"/>
      <c r="D177" s="89"/>
      <c r="E177" s="89"/>
      <c r="F177" s="90"/>
      <c r="G177" s="38"/>
      <c r="H177" s="44"/>
      <c r="I177" s="44"/>
      <c r="J177" s="44"/>
      <c r="K177" s="44"/>
      <c r="L177" s="44"/>
      <c r="M177" s="50"/>
      <c r="N177" s="50"/>
      <c r="O177" s="50"/>
      <c r="P177" s="50"/>
      <c r="Q177" s="50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</row>
    <row r="178" spans="1:30" ht="14.25" customHeight="1" x14ac:dyDescent="0.25">
      <c r="A178" s="88" t="s">
        <v>350</v>
      </c>
      <c r="B178" s="89"/>
      <c r="C178" s="89"/>
      <c r="D178" s="89"/>
      <c r="E178" s="89"/>
      <c r="F178" s="90"/>
      <c r="G178" s="38"/>
      <c r="H178" s="44"/>
      <c r="I178" s="44"/>
      <c r="J178" s="44"/>
      <c r="K178" s="44"/>
      <c r="L178" s="44"/>
      <c r="M178" s="50"/>
      <c r="N178" s="50"/>
      <c r="O178" s="50"/>
      <c r="P178" s="50"/>
      <c r="Q178" s="50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</row>
    <row r="179" spans="1:30" ht="14.25" customHeight="1" x14ac:dyDescent="0.25">
      <c r="A179" s="88" t="s">
        <v>351</v>
      </c>
      <c r="B179" s="89"/>
      <c r="C179" s="89"/>
      <c r="D179" s="89"/>
      <c r="E179" s="89"/>
      <c r="F179" s="90"/>
      <c r="G179" s="38"/>
      <c r="H179" s="44"/>
      <c r="I179" s="44"/>
      <c r="J179" s="44"/>
      <c r="K179" s="44"/>
      <c r="L179" s="44"/>
      <c r="M179" s="50"/>
      <c r="N179" s="50"/>
      <c r="O179" s="50"/>
      <c r="P179" s="50"/>
      <c r="Q179" s="50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</row>
    <row r="180" spans="1:30" ht="14.25" customHeight="1" x14ac:dyDescent="0.25">
      <c r="A180" s="88" t="s">
        <v>352</v>
      </c>
      <c r="B180" s="89"/>
      <c r="C180" s="89"/>
      <c r="D180" s="89"/>
      <c r="E180" s="89"/>
      <c r="F180" s="90"/>
      <c r="G180" s="38"/>
      <c r="H180" s="44"/>
      <c r="I180" s="44"/>
      <c r="J180" s="44"/>
      <c r="K180" s="44"/>
      <c r="L180" s="44"/>
      <c r="M180" s="50"/>
      <c r="N180" s="50"/>
      <c r="O180" s="50"/>
      <c r="P180" s="50"/>
      <c r="Q180" s="50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</row>
    <row r="181" spans="1:30" ht="14.25" customHeight="1" x14ac:dyDescent="0.25">
      <c r="A181" s="88" t="s">
        <v>353</v>
      </c>
      <c r="B181" s="89"/>
      <c r="C181" s="89"/>
      <c r="D181" s="89"/>
      <c r="E181" s="89"/>
      <c r="F181" s="90"/>
      <c r="G181" s="38"/>
      <c r="H181" s="44"/>
      <c r="I181" s="44"/>
      <c r="J181" s="44"/>
      <c r="K181" s="44"/>
      <c r="L181" s="44"/>
      <c r="M181" s="50"/>
      <c r="N181" s="50"/>
      <c r="O181" s="50"/>
      <c r="P181" s="50"/>
      <c r="Q181" s="50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</row>
    <row r="182" spans="1:30" ht="14.25" customHeight="1" x14ac:dyDescent="0.25">
      <c r="A182" s="88" t="s">
        <v>354</v>
      </c>
      <c r="B182" s="89"/>
      <c r="C182" s="89"/>
      <c r="D182" s="89"/>
      <c r="E182" s="89"/>
      <c r="F182" s="90"/>
      <c r="G182" s="38"/>
      <c r="H182" s="44"/>
      <c r="I182" s="44"/>
      <c r="J182" s="44"/>
      <c r="K182" s="44"/>
      <c r="L182" s="44"/>
      <c r="M182" s="50"/>
      <c r="N182" s="50"/>
      <c r="O182" s="50"/>
      <c r="P182" s="50"/>
      <c r="Q182" s="50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</row>
    <row r="183" spans="1:30" ht="14.25" customHeight="1" x14ac:dyDescent="0.25">
      <c r="A183" s="88" t="s">
        <v>355</v>
      </c>
      <c r="B183" s="89"/>
      <c r="C183" s="89"/>
      <c r="D183" s="89"/>
      <c r="E183" s="89"/>
      <c r="F183" s="90"/>
      <c r="G183" s="38"/>
      <c r="H183" s="44"/>
      <c r="I183" s="44"/>
      <c r="J183" s="44"/>
      <c r="K183" s="44"/>
      <c r="L183" s="44"/>
      <c r="M183" s="50"/>
      <c r="N183" s="50"/>
      <c r="O183" s="50"/>
      <c r="P183" s="50"/>
      <c r="Q183" s="50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</row>
    <row r="184" spans="1:30" ht="14.25" customHeight="1" x14ac:dyDescent="0.25">
      <c r="A184" s="88" t="s">
        <v>356</v>
      </c>
      <c r="B184" s="89"/>
      <c r="C184" s="89"/>
      <c r="D184" s="89"/>
      <c r="E184" s="89"/>
      <c r="F184" s="90"/>
      <c r="G184" s="38"/>
      <c r="H184" s="44"/>
      <c r="I184" s="44"/>
      <c r="J184" s="44"/>
      <c r="K184" s="44"/>
      <c r="L184" s="44"/>
      <c r="M184" s="50"/>
      <c r="N184" s="50"/>
      <c r="O184" s="50"/>
      <c r="P184" s="50"/>
      <c r="Q184" s="50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</row>
    <row r="185" spans="1:30" ht="14.25" customHeight="1" x14ac:dyDescent="0.25">
      <c r="A185" s="88" t="s">
        <v>357</v>
      </c>
      <c r="B185" s="89"/>
      <c r="C185" s="89"/>
      <c r="D185" s="89"/>
      <c r="E185" s="89"/>
      <c r="F185" s="90"/>
      <c r="G185" s="38"/>
      <c r="H185" s="44"/>
      <c r="I185" s="44"/>
      <c r="J185" s="44"/>
      <c r="K185" s="44"/>
      <c r="L185" s="44"/>
      <c r="M185" s="50"/>
      <c r="N185" s="50"/>
      <c r="O185" s="50"/>
      <c r="P185" s="50"/>
      <c r="Q185" s="50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</row>
    <row r="186" spans="1:30" ht="14.25" customHeight="1" x14ac:dyDescent="0.25">
      <c r="A186" s="88" t="s">
        <v>358</v>
      </c>
      <c r="B186" s="89"/>
      <c r="C186" s="89"/>
      <c r="D186" s="89"/>
      <c r="E186" s="89"/>
      <c r="F186" s="90"/>
      <c r="G186" s="38"/>
      <c r="H186" s="44"/>
      <c r="I186" s="44"/>
      <c r="J186" s="44"/>
      <c r="K186" s="44"/>
      <c r="L186" s="44"/>
      <c r="M186" s="50"/>
      <c r="N186" s="50"/>
      <c r="O186" s="50"/>
      <c r="P186" s="50"/>
      <c r="Q186" s="50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</row>
    <row r="187" spans="1:30" ht="14.25" customHeight="1" x14ac:dyDescent="0.25">
      <c r="A187" s="88" t="s">
        <v>359</v>
      </c>
      <c r="B187" s="89"/>
      <c r="C187" s="89"/>
      <c r="D187" s="89"/>
      <c r="E187" s="89"/>
      <c r="F187" s="90"/>
      <c r="G187" s="38"/>
      <c r="H187" s="44"/>
      <c r="I187" s="44"/>
      <c r="J187" s="44"/>
      <c r="K187" s="44"/>
      <c r="L187" s="44"/>
      <c r="M187" s="50"/>
      <c r="N187" s="50"/>
      <c r="O187" s="50"/>
      <c r="P187" s="50"/>
      <c r="Q187" s="50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</row>
    <row r="188" spans="1:30" ht="14.25" customHeight="1" x14ac:dyDescent="0.25">
      <c r="A188" s="88" t="s">
        <v>360</v>
      </c>
      <c r="B188" s="89"/>
      <c r="C188" s="89"/>
      <c r="D188" s="89"/>
      <c r="E188" s="89"/>
      <c r="F188" s="90"/>
      <c r="G188" s="38"/>
      <c r="H188" s="44"/>
      <c r="I188" s="44"/>
      <c r="J188" s="44"/>
      <c r="K188" s="44"/>
      <c r="L188" s="44"/>
      <c r="M188" s="50"/>
      <c r="N188" s="50"/>
      <c r="O188" s="50"/>
      <c r="P188" s="50"/>
      <c r="Q188" s="50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</row>
    <row r="189" spans="1:30" ht="14.25" customHeight="1" x14ac:dyDescent="0.25">
      <c r="A189" s="88" t="s">
        <v>361</v>
      </c>
      <c r="B189" s="89"/>
      <c r="C189" s="89"/>
      <c r="D189" s="89"/>
      <c r="E189" s="89"/>
      <c r="F189" s="90"/>
      <c r="G189" s="38"/>
      <c r="H189" s="44"/>
      <c r="I189" s="44"/>
      <c r="J189" s="44"/>
      <c r="K189" s="44"/>
      <c r="L189" s="44"/>
      <c r="M189" s="50"/>
      <c r="N189" s="50"/>
      <c r="O189" s="50"/>
      <c r="P189" s="50"/>
      <c r="Q189" s="50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</row>
    <row r="190" spans="1:30" ht="14.25" customHeight="1" x14ac:dyDescent="0.25">
      <c r="A190" s="88" t="s">
        <v>362</v>
      </c>
      <c r="B190" s="89"/>
      <c r="C190" s="89"/>
      <c r="D190" s="89"/>
      <c r="E190" s="89"/>
      <c r="F190" s="90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</row>
    <row r="191" spans="1:30" ht="14.25" customHeight="1" x14ac:dyDescent="0.25">
      <c r="A191" s="88" t="s">
        <v>363</v>
      </c>
      <c r="B191" s="89"/>
      <c r="C191" s="89"/>
      <c r="D191" s="89"/>
      <c r="E191" s="89"/>
      <c r="F191" s="90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</row>
    <row r="192" spans="1:30" ht="14.25" customHeight="1" x14ac:dyDescent="0.25">
      <c r="A192" s="88" t="s">
        <v>364</v>
      </c>
      <c r="B192" s="89"/>
      <c r="C192" s="89"/>
      <c r="D192" s="89"/>
      <c r="E192" s="89"/>
      <c r="F192" s="90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</row>
    <row r="193" spans="1:30" ht="14.25" customHeight="1" x14ac:dyDescent="0.25">
      <c r="A193" s="88" t="s">
        <v>365</v>
      </c>
      <c r="B193" s="89"/>
      <c r="C193" s="89"/>
      <c r="D193" s="89"/>
      <c r="E193" s="89"/>
      <c r="F193" s="90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</row>
    <row r="194" spans="1:30" ht="14.25" customHeight="1" x14ac:dyDescent="0.25">
      <c r="A194" s="88" t="s">
        <v>366</v>
      </c>
      <c r="B194" s="89"/>
      <c r="C194" s="89"/>
      <c r="D194" s="89"/>
      <c r="E194" s="89"/>
      <c r="F194" s="90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</row>
    <row r="195" spans="1:30" ht="14.25" customHeight="1" x14ac:dyDescent="0.25">
      <c r="A195" s="88" t="s">
        <v>367</v>
      </c>
      <c r="B195" s="89"/>
      <c r="C195" s="89"/>
      <c r="D195" s="89"/>
      <c r="E195" s="89"/>
      <c r="F195" s="90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</row>
    <row r="196" spans="1:30" ht="14.25" customHeight="1" x14ac:dyDescent="0.25">
      <c r="A196" s="88" t="s">
        <v>368</v>
      </c>
      <c r="B196" s="89"/>
      <c r="C196" s="89"/>
      <c r="D196" s="89"/>
      <c r="E196" s="89"/>
      <c r="F196" s="90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</row>
    <row r="197" spans="1:30" ht="14.25" customHeight="1" x14ac:dyDescent="0.25">
      <c r="A197" s="88" t="s">
        <v>369</v>
      </c>
      <c r="B197" s="89"/>
      <c r="C197" s="89"/>
      <c r="D197" s="89"/>
      <c r="E197" s="89"/>
      <c r="F197" s="90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</row>
    <row r="198" spans="1:30" ht="14.25" customHeight="1" x14ac:dyDescent="0.25">
      <c r="A198" s="88" t="s">
        <v>370</v>
      </c>
      <c r="B198" s="89"/>
      <c r="C198" s="89"/>
      <c r="D198" s="89"/>
      <c r="E198" s="89"/>
      <c r="F198" s="90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</row>
    <row r="199" spans="1:30" ht="14.25" customHeight="1" x14ac:dyDescent="0.25">
      <c r="A199" s="88" t="s">
        <v>371</v>
      </c>
      <c r="B199" s="89"/>
      <c r="C199" s="89"/>
      <c r="D199" s="89"/>
      <c r="E199" s="89"/>
      <c r="F199" s="90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</row>
    <row r="200" spans="1:30" ht="14.25" customHeight="1" x14ac:dyDescent="0.25">
      <c r="A200" s="88" t="s">
        <v>372</v>
      </c>
      <c r="B200" s="89"/>
      <c r="C200" s="89"/>
      <c r="D200" s="89"/>
      <c r="E200" s="89"/>
      <c r="F200" s="90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</row>
    <row r="201" spans="1:30" ht="14.25" customHeight="1" x14ac:dyDescent="0.25">
      <c r="A201" s="88" t="s">
        <v>373</v>
      </c>
      <c r="B201" s="89"/>
      <c r="C201" s="89"/>
      <c r="D201" s="89"/>
      <c r="E201" s="89"/>
      <c r="F201" s="90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</row>
    <row r="202" spans="1:30" ht="14.25" customHeight="1" x14ac:dyDescent="0.25">
      <c r="A202" s="88" t="s">
        <v>374</v>
      </c>
      <c r="B202" s="89"/>
      <c r="C202" s="89"/>
      <c r="D202" s="89"/>
      <c r="E202" s="89"/>
      <c r="F202" s="90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</row>
    <row r="203" spans="1:30" ht="14.25" customHeight="1" x14ac:dyDescent="0.25">
      <c r="A203" s="88" t="s">
        <v>375</v>
      </c>
      <c r="B203" s="89"/>
      <c r="C203" s="89"/>
      <c r="D203" s="89"/>
      <c r="E203" s="89"/>
      <c r="F203" s="90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</row>
    <row r="204" spans="1:30" ht="14.25" customHeight="1" x14ac:dyDescent="0.25">
      <c r="A204" s="88" t="s">
        <v>376</v>
      </c>
      <c r="B204" s="89"/>
      <c r="C204" s="89"/>
      <c r="D204" s="89"/>
      <c r="E204" s="89"/>
      <c r="F204" s="90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</row>
    <row r="205" spans="1:30" ht="14.25" customHeight="1" x14ac:dyDescent="0.25">
      <c r="A205" s="88" t="s">
        <v>377</v>
      </c>
      <c r="B205" s="89"/>
      <c r="C205" s="89"/>
      <c r="D205" s="89"/>
      <c r="E205" s="89"/>
      <c r="F205" s="90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</row>
    <row r="206" spans="1:30" ht="14.25" customHeight="1" x14ac:dyDescent="0.25">
      <c r="A206" s="88" t="s">
        <v>378</v>
      </c>
      <c r="B206" s="89"/>
      <c r="C206" s="89"/>
      <c r="D206" s="89"/>
      <c r="E206" s="89"/>
      <c r="F206" s="90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</row>
    <row r="207" spans="1:30" ht="14.25" customHeight="1" x14ac:dyDescent="0.25">
      <c r="A207" s="88" t="s">
        <v>379</v>
      </c>
      <c r="B207" s="89"/>
      <c r="C207" s="89"/>
      <c r="D207" s="89"/>
      <c r="E207" s="89"/>
      <c r="F207" s="90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</row>
    <row r="208" spans="1:30" ht="14.25" customHeight="1" x14ac:dyDescent="0.25">
      <c r="A208" s="88" t="s">
        <v>380</v>
      </c>
      <c r="B208" s="89"/>
      <c r="C208" s="89"/>
      <c r="D208" s="89"/>
      <c r="E208" s="89"/>
      <c r="F208" s="90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</row>
    <row r="209" spans="1:30" ht="14.25" customHeight="1" x14ac:dyDescent="0.25">
      <c r="A209" s="88" t="s">
        <v>381</v>
      </c>
      <c r="B209" s="89"/>
      <c r="C209" s="89"/>
      <c r="D209" s="89"/>
      <c r="E209" s="89"/>
      <c r="F209" s="90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</row>
    <row r="210" spans="1:30" ht="14.25" customHeight="1" x14ac:dyDescent="0.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4.25" customHeight="1" x14ac:dyDescent="0.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4.25" customHeight="1" x14ac:dyDescent="0.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4.25" customHeight="1" x14ac:dyDescent="0.2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4.2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4.2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4.2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4.2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4.2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4.2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4.2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4.2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4.2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4.2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4.2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4.2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4.2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4.2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4.2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4.2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4.2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4.2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4.2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4.2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4.2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4.2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4.2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4.2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4.2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4.2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4.2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4.2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4.2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4.2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4.2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4.2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4.2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4.2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4.2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4.2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4.2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4.2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4.2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4.2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4.2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4.2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4.2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4.2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4.2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4.2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4.2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4.2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4.2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4.2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4.2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4.2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4.2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4.2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4.2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4.2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4.2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4.2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4.2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4.2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4.2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4.2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4.2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4.2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4.2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4.2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4.2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4.2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4.2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4.2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4.2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4.2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4.2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4.2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4.2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4.2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4.2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4.2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4.2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4.2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4.2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4.2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4.2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4.2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4.2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4.2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4.2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4.2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4.2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4.2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4.2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4.2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4.2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4.2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4.2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4.2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4.2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4.2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4.2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4.2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4.2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4.2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4.2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4.2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4.2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4.2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4.2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4.2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4.2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4.2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4.2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4.2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4.2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4.2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4.2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4.2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4.2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4.2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4.2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4.2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4.2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4.2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4.2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4.2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4.2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4.2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4.2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4.2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4.2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4.2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4.2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4.2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4.2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4.2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4.2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4.2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4.2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4.2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4.2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4.2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4.2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4.2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4.2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4.2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4.2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4.2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4.2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4.2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4.2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4.2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4.2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4.2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4.2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4.2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4.2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4.2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4.2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4.2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4.2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4.2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4.2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4.2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4.2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4.2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4.2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4.2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4.2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4.2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4.2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4.2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4.2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4.2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4.2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4.2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4.2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4.2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4.2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4.2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4.2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4.2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4.2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4.2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4.2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4.2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4.2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4.2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4.2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4.2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4.2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4.2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4.2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4.2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4.2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4.2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4.2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4.2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ht="15.75" customHeight="1" x14ac:dyDescent="0.25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</row>
    <row r="411" spans="1:30" ht="15.75" customHeight="1" x14ac:dyDescent="0.25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</row>
    <row r="412" spans="1:30" ht="15.75" customHeight="1" x14ac:dyDescent="0.25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</row>
    <row r="413" spans="1:30" ht="15.75" customHeight="1" x14ac:dyDescent="0.25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</row>
    <row r="414" spans="1:30" ht="15.75" customHeight="1" x14ac:dyDescent="0.25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</row>
    <row r="415" spans="1:30" ht="15.75" customHeight="1" x14ac:dyDescent="0.25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</row>
    <row r="416" spans="1:30" ht="15.75" customHeight="1" x14ac:dyDescent="0.25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</row>
    <row r="417" spans="1:30" ht="15.75" customHeight="1" x14ac:dyDescent="0.25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</row>
    <row r="418" spans="1:30" ht="15.75" customHeight="1" x14ac:dyDescent="0.25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</row>
    <row r="419" spans="1:30" ht="15.75" customHeight="1" x14ac:dyDescent="0.25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</row>
    <row r="420" spans="1:30" ht="15.75" customHeight="1" x14ac:dyDescent="0.25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</row>
    <row r="421" spans="1:30" ht="15.75" customHeight="1" x14ac:dyDescent="0.25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</row>
    <row r="422" spans="1:30" ht="15.75" customHeight="1" x14ac:dyDescent="0.25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</row>
    <row r="423" spans="1:30" ht="15.75" customHeight="1" x14ac:dyDescent="0.25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</row>
    <row r="424" spans="1:30" ht="15.75" customHeight="1" x14ac:dyDescent="0.25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</row>
    <row r="425" spans="1:30" ht="15.75" customHeight="1" x14ac:dyDescent="0.25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</row>
    <row r="426" spans="1:30" ht="15.75" customHeight="1" x14ac:dyDescent="0.25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</row>
    <row r="427" spans="1:30" ht="15.75" customHeight="1" x14ac:dyDescent="0.25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</row>
    <row r="428" spans="1:30" ht="15.75" customHeight="1" x14ac:dyDescent="0.25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</row>
    <row r="429" spans="1:30" ht="15.75" customHeight="1" x14ac:dyDescent="0.25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</row>
    <row r="430" spans="1:30" ht="15.75" customHeight="1" x14ac:dyDescent="0.25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</row>
    <row r="431" spans="1:30" ht="15.75" customHeight="1" x14ac:dyDescent="0.25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</row>
    <row r="432" spans="1:30" ht="15.75" customHeight="1" x14ac:dyDescent="0.25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</row>
    <row r="433" spans="1:30" ht="15.75" customHeight="1" x14ac:dyDescent="0.25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</row>
    <row r="434" spans="1:30" ht="15.75" customHeight="1" x14ac:dyDescent="0.25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</row>
    <row r="435" spans="1:30" ht="15.75" customHeight="1" x14ac:dyDescent="0.25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</row>
    <row r="436" spans="1:30" ht="15.75" customHeight="1" x14ac:dyDescent="0.25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</row>
    <row r="437" spans="1:30" ht="15.75" customHeight="1" x14ac:dyDescent="0.25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</row>
    <row r="438" spans="1:30" ht="15.75" customHeight="1" x14ac:dyDescent="0.25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</row>
    <row r="439" spans="1:30" ht="15.75" customHeight="1" x14ac:dyDescent="0.25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</row>
    <row r="440" spans="1:30" ht="15.75" customHeight="1" x14ac:dyDescent="0.25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</row>
    <row r="441" spans="1:30" ht="15.75" customHeight="1" x14ac:dyDescent="0.25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</row>
    <row r="442" spans="1:30" ht="15.75" customHeight="1" x14ac:dyDescent="0.25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</row>
    <row r="443" spans="1:30" ht="15.75" customHeight="1" x14ac:dyDescent="0.25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</row>
    <row r="444" spans="1:30" ht="15.75" customHeight="1" x14ac:dyDescent="0.25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</row>
    <row r="445" spans="1:30" ht="15.75" customHeight="1" x14ac:dyDescent="0.25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</row>
    <row r="446" spans="1:30" ht="15.75" customHeight="1" x14ac:dyDescent="0.25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</row>
    <row r="447" spans="1:30" ht="15.75" customHeight="1" x14ac:dyDescent="0.25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</row>
    <row r="448" spans="1:30" ht="15.75" customHeight="1" x14ac:dyDescent="0.25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</row>
    <row r="449" spans="1:30" ht="15.75" customHeight="1" x14ac:dyDescent="0.25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</row>
    <row r="450" spans="1:30" ht="15.75" customHeight="1" x14ac:dyDescent="0.25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</row>
    <row r="451" spans="1:30" ht="15.75" customHeight="1" x14ac:dyDescent="0.25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</row>
    <row r="452" spans="1:30" ht="15.75" customHeight="1" x14ac:dyDescent="0.25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</row>
    <row r="453" spans="1:30" ht="15.75" customHeight="1" x14ac:dyDescent="0.25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</row>
    <row r="454" spans="1:30" ht="15.75" customHeight="1" x14ac:dyDescent="0.25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</row>
    <row r="455" spans="1:30" ht="15.75" customHeight="1" x14ac:dyDescent="0.25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</row>
    <row r="456" spans="1:30" ht="15.75" customHeight="1" x14ac:dyDescent="0.25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</row>
    <row r="457" spans="1:30" ht="15.75" customHeight="1" x14ac:dyDescent="0.25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</row>
    <row r="458" spans="1:30" ht="15.75" customHeight="1" x14ac:dyDescent="0.25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</row>
    <row r="459" spans="1:30" ht="15.75" customHeight="1" x14ac:dyDescent="0.25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</row>
    <row r="460" spans="1:30" ht="15.75" customHeight="1" x14ac:dyDescent="0.25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</row>
    <row r="461" spans="1:30" ht="15.75" customHeight="1" x14ac:dyDescent="0.25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</row>
    <row r="462" spans="1:30" ht="15.75" customHeight="1" x14ac:dyDescent="0.25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</row>
    <row r="463" spans="1:30" ht="15.75" customHeight="1" x14ac:dyDescent="0.25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</row>
    <row r="464" spans="1:30" ht="15.75" customHeight="1" x14ac:dyDescent="0.25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</row>
    <row r="465" spans="1:30" ht="15.75" customHeight="1" x14ac:dyDescent="0.25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</row>
    <row r="466" spans="1:30" ht="15.75" customHeight="1" x14ac:dyDescent="0.25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</row>
    <row r="467" spans="1:30" ht="15.75" customHeight="1" x14ac:dyDescent="0.25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</row>
    <row r="468" spans="1:30" ht="15.75" customHeight="1" x14ac:dyDescent="0.25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</row>
    <row r="469" spans="1:30" ht="15.75" customHeight="1" x14ac:dyDescent="0.25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</row>
    <row r="470" spans="1:30" ht="15.75" customHeight="1" x14ac:dyDescent="0.25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</row>
    <row r="471" spans="1:30" ht="15.75" customHeight="1" x14ac:dyDescent="0.25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</row>
    <row r="472" spans="1:30" ht="15.75" customHeight="1" x14ac:dyDescent="0.25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</row>
    <row r="473" spans="1:30" ht="15.75" customHeight="1" x14ac:dyDescent="0.25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</row>
    <row r="474" spans="1:30" ht="15.75" customHeight="1" x14ac:dyDescent="0.25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</row>
    <row r="475" spans="1:30" ht="15.75" customHeight="1" x14ac:dyDescent="0.25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</row>
    <row r="476" spans="1:30" ht="15.75" customHeight="1" x14ac:dyDescent="0.25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</row>
    <row r="477" spans="1:30" ht="15.75" customHeight="1" x14ac:dyDescent="0.25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</row>
    <row r="478" spans="1:30" ht="15.75" customHeight="1" x14ac:dyDescent="0.25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</row>
    <row r="479" spans="1:30" ht="15.75" customHeight="1" x14ac:dyDescent="0.25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</row>
    <row r="480" spans="1:30" ht="15.75" customHeight="1" x14ac:dyDescent="0.25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</row>
    <row r="481" spans="1:30" ht="15.75" customHeight="1" x14ac:dyDescent="0.25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</row>
    <row r="482" spans="1:30" ht="15.75" customHeight="1" x14ac:dyDescent="0.25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</row>
    <row r="483" spans="1:30" ht="15.75" customHeight="1" x14ac:dyDescent="0.25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</row>
    <row r="484" spans="1:30" ht="15.75" customHeight="1" x14ac:dyDescent="0.25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</row>
    <row r="485" spans="1:30" ht="15.75" customHeight="1" x14ac:dyDescent="0.25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</row>
    <row r="486" spans="1:30" ht="15.75" customHeight="1" x14ac:dyDescent="0.25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</row>
    <row r="487" spans="1:30" ht="15.75" customHeight="1" x14ac:dyDescent="0.25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</row>
    <row r="488" spans="1:30" ht="15.75" customHeight="1" x14ac:dyDescent="0.25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</row>
    <row r="489" spans="1:30" ht="15.75" customHeight="1" x14ac:dyDescent="0.25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</row>
    <row r="490" spans="1:30" ht="15.75" customHeight="1" x14ac:dyDescent="0.25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</row>
    <row r="491" spans="1:30" ht="15.75" customHeight="1" x14ac:dyDescent="0.25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</row>
    <row r="492" spans="1:30" ht="15.75" customHeight="1" x14ac:dyDescent="0.25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</row>
    <row r="493" spans="1:30" ht="15.75" customHeight="1" x14ac:dyDescent="0.25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</row>
    <row r="494" spans="1:30" ht="15.75" customHeight="1" x14ac:dyDescent="0.25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</row>
    <row r="495" spans="1:30" ht="15.75" customHeight="1" x14ac:dyDescent="0.25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</row>
    <row r="496" spans="1:30" ht="15.75" customHeight="1" x14ac:dyDescent="0.25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</row>
    <row r="497" spans="1:30" ht="15.75" customHeight="1" x14ac:dyDescent="0.25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</row>
    <row r="498" spans="1:30" ht="15.75" customHeight="1" x14ac:dyDescent="0.25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</row>
    <row r="499" spans="1:30" ht="15.75" customHeight="1" x14ac:dyDescent="0.25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</row>
    <row r="500" spans="1:30" ht="15.75" customHeight="1" x14ac:dyDescent="0.25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</row>
    <row r="501" spans="1:30" ht="15.75" customHeight="1" x14ac:dyDescent="0.25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</row>
    <row r="502" spans="1:30" ht="15.75" customHeight="1" x14ac:dyDescent="0.25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</row>
    <row r="503" spans="1:30" ht="15.75" customHeight="1" x14ac:dyDescent="0.25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</row>
    <row r="504" spans="1:30" ht="15.75" customHeight="1" x14ac:dyDescent="0.25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</row>
    <row r="505" spans="1:30" ht="15.75" customHeight="1" x14ac:dyDescent="0.25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</row>
    <row r="506" spans="1:30" ht="15.75" customHeight="1" x14ac:dyDescent="0.25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</row>
    <row r="507" spans="1:30" ht="15.75" customHeight="1" x14ac:dyDescent="0.25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</row>
    <row r="508" spans="1:30" ht="15.75" customHeight="1" x14ac:dyDescent="0.25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</row>
    <row r="509" spans="1:30" ht="15.75" customHeight="1" x14ac:dyDescent="0.25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</row>
    <row r="510" spans="1:30" ht="15.75" customHeight="1" x14ac:dyDescent="0.25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</row>
    <row r="511" spans="1:30" ht="15.75" customHeight="1" x14ac:dyDescent="0.25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</row>
    <row r="512" spans="1:30" ht="15.75" customHeight="1" x14ac:dyDescent="0.25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</row>
    <row r="513" spans="1:30" ht="15.75" customHeight="1" x14ac:dyDescent="0.25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</row>
    <row r="514" spans="1:30" ht="15.75" customHeight="1" x14ac:dyDescent="0.25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</row>
    <row r="515" spans="1:30" ht="15.75" customHeight="1" x14ac:dyDescent="0.25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</row>
    <row r="516" spans="1:30" ht="15.75" customHeight="1" x14ac:dyDescent="0.25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</row>
    <row r="517" spans="1:30" ht="15.75" customHeight="1" x14ac:dyDescent="0.25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</row>
    <row r="518" spans="1:30" ht="15.75" customHeight="1" x14ac:dyDescent="0.25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</row>
    <row r="519" spans="1:30" ht="15.75" customHeight="1" x14ac:dyDescent="0.25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</row>
    <row r="520" spans="1:30" ht="15.75" customHeight="1" x14ac:dyDescent="0.25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</row>
    <row r="521" spans="1:30" ht="15.75" customHeight="1" x14ac:dyDescent="0.25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</row>
    <row r="522" spans="1:30" ht="15.75" customHeight="1" x14ac:dyDescent="0.25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</row>
    <row r="523" spans="1:30" ht="15.75" customHeight="1" x14ac:dyDescent="0.25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</row>
    <row r="524" spans="1:30" ht="15.75" customHeight="1" x14ac:dyDescent="0.25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</row>
    <row r="525" spans="1:30" ht="15.75" customHeight="1" x14ac:dyDescent="0.25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</row>
    <row r="526" spans="1:30" ht="15.75" customHeight="1" x14ac:dyDescent="0.25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</row>
    <row r="527" spans="1:30" ht="15.75" customHeight="1" x14ac:dyDescent="0.25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</row>
    <row r="528" spans="1:30" ht="15.75" customHeight="1" x14ac:dyDescent="0.25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</row>
    <row r="529" spans="1:30" ht="15.75" customHeight="1" x14ac:dyDescent="0.25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</row>
    <row r="530" spans="1:30" ht="15.75" customHeight="1" x14ac:dyDescent="0.25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</row>
    <row r="531" spans="1:30" ht="15.75" customHeight="1" x14ac:dyDescent="0.25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</row>
    <row r="532" spans="1:30" ht="15.75" customHeight="1" x14ac:dyDescent="0.25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</row>
    <row r="533" spans="1:30" ht="15.75" customHeight="1" x14ac:dyDescent="0.25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</row>
    <row r="534" spans="1:30" ht="15.75" customHeight="1" x14ac:dyDescent="0.25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</row>
    <row r="535" spans="1:30" ht="15.75" customHeight="1" x14ac:dyDescent="0.25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</row>
    <row r="536" spans="1:30" ht="15.75" customHeight="1" x14ac:dyDescent="0.25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</row>
    <row r="537" spans="1:30" ht="15.75" customHeight="1" x14ac:dyDescent="0.25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</row>
    <row r="538" spans="1:30" ht="15.75" customHeight="1" x14ac:dyDescent="0.25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</row>
    <row r="539" spans="1:30" ht="15.75" customHeight="1" x14ac:dyDescent="0.25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</row>
    <row r="540" spans="1:30" ht="15.75" customHeight="1" x14ac:dyDescent="0.25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</row>
    <row r="541" spans="1:30" ht="15.75" customHeight="1" x14ac:dyDescent="0.25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</row>
    <row r="542" spans="1:30" ht="15.75" customHeight="1" x14ac:dyDescent="0.25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</row>
    <row r="543" spans="1:30" ht="15.75" customHeight="1" x14ac:dyDescent="0.25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</row>
    <row r="544" spans="1:30" ht="15.75" customHeight="1" x14ac:dyDescent="0.25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</row>
    <row r="545" spans="1:30" ht="15.75" customHeight="1" x14ac:dyDescent="0.25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</row>
    <row r="546" spans="1:30" ht="15.75" customHeight="1" x14ac:dyDescent="0.25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</row>
    <row r="547" spans="1:30" ht="15.75" customHeight="1" x14ac:dyDescent="0.25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</row>
    <row r="548" spans="1:30" ht="15.75" customHeight="1" x14ac:dyDescent="0.25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</row>
    <row r="549" spans="1:30" ht="15.75" customHeight="1" x14ac:dyDescent="0.25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</row>
    <row r="550" spans="1:30" ht="15.75" customHeight="1" x14ac:dyDescent="0.25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</row>
    <row r="551" spans="1:30" ht="15.75" customHeight="1" x14ac:dyDescent="0.25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</row>
    <row r="552" spans="1:30" ht="15.75" customHeight="1" x14ac:dyDescent="0.25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</row>
    <row r="553" spans="1:30" ht="15.75" customHeight="1" x14ac:dyDescent="0.25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</row>
    <row r="554" spans="1:30" ht="15.75" customHeight="1" x14ac:dyDescent="0.25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</row>
    <row r="555" spans="1:30" ht="15.75" customHeight="1" x14ac:dyDescent="0.25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</row>
    <row r="556" spans="1:30" ht="15.75" customHeight="1" x14ac:dyDescent="0.25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</row>
    <row r="557" spans="1:30" ht="15.75" customHeight="1" x14ac:dyDescent="0.25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</row>
    <row r="558" spans="1:30" ht="15.75" customHeight="1" x14ac:dyDescent="0.25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</row>
    <row r="559" spans="1:30" ht="15.75" customHeight="1" x14ac:dyDescent="0.25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</row>
    <row r="560" spans="1:30" ht="15.75" customHeight="1" x14ac:dyDescent="0.25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</row>
    <row r="561" spans="1:30" ht="15.75" customHeight="1" x14ac:dyDescent="0.25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</row>
    <row r="562" spans="1:30" ht="15.75" customHeight="1" x14ac:dyDescent="0.25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</row>
    <row r="563" spans="1:30" ht="15.75" customHeight="1" x14ac:dyDescent="0.25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</row>
    <row r="564" spans="1:30" ht="15.75" customHeight="1" x14ac:dyDescent="0.25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</row>
    <row r="565" spans="1:30" ht="15.75" customHeight="1" x14ac:dyDescent="0.25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</row>
    <row r="566" spans="1:30" ht="15.75" customHeight="1" x14ac:dyDescent="0.25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</row>
    <row r="567" spans="1:30" ht="15.75" customHeight="1" x14ac:dyDescent="0.25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</row>
    <row r="568" spans="1:30" ht="15.75" customHeight="1" x14ac:dyDescent="0.25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</row>
    <row r="569" spans="1:30" ht="15.75" customHeight="1" x14ac:dyDescent="0.25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</row>
    <row r="570" spans="1:30" ht="15.75" customHeight="1" x14ac:dyDescent="0.25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</row>
    <row r="571" spans="1:30" ht="15.75" customHeight="1" x14ac:dyDescent="0.25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</row>
    <row r="572" spans="1:30" ht="15.75" customHeight="1" x14ac:dyDescent="0.25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</row>
    <row r="573" spans="1:30" ht="15.75" customHeight="1" x14ac:dyDescent="0.25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</row>
    <row r="574" spans="1:30" ht="15.75" customHeight="1" x14ac:dyDescent="0.25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</row>
    <row r="575" spans="1:30" ht="15.75" customHeight="1" x14ac:dyDescent="0.25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</row>
    <row r="576" spans="1:30" ht="15.75" customHeight="1" x14ac:dyDescent="0.25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</row>
    <row r="577" spans="1:30" ht="15.75" customHeight="1" x14ac:dyDescent="0.25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</row>
    <row r="578" spans="1:30" ht="15.75" customHeight="1" x14ac:dyDescent="0.25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</row>
    <row r="579" spans="1:30" ht="15.75" customHeight="1" x14ac:dyDescent="0.25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</row>
    <row r="580" spans="1:30" ht="15.75" customHeight="1" x14ac:dyDescent="0.25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</row>
    <row r="581" spans="1:30" ht="15.75" customHeight="1" x14ac:dyDescent="0.25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</row>
    <row r="582" spans="1:30" ht="15.75" customHeight="1" x14ac:dyDescent="0.25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</row>
    <row r="583" spans="1:30" ht="15.75" customHeight="1" x14ac:dyDescent="0.25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</row>
    <row r="584" spans="1:30" ht="15.75" customHeight="1" x14ac:dyDescent="0.25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</row>
    <row r="585" spans="1:30" ht="15.75" customHeight="1" x14ac:dyDescent="0.25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</row>
    <row r="586" spans="1:30" ht="15.75" customHeight="1" x14ac:dyDescent="0.25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</row>
    <row r="587" spans="1:30" ht="15.75" customHeight="1" x14ac:dyDescent="0.25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</row>
    <row r="588" spans="1:30" ht="15.75" customHeight="1" x14ac:dyDescent="0.25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</row>
    <row r="589" spans="1:30" ht="15.75" customHeight="1" x14ac:dyDescent="0.25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</row>
    <row r="590" spans="1:30" ht="15.75" customHeight="1" x14ac:dyDescent="0.25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</row>
    <row r="591" spans="1:30" ht="15.75" customHeight="1" x14ac:dyDescent="0.25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</row>
    <row r="592" spans="1:30" ht="15.75" customHeight="1" x14ac:dyDescent="0.25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</row>
    <row r="593" spans="1:30" ht="15.75" customHeight="1" x14ac:dyDescent="0.25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</row>
    <row r="594" spans="1:30" ht="15.75" customHeight="1" x14ac:dyDescent="0.25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</row>
    <row r="595" spans="1:30" ht="15.75" customHeight="1" x14ac:dyDescent="0.25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</row>
    <row r="596" spans="1:30" ht="15.75" customHeight="1" x14ac:dyDescent="0.25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</row>
    <row r="597" spans="1:30" ht="15.75" customHeight="1" x14ac:dyDescent="0.25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</row>
    <row r="598" spans="1:30" ht="15.75" customHeight="1" x14ac:dyDescent="0.25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</row>
    <row r="599" spans="1:30" ht="15.75" customHeight="1" x14ac:dyDescent="0.25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</row>
    <row r="600" spans="1:30" ht="15.75" customHeight="1" x14ac:dyDescent="0.25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</row>
    <row r="601" spans="1:30" ht="15.75" customHeight="1" x14ac:dyDescent="0.25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</row>
    <row r="602" spans="1:30" ht="15.75" customHeight="1" x14ac:dyDescent="0.25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</row>
    <row r="603" spans="1:30" ht="15.75" customHeight="1" x14ac:dyDescent="0.25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</row>
    <row r="604" spans="1:30" ht="15.75" customHeight="1" x14ac:dyDescent="0.25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</row>
    <row r="605" spans="1:30" ht="15.75" customHeight="1" x14ac:dyDescent="0.25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</row>
    <row r="606" spans="1:30" ht="15.75" customHeight="1" x14ac:dyDescent="0.25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</row>
    <row r="607" spans="1:30" ht="15.75" customHeight="1" x14ac:dyDescent="0.25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</row>
    <row r="608" spans="1:30" ht="15.75" customHeight="1" x14ac:dyDescent="0.25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</row>
    <row r="609" spans="1:30" ht="15.75" customHeight="1" x14ac:dyDescent="0.25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</row>
    <row r="610" spans="1:30" ht="15.75" customHeight="1" x14ac:dyDescent="0.25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</row>
    <row r="611" spans="1:30" ht="15.75" customHeight="1" x14ac:dyDescent="0.25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</row>
    <row r="612" spans="1:30" ht="15.75" customHeight="1" x14ac:dyDescent="0.25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</row>
    <row r="613" spans="1:30" ht="15.75" customHeight="1" x14ac:dyDescent="0.25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</row>
    <row r="614" spans="1:30" ht="15.75" customHeight="1" x14ac:dyDescent="0.25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</row>
    <row r="615" spans="1:30" ht="15.75" customHeight="1" x14ac:dyDescent="0.25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</row>
    <row r="616" spans="1:30" ht="15.75" customHeight="1" x14ac:dyDescent="0.25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</row>
    <row r="617" spans="1:30" ht="15.75" customHeight="1" x14ac:dyDescent="0.25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</row>
    <row r="618" spans="1:30" ht="15.75" customHeight="1" x14ac:dyDescent="0.25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</row>
    <row r="619" spans="1:30" ht="15.75" customHeight="1" x14ac:dyDescent="0.25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</row>
    <row r="620" spans="1:30" ht="15.75" customHeight="1" x14ac:dyDescent="0.25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</row>
    <row r="621" spans="1:30" ht="15.75" customHeight="1" x14ac:dyDescent="0.25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</row>
    <row r="622" spans="1:30" ht="15.75" customHeight="1" x14ac:dyDescent="0.25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</row>
    <row r="623" spans="1:30" ht="15.75" customHeight="1" x14ac:dyDescent="0.25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</row>
    <row r="624" spans="1:30" ht="15.75" customHeight="1" x14ac:dyDescent="0.25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</row>
    <row r="625" spans="1:30" ht="15.75" customHeight="1" x14ac:dyDescent="0.25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</row>
    <row r="626" spans="1:30" ht="15.75" customHeight="1" x14ac:dyDescent="0.25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</row>
    <row r="627" spans="1:30" ht="15.75" customHeight="1" x14ac:dyDescent="0.25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</row>
    <row r="628" spans="1:30" ht="15.75" customHeight="1" x14ac:dyDescent="0.25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</row>
    <row r="629" spans="1:30" ht="15.75" customHeight="1" x14ac:dyDescent="0.25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</row>
    <row r="630" spans="1:30" ht="15.75" customHeight="1" x14ac:dyDescent="0.25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</row>
    <row r="631" spans="1:30" ht="15.75" customHeight="1" x14ac:dyDescent="0.25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</row>
    <row r="632" spans="1:30" ht="15.75" customHeight="1" x14ac:dyDescent="0.25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</row>
    <row r="633" spans="1:30" ht="15.75" customHeight="1" x14ac:dyDescent="0.25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</row>
    <row r="634" spans="1:30" ht="15.75" customHeight="1" x14ac:dyDescent="0.25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</row>
    <row r="635" spans="1:30" ht="15.75" customHeight="1" x14ac:dyDescent="0.25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</row>
    <row r="636" spans="1:30" ht="15.75" customHeight="1" x14ac:dyDescent="0.25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</row>
    <row r="637" spans="1:30" ht="15.75" customHeight="1" x14ac:dyDescent="0.25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</row>
    <row r="638" spans="1:30" ht="15.75" customHeight="1" x14ac:dyDescent="0.25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</row>
    <row r="639" spans="1:30" ht="15.75" customHeight="1" x14ac:dyDescent="0.25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</row>
    <row r="640" spans="1:30" ht="15.75" customHeight="1" x14ac:dyDescent="0.25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</row>
    <row r="641" spans="1:30" ht="15.75" customHeight="1" x14ac:dyDescent="0.25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</row>
    <row r="642" spans="1:30" ht="15.75" customHeight="1" x14ac:dyDescent="0.25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</row>
    <row r="643" spans="1:30" ht="15.75" customHeight="1" x14ac:dyDescent="0.25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</row>
    <row r="644" spans="1:30" ht="15.75" customHeight="1" x14ac:dyDescent="0.25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</row>
    <row r="645" spans="1:30" ht="15.75" customHeight="1" x14ac:dyDescent="0.25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</row>
    <row r="646" spans="1:30" ht="15.75" customHeight="1" x14ac:dyDescent="0.25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</row>
    <row r="647" spans="1:30" ht="15.75" customHeight="1" x14ac:dyDescent="0.25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</row>
    <row r="648" spans="1:30" ht="15.75" customHeight="1" x14ac:dyDescent="0.25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</row>
    <row r="649" spans="1:30" ht="15.75" customHeight="1" x14ac:dyDescent="0.25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</row>
    <row r="650" spans="1:30" ht="15.75" customHeight="1" x14ac:dyDescent="0.25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</row>
    <row r="651" spans="1:30" ht="15.75" customHeight="1" x14ac:dyDescent="0.25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</row>
    <row r="652" spans="1:30" ht="15.75" customHeight="1" x14ac:dyDescent="0.25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</row>
    <row r="653" spans="1:30" ht="15.75" customHeight="1" x14ac:dyDescent="0.25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</row>
    <row r="654" spans="1:30" ht="15.75" customHeight="1" x14ac:dyDescent="0.25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</row>
    <row r="655" spans="1:30" ht="15.75" customHeight="1" x14ac:dyDescent="0.25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</row>
    <row r="656" spans="1:30" ht="15.75" customHeight="1" x14ac:dyDescent="0.25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</row>
    <row r="657" spans="1:30" ht="15.75" customHeight="1" x14ac:dyDescent="0.25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</row>
    <row r="658" spans="1:30" ht="15.75" customHeight="1" x14ac:dyDescent="0.25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</row>
    <row r="659" spans="1:30" ht="15.75" customHeight="1" x14ac:dyDescent="0.25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</row>
    <row r="660" spans="1:30" ht="15.75" customHeight="1" x14ac:dyDescent="0.25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</row>
    <row r="661" spans="1:30" ht="15.75" customHeight="1" x14ac:dyDescent="0.25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</row>
    <row r="662" spans="1:30" ht="15.75" customHeight="1" x14ac:dyDescent="0.25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</row>
    <row r="663" spans="1:30" ht="15.75" customHeight="1" x14ac:dyDescent="0.25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</row>
    <row r="664" spans="1:30" ht="15.75" customHeight="1" x14ac:dyDescent="0.25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</row>
    <row r="665" spans="1:30" ht="15.75" customHeight="1" x14ac:dyDescent="0.25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</row>
    <row r="666" spans="1:30" ht="15.75" customHeight="1" x14ac:dyDescent="0.25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</row>
    <row r="667" spans="1:30" ht="15.75" customHeight="1" x14ac:dyDescent="0.25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</row>
    <row r="668" spans="1:30" ht="15.75" customHeight="1" x14ac:dyDescent="0.25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</row>
    <row r="669" spans="1:30" ht="15.75" customHeight="1" x14ac:dyDescent="0.25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</row>
    <row r="670" spans="1:30" ht="15.75" customHeight="1" x14ac:dyDescent="0.25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</row>
    <row r="671" spans="1:30" ht="15.75" customHeight="1" x14ac:dyDescent="0.25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</row>
    <row r="672" spans="1:30" ht="15.75" customHeight="1" x14ac:dyDescent="0.25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</row>
    <row r="673" spans="1:30" ht="15.75" customHeight="1" x14ac:dyDescent="0.25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</row>
    <row r="674" spans="1:30" ht="15.75" customHeight="1" x14ac:dyDescent="0.25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</row>
    <row r="675" spans="1:30" ht="15.75" customHeight="1" x14ac:dyDescent="0.25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</row>
    <row r="676" spans="1:30" ht="15.75" customHeight="1" x14ac:dyDescent="0.25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</row>
    <row r="677" spans="1:30" ht="15.75" customHeight="1" x14ac:dyDescent="0.25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</row>
    <row r="678" spans="1:30" ht="15.75" customHeight="1" x14ac:dyDescent="0.25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</row>
    <row r="679" spans="1:30" ht="15.75" customHeight="1" x14ac:dyDescent="0.25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</row>
    <row r="680" spans="1:30" ht="15.75" customHeight="1" x14ac:dyDescent="0.25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</row>
    <row r="681" spans="1:30" ht="15.75" customHeight="1" x14ac:dyDescent="0.25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</row>
    <row r="682" spans="1:30" ht="15.75" customHeight="1" x14ac:dyDescent="0.25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</row>
    <row r="683" spans="1:30" ht="15.75" customHeight="1" x14ac:dyDescent="0.25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</row>
    <row r="684" spans="1:30" ht="15.75" customHeight="1" x14ac:dyDescent="0.25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</row>
    <row r="685" spans="1:30" ht="15.75" customHeight="1" x14ac:dyDescent="0.25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</row>
    <row r="686" spans="1:30" ht="15.75" customHeight="1" x14ac:dyDescent="0.25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</row>
    <row r="687" spans="1:30" ht="15.75" customHeight="1" x14ac:dyDescent="0.25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</row>
    <row r="688" spans="1:30" ht="15.75" customHeight="1" x14ac:dyDescent="0.25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</row>
    <row r="689" spans="1:30" ht="15.75" customHeight="1" x14ac:dyDescent="0.25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</row>
    <row r="690" spans="1:30" ht="15.75" customHeight="1" x14ac:dyDescent="0.25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</row>
    <row r="691" spans="1:30" ht="15.75" customHeight="1" x14ac:dyDescent="0.25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</row>
    <row r="692" spans="1:30" ht="15.75" customHeight="1" x14ac:dyDescent="0.25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</row>
    <row r="693" spans="1:30" ht="15.75" customHeight="1" x14ac:dyDescent="0.25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</row>
    <row r="694" spans="1:30" ht="15.75" customHeight="1" x14ac:dyDescent="0.25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</row>
    <row r="695" spans="1:30" ht="15.75" customHeight="1" x14ac:dyDescent="0.25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</row>
    <row r="696" spans="1:30" ht="15.75" customHeight="1" x14ac:dyDescent="0.25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</row>
    <row r="697" spans="1:30" ht="15.75" customHeight="1" x14ac:dyDescent="0.25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</row>
    <row r="698" spans="1:30" ht="15.75" customHeight="1" x14ac:dyDescent="0.25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</row>
    <row r="699" spans="1:30" ht="15.75" customHeight="1" x14ac:dyDescent="0.25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</row>
    <row r="700" spans="1:30" ht="15.75" customHeight="1" x14ac:dyDescent="0.25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</row>
    <row r="701" spans="1:30" ht="15.75" customHeight="1" x14ac:dyDescent="0.25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</row>
    <row r="702" spans="1:30" ht="15.75" customHeight="1" x14ac:dyDescent="0.25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</row>
    <row r="703" spans="1:30" ht="15.75" customHeight="1" x14ac:dyDescent="0.25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</row>
    <row r="704" spans="1:30" ht="15.75" customHeight="1" x14ac:dyDescent="0.25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</row>
    <row r="705" spans="1:30" ht="15.75" customHeight="1" x14ac:dyDescent="0.25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</row>
    <row r="706" spans="1:30" ht="15.75" customHeight="1" x14ac:dyDescent="0.25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</row>
    <row r="707" spans="1:30" ht="15.75" customHeight="1" x14ac:dyDescent="0.25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</row>
    <row r="708" spans="1:30" ht="15.75" customHeight="1" x14ac:dyDescent="0.25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</row>
    <row r="709" spans="1:30" ht="15.75" customHeight="1" x14ac:dyDescent="0.25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</row>
    <row r="710" spans="1:30" ht="15.75" customHeight="1" x14ac:dyDescent="0.25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</row>
    <row r="711" spans="1:30" ht="15.75" customHeight="1" x14ac:dyDescent="0.25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</row>
    <row r="712" spans="1:30" ht="15.75" customHeight="1" x14ac:dyDescent="0.25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</row>
    <row r="713" spans="1:30" ht="15.75" customHeight="1" x14ac:dyDescent="0.25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</row>
    <row r="714" spans="1:30" ht="15.75" customHeight="1" x14ac:dyDescent="0.25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</row>
    <row r="715" spans="1:30" ht="15.75" customHeight="1" x14ac:dyDescent="0.25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</row>
    <row r="716" spans="1:30" ht="15.75" customHeight="1" x14ac:dyDescent="0.25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</row>
    <row r="717" spans="1:30" ht="15.75" customHeight="1" x14ac:dyDescent="0.25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</row>
    <row r="718" spans="1:30" ht="15.75" customHeight="1" x14ac:dyDescent="0.25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</row>
    <row r="719" spans="1:30" ht="15.75" customHeight="1" x14ac:dyDescent="0.25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</row>
    <row r="720" spans="1:30" ht="15.75" customHeight="1" x14ac:dyDescent="0.25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</row>
    <row r="721" spans="1:30" ht="15.75" customHeight="1" x14ac:dyDescent="0.25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</row>
    <row r="722" spans="1:30" ht="15.75" customHeight="1" x14ac:dyDescent="0.25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</row>
    <row r="723" spans="1:30" ht="15.75" customHeight="1" x14ac:dyDescent="0.25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</row>
    <row r="724" spans="1:30" ht="15.75" customHeight="1" x14ac:dyDescent="0.25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</row>
    <row r="725" spans="1:30" ht="15.75" customHeight="1" x14ac:dyDescent="0.25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</row>
    <row r="726" spans="1:30" ht="15.75" customHeight="1" x14ac:dyDescent="0.25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</row>
    <row r="727" spans="1:30" ht="15.75" customHeight="1" x14ac:dyDescent="0.25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</row>
    <row r="728" spans="1:30" ht="15.75" customHeight="1" x14ac:dyDescent="0.25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</row>
    <row r="729" spans="1:30" ht="15.75" customHeight="1" x14ac:dyDescent="0.25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</row>
    <row r="730" spans="1:30" ht="15.75" customHeight="1" x14ac:dyDescent="0.25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</row>
    <row r="731" spans="1:30" ht="15.75" customHeight="1" x14ac:dyDescent="0.25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</row>
    <row r="732" spans="1:30" ht="15.75" customHeight="1" x14ac:dyDescent="0.25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</row>
    <row r="733" spans="1:30" ht="15.75" customHeight="1" x14ac:dyDescent="0.25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</row>
    <row r="734" spans="1:30" ht="15.75" customHeight="1" x14ac:dyDescent="0.25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</row>
    <row r="735" spans="1:30" ht="15.75" customHeight="1" x14ac:dyDescent="0.25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</row>
    <row r="736" spans="1:30" ht="15.75" customHeight="1" x14ac:dyDescent="0.25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</row>
    <row r="737" spans="1:30" ht="15.75" customHeight="1" x14ac:dyDescent="0.25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</row>
    <row r="738" spans="1:30" ht="15.75" customHeight="1" x14ac:dyDescent="0.25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</row>
    <row r="739" spans="1:30" ht="15.75" customHeight="1" x14ac:dyDescent="0.25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</row>
    <row r="740" spans="1:30" ht="15.75" customHeight="1" x14ac:dyDescent="0.25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</row>
    <row r="741" spans="1:30" ht="15.75" customHeight="1" x14ac:dyDescent="0.25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</row>
    <row r="742" spans="1:30" ht="15.75" customHeight="1" x14ac:dyDescent="0.25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</row>
    <row r="743" spans="1:30" ht="15.75" customHeight="1" x14ac:dyDescent="0.25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</row>
    <row r="744" spans="1:30" ht="15.75" customHeight="1" x14ac:dyDescent="0.25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</row>
    <row r="745" spans="1:30" ht="15.75" customHeight="1" x14ac:dyDescent="0.25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</row>
    <row r="746" spans="1:30" ht="15.75" customHeight="1" x14ac:dyDescent="0.25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</row>
    <row r="747" spans="1:30" ht="15.75" customHeight="1" x14ac:dyDescent="0.25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</row>
    <row r="748" spans="1:30" ht="15.75" customHeight="1" x14ac:dyDescent="0.25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</row>
    <row r="749" spans="1:30" ht="15.75" customHeight="1" x14ac:dyDescent="0.25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</row>
    <row r="750" spans="1:30" ht="15.75" customHeight="1" x14ac:dyDescent="0.25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</row>
    <row r="751" spans="1:30" ht="15.75" customHeight="1" x14ac:dyDescent="0.25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</row>
    <row r="752" spans="1:30" ht="15.75" customHeight="1" x14ac:dyDescent="0.25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</row>
    <row r="753" spans="1:30" ht="15.75" customHeight="1" x14ac:dyDescent="0.25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</row>
    <row r="754" spans="1:30" ht="15.75" customHeight="1" x14ac:dyDescent="0.25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</row>
    <row r="755" spans="1:30" ht="15.75" customHeight="1" x14ac:dyDescent="0.25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</row>
    <row r="756" spans="1:30" ht="15.75" customHeight="1" x14ac:dyDescent="0.25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</row>
    <row r="757" spans="1:30" ht="15.75" customHeight="1" x14ac:dyDescent="0.25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</row>
    <row r="758" spans="1:30" ht="15.75" customHeight="1" x14ac:dyDescent="0.25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</row>
    <row r="759" spans="1:30" ht="15.75" customHeight="1" x14ac:dyDescent="0.25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</row>
    <row r="760" spans="1:30" ht="15.75" customHeight="1" x14ac:dyDescent="0.25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</row>
    <row r="761" spans="1:30" ht="15.75" customHeight="1" x14ac:dyDescent="0.25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</row>
    <row r="762" spans="1:30" ht="15.75" customHeight="1" x14ac:dyDescent="0.25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</row>
    <row r="763" spans="1:30" ht="15.75" customHeight="1" x14ac:dyDescent="0.25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</row>
    <row r="764" spans="1:30" ht="15.75" customHeight="1" x14ac:dyDescent="0.25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</row>
    <row r="765" spans="1:30" ht="15.75" customHeight="1" x14ac:dyDescent="0.25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</row>
    <row r="766" spans="1:30" ht="15.75" customHeight="1" x14ac:dyDescent="0.25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</row>
    <row r="767" spans="1:30" ht="15.75" customHeight="1" x14ac:dyDescent="0.25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</row>
    <row r="768" spans="1:30" ht="15.75" customHeight="1" x14ac:dyDescent="0.25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</row>
    <row r="769" spans="1:30" ht="15.75" customHeight="1" x14ac:dyDescent="0.25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</row>
    <row r="770" spans="1:30" ht="15.75" customHeight="1" x14ac:dyDescent="0.25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</row>
    <row r="771" spans="1:30" ht="15.75" customHeight="1" x14ac:dyDescent="0.25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</row>
    <row r="772" spans="1:30" ht="15.75" customHeight="1" x14ac:dyDescent="0.25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</row>
    <row r="773" spans="1:30" ht="15.75" customHeight="1" x14ac:dyDescent="0.25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</row>
    <row r="774" spans="1:30" ht="15.75" customHeight="1" x14ac:dyDescent="0.25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</row>
    <row r="775" spans="1:30" ht="15.75" customHeight="1" x14ac:dyDescent="0.25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</row>
    <row r="776" spans="1:30" ht="15.75" customHeight="1" x14ac:dyDescent="0.25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</row>
    <row r="777" spans="1:30" ht="15.75" customHeight="1" x14ac:dyDescent="0.25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</row>
    <row r="778" spans="1:30" ht="15.75" customHeight="1" x14ac:dyDescent="0.25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</row>
    <row r="779" spans="1:30" ht="15.75" customHeight="1" x14ac:dyDescent="0.25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</row>
    <row r="780" spans="1:30" ht="15.75" customHeight="1" x14ac:dyDescent="0.25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</row>
    <row r="781" spans="1:30" ht="15.75" customHeight="1" x14ac:dyDescent="0.25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</row>
    <row r="782" spans="1:30" ht="15.75" customHeight="1" x14ac:dyDescent="0.25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</row>
    <row r="783" spans="1:30" ht="15.75" customHeight="1" x14ac:dyDescent="0.25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</row>
    <row r="784" spans="1:30" ht="15.75" customHeight="1" x14ac:dyDescent="0.25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</row>
    <row r="785" spans="1:30" ht="15.75" customHeight="1" x14ac:dyDescent="0.25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</row>
    <row r="786" spans="1:30" ht="15.75" customHeight="1" x14ac:dyDescent="0.25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</row>
    <row r="787" spans="1:30" ht="15.75" customHeight="1" x14ac:dyDescent="0.25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</row>
    <row r="788" spans="1:30" ht="15.75" customHeight="1" x14ac:dyDescent="0.25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</row>
    <row r="789" spans="1:30" ht="15.75" customHeight="1" x14ac:dyDescent="0.25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</row>
    <row r="790" spans="1:30" ht="15.75" customHeight="1" x14ac:dyDescent="0.25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</row>
    <row r="791" spans="1:30" ht="15.75" customHeight="1" x14ac:dyDescent="0.25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</row>
    <row r="792" spans="1:30" ht="15.75" customHeight="1" x14ac:dyDescent="0.25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</row>
    <row r="793" spans="1:30" ht="15.75" customHeight="1" x14ac:dyDescent="0.25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</row>
    <row r="794" spans="1:30" ht="15.75" customHeight="1" x14ac:dyDescent="0.25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</row>
    <row r="795" spans="1:30" ht="15.75" customHeight="1" x14ac:dyDescent="0.25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</row>
    <row r="796" spans="1:30" ht="15.75" customHeight="1" x14ac:dyDescent="0.25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</row>
    <row r="797" spans="1:30" ht="15.75" customHeight="1" x14ac:dyDescent="0.25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</row>
    <row r="798" spans="1:30" ht="15.75" customHeight="1" x14ac:dyDescent="0.25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</row>
    <row r="799" spans="1:30" ht="15.75" customHeight="1" x14ac:dyDescent="0.25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</row>
    <row r="800" spans="1:30" ht="15.75" customHeight="1" x14ac:dyDescent="0.25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</row>
    <row r="801" spans="1:30" ht="15.75" customHeight="1" x14ac:dyDescent="0.25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</row>
    <row r="802" spans="1:30" ht="15.75" customHeight="1" x14ac:dyDescent="0.25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</row>
    <row r="803" spans="1:30" ht="15.75" customHeight="1" x14ac:dyDescent="0.25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</row>
    <row r="804" spans="1:30" ht="15.75" customHeight="1" x14ac:dyDescent="0.25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</row>
    <row r="805" spans="1:30" ht="15.75" customHeight="1" x14ac:dyDescent="0.25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</row>
    <row r="806" spans="1:30" ht="15.75" customHeight="1" x14ac:dyDescent="0.25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</row>
    <row r="807" spans="1:30" ht="15.75" customHeight="1" x14ac:dyDescent="0.25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</row>
    <row r="808" spans="1:30" ht="15.75" customHeight="1" x14ac:dyDescent="0.25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</row>
    <row r="809" spans="1:30" ht="15.75" customHeight="1" x14ac:dyDescent="0.25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</row>
    <row r="810" spans="1:30" ht="15.75" customHeight="1" x14ac:dyDescent="0.25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</row>
    <row r="811" spans="1:30" ht="15.75" customHeight="1" x14ac:dyDescent="0.25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</row>
    <row r="812" spans="1:30" ht="15.75" customHeight="1" x14ac:dyDescent="0.25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</row>
    <row r="813" spans="1:30" ht="15.75" customHeight="1" x14ac:dyDescent="0.25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</row>
    <row r="814" spans="1:30" ht="15.75" customHeight="1" x14ac:dyDescent="0.25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</row>
    <row r="815" spans="1:30" ht="15.75" customHeight="1" x14ac:dyDescent="0.25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</row>
    <row r="816" spans="1:30" ht="15.75" customHeight="1" x14ac:dyDescent="0.25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</row>
    <row r="817" spans="1:30" ht="15.75" customHeight="1" x14ac:dyDescent="0.25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</row>
    <row r="818" spans="1:30" ht="15.75" customHeight="1" x14ac:dyDescent="0.25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</row>
    <row r="819" spans="1:30" ht="15.75" customHeight="1" x14ac:dyDescent="0.25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</row>
    <row r="820" spans="1:30" ht="15.75" customHeight="1" x14ac:dyDescent="0.25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</row>
    <row r="821" spans="1:30" ht="15.75" customHeight="1" x14ac:dyDescent="0.25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</row>
    <row r="822" spans="1:30" ht="15.75" customHeight="1" x14ac:dyDescent="0.25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</row>
    <row r="823" spans="1:30" ht="15.75" customHeight="1" x14ac:dyDescent="0.25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</row>
    <row r="824" spans="1:30" ht="15.75" customHeight="1" x14ac:dyDescent="0.25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</row>
    <row r="825" spans="1:30" ht="15.75" customHeight="1" x14ac:dyDescent="0.25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</row>
    <row r="826" spans="1:30" ht="15.75" customHeight="1" x14ac:dyDescent="0.25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</row>
    <row r="827" spans="1:30" ht="15.75" customHeight="1" x14ac:dyDescent="0.25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</row>
    <row r="828" spans="1:30" ht="15.75" customHeight="1" x14ac:dyDescent="0.25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</row>
    <row r="829" spans="1:30" ht="15.75" customHeight="1" x14ac:dyDescent="0.25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</row>
    <row r="830" spans="1:30" ht="15.75" customHeight="1" x14ac:dyDescent="0.25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</row>
    <row r="831" spans="1:30" ht="15.75" customHeight="1" x14ac:dyDescent="0.25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</row>
    <row r="832" spans="1:30" ht="15.75" customHeight="1" x14ac:dyDescent="0.25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</row>
    <row r="833" spans="1:30" ht="15.75" customHeight="1" x14ac:dyDescent="0.25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</row>
    <row r="834" spans="1:30" ht="15.75" customHeight="1" x14ac:dyDescent="0.25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</row>
    <row r="835" spans="1:30" ht="15.75" customHeight="1" x14ac:dyDescent="0.25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</row>
    <row r="836" spans="1:30" ht="15.75" customHeight="1" x14ac:dyDescent="0.25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</row>
    <row r="837" spans="1:30" ht="15.75" customHeight="1" x14ac:dyDescent="0.25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</row>
    <row r="838" spans="1:30" ht="15.75" customHeight="1" x14ac:dyDescent="0.25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</row>
    <row r="839" spans="1:30" ht="15.75" customHeight="1" x14ac:dyDescent="0.25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</row>
    <row r="840" spans="1:30" ht="15.75" customHeight="1" x14ac:dyDescent="0.25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</row>
    <row r="841" spans="1:30" ht="15.75" customHeight="1" x14ac:dyDescent="0.25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</row>
    <row r="842" spans="1:30" ht="15.75" customHeight="1" x14ac:dyDescent="0.25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</row>
    <row r="843" spans="1:30" ht="15.75" customHeight="1" x14ac:dyDescent="0.25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</row>
    <row r="844" spans="1:30" ht="15.75" customHeight="1" x14ac:dyDescent="0.25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</row>
    <row r="845" spans="1:30" ht="15.75" customHeight="1" x14ac:dyDescent="0.25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</row>
    <row r="846" spans="1:30" ht="15.75" customHeight="1" x14ac:dyDescent="0.25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</row>
    <row r="847" spans="1:30" ht="15.75" customHeight="1" x14ac:dyDescent="0.25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</row>
    <row r="848" spans="1:30" ht="15.75" customHeight="1" x14ac:dyDescent="0.25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</row>
    <row r="849" spans="1:30" ht="15.75" customHeight="1" x14ac:dyDescent="0.25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</row>
    <row r="850" spans="1:30" ht="15.75" customHeight="1" x14ac:dyDescent="0.25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</row>
    <row r="851" spans="1:30" ht="15.75" customHeight="1" x14ac:dyDescent="0.25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</row>
    <row r="852" spans="1:30" ht="15.75" customHeight="1" x14ac:dyDescent="0.25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</row>
    <row r="853" spans="1:30" ht="15.75" customHeight="1" x14ac:dyDescent="0.25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</row>
    <row r="854" spans="1:30" ht="15.75" customHeight="1" x14ac:dyDescent="0.25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</row>
    <row r="855" spans="1:30" ht="15.75" customHeight="1" x14ac:dyDescent="0.25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</row>
    <row r="856" spans="1:30" ht="15.75" customHeight="1" x14ac:dyDescent="0.25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</row>
    <row r="857" spans="1:30" ht="15.75" customHeight="1" x14ac:dyDescent="0.25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</row>
    <row r="858" spans="1:30" ht="15.75" customHeight="1" x14ac:dyDescent="0.25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</row>
    <row r="859" spans="1:30" ht="15.75" customHeight="1" x14ac:dyDescent="0.25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</row>
    <row r="860" spans="1:30" ht="15.75" customHeight="1" x14ac:dyDescent="0.25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</row>
    <row r="861" spans="1:30" ht="15.75" customHeight="1" x14ac:dyDescent="0.25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</row>
    <row r="862" spans="1:30" ht="15.75" customHeight="1" x14ac:dyDescent="0.25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</row>
    <row r="863" spans="1:30" ht="15.75" customHeight="1" x14ac:dyDescent="0.25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</row>
    <row r="864" spans="1:30" ht="15.75" customHeight="1" x14ac:dyDescent="0.25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</row>
    <row r="865" spans="1:30" ht="15.75" customHeight="1" x14ac:dyDescent="0.25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</row>
    <row r="866" spans="1:30" ht="15.75" customHeight="1" x14ac:dyDescent="0.25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</row>
    <row r="867" spans="1:30" ht="15.75" customHeight="1" x14ac:dyDescent="0.25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</row>
    <row r="868" spans="1:30" ht="15.75" customHeight="1" x14ac:dyDescent="0.25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</row>
    <row r="869" spans="1:30" ht="15.75" customHeight="1" x14ac:dyDescent="0.25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</row>
    <row r="870" spans="1:30" ht="15.75" customHeight="1" x14ac:dyDescent="0.25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</row>
    <row r="871" spans="1:30" ht="15.75" customHeight="1" x14ac:dyDescent="0.25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</row>
    <row r="872" spans="1:30" ht="15.75" customHeight="1" x14ac:dyDescent="0.25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</row>
    <row r="873" spans="1:30" ht="15.75" customHeight="1" x14ac:dyDescent="0.25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</row>
    <row r="874" spans="1:30" ht="15.75" customHeight="1" x14ac:dyDescent="0.25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</row>
    <row r="875" spans="1:30" ht="15.75" customHeight="1" x14ac:dyDescent="0.25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</row>
    <row r="876" spans="1:30" ht="15.75" customHeight="1" x14ac:dyDescent="0.25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</row>
    <row r="877" spans="1:30" ht="15.75" customHeight="1" x14ac:dyDescent="0.25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</row>
    <row r="878" spans="1:30" ht="15.75" customHeight="1" x14ac:dyDescent="0.25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</row>
    <row r="879" spans="1:30" ht="15.75" customHeight="1" x14ac:dyDescent="0.25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</row>
    <row r="880" spans="1:30" ht="15.75" customHeight="1" x14ac:dyDescent="0.25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</row>
    <row r="881" spans="1:30" ht="15.75" customHeight="1" x14ac:dyDescent="0.25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</row>
    <row r="882" spans="1:30" ht="15.75" customHeight="1" x14ac:dyDescent="0.25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</row>
    <row r="883" spans="1:30" ht="15.75" customHeight="1" x14ac:dyDescent="0.25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</row>
    <row r="884" spans="1:30" ht="15.75" customHeight="1" x14ac:dyDescent="0.25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</row>
    <row r="885" spans="1:30" ht="15.75" customHeight="1" x14ac:dyDescent="0.25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</row>
    <row r="886" spans="1:30" ht="15.75" customHeight="1" x14ac:dyDescent="0.25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</row>
    <row r="887" spans="1:30" ht="15.75" customHeight="1" x14ac:dyDescent="0.25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</row>
    <row r="888" spans="1:30" ht="15.75" customHeight="1" x14ac:dyDescent="0.25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</row>
    <row r="889" spans="1:30" ht="15.75" customHeight="1" x14ac:dyDescent="0.25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</row>
    <row r="890" spans="1:30" ht="15.75" customHeight="1" x14ac:dyDescent="0.25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</row>
    <row r="891" spans="1:30" ht="15.75" customHeight="1" x14ac:dyDescent="0.25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</row>
    <row r="892" spans="1:30" ht="15.75" customHeight="1" x14ac:dyDescent="0.25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</row>
    <row r="893" spans="1:30" ht="15.75" customHeight="1" x14ac:dyDescent="0.25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</row>
    <row r="894" spans="1:30" ht="15.75" customHeight="1" x14ac:dyDescent="0.25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</row>
    <row r="895" spans="1:30" ht="15.75" customHeight="1" x14ac:dyDescent="0.25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</row>
    <row r="896" spans="1:30" ht="15.75" customHeight="1" x14ac:dyDescent="0.25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</row>
    <row r="897" spans="1:30" ht="15.75" customHeight="1" x14ac:dyDescent="0.25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</row>
    <row r="898" spans="1:30" ht="15.75" customHeight="1" x14ac:dyDescent="0.25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</row>
    <row r="899" spans="1:30" ht="15.75" customHeight="1" x14ac:dyDescent="0.25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</row>
    <row r="900" spans="1:30" ht="15.75" customHeight="1" x14ac:dyDescent="0.25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</row>
    <row r="901" spans="1:30" ht="15.75" customHeight="1" x14ac:dyDescent="0.25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</row>
    <row r="902" spans="1:30" ht="15.75" customHeight="1" x14ac:dyDescent="0.25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</row>
    <row r="903" spans="1:30" ht="15.75" customHeight="1" x14ac:dyDescent="0.25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</row>
    <row r="904" spans="1:30" ht="15.75" customHeight="1" x14ac:dyDescent="0.25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</row>
    <row r="905" spans="1:30" ht="15.75" customHeight="1" x14ac:dyDescent="0.25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</row>
    <row r="906" spans="1:30" ht="15.75" customHeight="1" x14ac:dyDescent="0.25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</row>
    <row r="907" spans="1:30" ht="15.75" customHeight="1" x14ac:dyDescent="0.25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</row>
    <row r="908" spans="1:30" ht="15.75" customHeight="1" x14ac:dyDescent="0.25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</row>
    <row r="909" spans="1:30" ht="15.75" customHeight="1" x14ac:dyDescent="0.25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</row>
    <row r="910" spans="1:30" ht="15.75" customHeight="1" x14ac:dyDescent="0.25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</row>
    <row r="911" spans="1:30" ht="15.75" customHeight="1" x14ac:dyDescent="0.25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</row>
    <row r="912" spans="1:30" ht="15.75" customHeight="1" x14ac:dyDescent="0.25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</row>
    <row r="913" spans="1:30" ht="15.75" customHeight="1" x14ac:dyDescent="0.25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</row>
    <row r="914" spans="1:30" ht="15.75" customHeight="1" x14ac:dyDescent="0.25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</row>
    <row r="915" spans="1:30" ht="15.75" customHeight="1" x14ac:dyDescent="0.25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</row>
    <row r="916" spans="1:30" ht="15.75" customHeight="1" x14ac:dyDescent="0.25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</row>
    <row r="917" spans="1:30" ht="15.75" customHeight="1" x14ac:dyDescent="0.25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</row>
    <row r="918" spans="1:30" ht="15.75" customHeight="1" x14ac:dyDescent="0.25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</row>
    <row r="919" spans="1:30" ht="15.75" customHeight="1" x14ac:dyDescent="0.25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</row>
    <row r="920" spans="1:30" ht="15.75" customHeight="1" x14ac:dyDescent="0.25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</row>
    <row r="921" spans="1:30" ht="15.75" customHeight="1" x14ac:dyDescent="0.25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</row>
    <row r="922" spans="1:30" ht="15.75" customHeight="1" x14ac:dyDescent="0.25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</row>
    <row r="923" spans="1:30" ht="15.75" customHeight="1" x14ac:dyDescent="0.25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</row>
    <row r="924" spans="1:30" ht="15.75" customHeight="1" x14ac:dyDescent="0.25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</row>
    <row r="925" spans="1:30" ht="15.75" customHeight="1" x14ac:dyDescent="0.25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</row>
    <row r="926" spans="1:30" ht="15.75" customHeight="1" x14ac:dyDescent="0.25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</row>
    <row r="927" spans="1:30" ht="15.75" customHeight="1" x14ac:dyDescent="0.25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</row>
    <row r="928" spans="1:30" ht="15.75" customHeight="1" x14ac:dyDescent="0.25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</row>
    <row r="929" spans="1:30" ht="15.75" customHeight="1" x14ac:dyDescent="0.25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</row>
    <row r="930" spans="1:30" ht="15.75" customHeight="1" x14ac:dyDescent="0.25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</row>
    <row r="931" spans="1:30" ht="15.75" customHeight="1" x14ac:dyDescent="0.25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</row>
    <row r="932" spans="1:30" ht="15.75" customHeight="1" x14ac:dyDescent="0.25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</row>
    <row r="933" spans="1:30" ht="15.75" customHeight="1" x14ac:dyDescent="0.25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</row>
    <row r="934" spans="1:30" ht="15.75" customHeight="1" x14ac:dyDescent="0.25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</row>
    <row r="935" spans="1:30" ht="15.75" customHeight="1" x14ac:dyDescent="0.25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</row>
    <row r="936" spans="1:30" ht="15.75" customHeight="1" x14ac:dyDescent="0.25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</row>
    <row r="937" spans="1:30" ht="15.75" customHeight="1" x14ac:dyDescent="0.25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</row>
    <row r="938" spans="1:30" ht="15.75" customHeight="1" x14ac:dyDescent="0.25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</row>
    <row r="939" spans="1:30" ht="15.75" customHeight="1" x14ac:dyDescent="0.25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</row>
    <row r="940" spans="1:30" ht="15.75" customHeight="1" x14ac:dyDescent="0.25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</row>
    <row r="941" spans="1:30" ht="15.75" customHeight="1" x14ac:dyDescent="0.25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</row>
    <row r="942" spans="1:30" ht="15.75" customHeight="1" x14ac:dyDescent="0.25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</row>
    <row r="943" spans="1:30" ht="15.75" customHeight="1" x14ac:dyDescent="0.25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</row>
    <row r="944" spans="1:30" ht="15.75" customHeight="1" x14ac:dyDescent="0.25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</row>
    <row r="945" spans="1:30" ht="15.75" customHeight="1" x14ac:dyDescent="0.25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</row>
    <row r="946" spans="1:30" ht="15.75" customHeight="1" x14ac:dyDescent="0.25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</row>
    <row r="947" spans="1:30" ht="15.75" customHeight="1" x14ac:dyDescent="0.25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</row>
    <row r="948" spans="1:30" ht="15.75" customHeight="1" x14ac:dyDescent="0.25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</row>
    <row r="949" spans="1:30" ht="15.75" customHeight="1" x14ac:dyDescent="0.25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</row>
    <row r="950" spans="1:30" ht="15.75" customHeight="1" x14ac:dyDescent="0.25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</row>
    <row r="951" spans="1:30" ht="15.75" customHeight="1" x14ac:dyDescent="0.25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</row>
    <row r="952" spans="1:30" ht="15.75" customHeight="1" x14ac:dyDescent="0.25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</row>
    <row r="953" spans="1:30" ht="15.75" customHeight="1" x14ac:dyDescent="0.25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</row>
    <row r="954" spans="1:30" ht="15.75" customHeight="1" x14ac:dyDescent="0.25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</row>
    <row r="955" spans="1:30" ht="15.75" customHeight="1" x14ac:dyDescent="0.25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</row>
    <row r="956" spans="1:30" ht="15.75" customHeight="1" x14ac:dyDescent="0.25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</row>
    <row r="957" spans="1:30" ht="15.75" customHeight="1" x14ac:dyDescent="0.25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</row>
    <row r="958" spans="1:30" ht="15.75" customHeight="1" x14ac:dyDescent="0.25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</row>
    <row r="959" spans="1:30" ht="15.75" customHeight="1" x14ac:dyDescent="0.25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</row>
    <row r="960" spans="1:30" ht="15.75" customHeight="1" x14ac:dyDescent="0.25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</row>
    <row r="961" spans="1:30" ht="15.75" customHeight="1" x14ac:dyDescent="0.25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</row>
    <row r="962" spans="1:30" ht="15.75" customHeight="1" x14ac:dyDescent="0.25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</row>
    <row r="963" spans="1:30" ht="15.75" customHeight="1" x14ac:dyDescent="0.25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</row>
    <row r="964" spans="1:30" ht="15.75" customHeight="1" x14ac:dyDescent="0.25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</row>
    <row r="965" spans="1:30" ht="15.75" customHeight="1" x14ac:dyDescent="0.25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</row>
    <row r="966" spans="1:30" ht="15.75" customHeight="1" x14ac:dyDescent="0.25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</row>
    <row r="967" spans="1:30" ht="15.75" customHeight="1" x14ac:dyDescent="0.25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</row>
    <row r="968" spans="1:30" ht="15.75" customHeight="1" x14ac:dyDescent="0.25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</row>
    <row r="969" spans="1:30" ht="15.75" customHeight="1" x14ac:dyDescent="0.25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</row>
    <row r="970" spans="1:30" ht="15.75" customHeight="1" x14ac:dyDescent="0.25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</row>
    <row r="971" spans="1:30" ht="15.75" customHeight="1" x14ac:dyDescent="0.25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</row>
    <row r="972" spans="1:30" ht="15.75" customHeight="1" x14ac:dyDescent="0.25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</row>
    <row r="973" spans="1:30" ht="15.75" customHeight="1" x14ac:dyDescent="0.25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</row>
    <row r="974" spans="1:30" ht="15.75" customHeight="1" x14ac:dyDescent="0.25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</row>
    <row r="975" spans="1:30" ht="15.75" customHeight="1" x14ac:dyDescent="0.25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</row>
    <row r="976" spans="1:30" ht="15.75" customHeight="1" x14ac:dyDescent="0.25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</row>
    <row r="977" spans="1:30" ht="15.75" customHeight="1" x14ac:dyDescent="0.25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</row>
    <row r="978" spans="1:30" ht="15.75" customHeight="1" x14ac:dyDescent="0.25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</row>
    <row r="979" spans="1:30" ht="15.75" customHeight="1" x14ac:dyDescent="0.25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</row>
    <row r="980" spans="1:30" ht="15.75" customHeight="1" x14ac:dyDescent="0.25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</row>
    <row r="981" spans="1:30" ht="15.75" customHeight="1" x14ac:dyDescent="0.25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</row>
    <row r="982" spans="1:30" ht="15.75" customHeight="1" x14ac:dyDescent="0.25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</row>
    <row r="983" spans="1:30" ht="15.75" customHeight="1" x14ac:dyDescent="0.25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</row>
    <row r="984" spans="1:30" ht="15.75" customHeight="1" x14ac:dyDescent="0.25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</row>
    <row r="985" spans="1:30" ht="15.75" customHeight="1" x14ac:dyDescent="0.25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</row>
    <row r="986" spans="1:30" ht="15.75" customHeight="1" x14ac:dyDescent="0.25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</row>
    <row r="987" spans="1:30" ht="15.75" customHeight="1" x14ac:dyDescent="0.25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</row>
    <row r="988" spans="1:30" ht="15.75" customHeight="1" x14ac:dyDescent="0.25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</row>
    <row r="989" spans="1:30" ht="15.75" customHeight="1" x14ac:dyDescent="0.25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</row>
    <row r="990" spans="1:30" ht="15.75" customHeight="1" x14ac:dyDescent="0.25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</row>
    <row r="991" spans="1:30" ht="15.75" customHeight="1" x14ac:dyDescent="0.25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</row>
    <row r="992" spans="1:30" ht="15.75" customHeight="1" x14ac:dyDescent="0.25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</row>
    <row r="993" spans="1:30" ht="15.75" customHeight="1" x14ac:dyDescent="0.25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</row>
    <row r="994" spans="1:30" ht="15.75" customHeight="1" x14ac:dyDescent="0.25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</row>
    <row r="995" spans="1:30" ht="15.75" customHeight="1" x14ac:dyDescent="0.25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</row>
    <row r="996" spans="1:30" ht="15.75" customHeight="1" x14ac:dyDescent="0.25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</row>
    <row r="997" spans="1:30" ht="15.75" customHeight="1" x14ac:dyDescent="0.25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</row>
    <row r="998" spans="1:30" ht="15.75" customHeight="1" x14ac:dyDescent="0.25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</row>
    <row r="999" spans="1:30" ht="15.75" customHeight="1" x14ac:dyDescent="0.25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</row>
    <row r="1000" spans="1:30" ht="15.75" customHeight="1" x14ac:dyDescent="0.25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  <c r="AA1000" s="74"/>
      <c r="AB1000" s="74"/>
      <c r="AC1000" s="74"/>
      <c r="AD1000" s="74"/>
    </row>
  </sheetData>
  <autoFilter ref="A6:J103"/>
  <mergeCells count="77">
    <mergeCell ref="A178:F178"/>
    <mergeCell ref="A179:F179"/>
    <mergeCell ref="A180:F180"/>
    <mergeCell ref="A181:F181"/>
    <mergeCell ref="A173:F173"/>
    <mergeCell ref="A174:F174"/>
    <mergeCell ref="A175:F175"/>
    <mergeCell ref="A176:F176"/>
    <mergeCell ref="A177:F177"/>
    <mergeCell ref="A168:F168"/>
    <mergeCell ref="A169:F169"/>
    <mergeCell ref="A170:F170"/>
    <mergeCell ref="A171:F171"/>
    <mergeCell ref="A172:F172"/>
    <mergeCell ref="A163:F163"/>
    <mergeCell ref="A164:F164"/>
    <mergeCell ref="A165:F165"/>
    <mergeCell ref="A166:F166"/>
    <mergeCell ref="A167:F167"/>
    <mergeCell ref="A158:F158"/>
    <mergeCell ref="A159:F159"/>
    <mergeCell ref="A160:F160"/>
    <mergeCell ref="A161:F161"/>
    <mergeCell ref="A162:F162"/>
    <mergeCell ref="A153:F153"/>
    <mergeCell ref="A154:F154"/>
    <mergeCell ref="A155:F155"/>
    <mergeCell ref="A156:F156"/>
    <mergeCell ref="A157:F157"/>
    <mergeCell ref="A148:F148"/>
    <mergeCell ref="A149:F149"/>
    <mergeCell ref="A150:F150"/>
    <mergeCell ref="A151:F151"/>
    <mergeCell ref="A152:F152"/>
    <mergeCell ref="A143:F143"/>
    <mergeCell ref="A144:F144"/>
    <mergeCell ref="A145:F145"/>
    <mergeCell ref="A146:F146"/>
    <mergeCell ref="A147:F147"/>
    <mergeCell ref="A105:I105"/>
    <mergeCell ref="A123:I123"/>
    <mergeCell ref="A140:F140"/>
    <mergeCell ref="A141:F141"/>
    <mergeCell ref="A142:F142"/>
    <mergeCell ref="A1:J1"/>
    <mergeCell ref="A2:J2"/>
    <mergeCell ref="A3:J3"/>
    <mergeCell ref="B4:J4"/>
    <mergeCell ref="A5:J5"/>
    <mergeCell ref="A209:F209"/>
    <mergeCell ref="A196:F196"/>
    <mergeCell ref="A197:F197"/>
    <mergeCell ref="A198:F198"/>
    <mergeCell ref="A199:F199"/>
    <mergeCell ref="A200:F200"/>
    <mergeCell ref="A201:F201"/>
    <mergeCell ref="A202:F202"/>
    <mergeCell ref="A204:F204"/>
    <mergeCell ref="A205:F205"/>
    <mergeCell ref="A206:F206"/>
    <mergeCell ref="A207:F207"/>
    <mergeCell ref="A208:F208"/>
    <mergeCell ref="A192:F192"/>
    <mergeCell ref="A193:F193"/>
    <mergeCell ref="A194:F194"/>
    <mergeCell ref="A195:F195"/>
    <mergeCell ref="A203:F203"/>
    <mergeCell ref="A187:F187"/>
    <mergeCell ref="A188:F188"/>
    <mergeCell ref="A189:F189"/>
    <mergeCell ref="A190:F190"/>
    <mergeCell ref="A191:F191"/>
    <mergeCell ref="A182:F182"/>
    <mergeCell ref="A183:F183"/>
    <mergeCell ref="A184:F184"/>
    <mergeCell ref="A185:F185"/>
    <mergeCell ref="A186:F186"/>
  </mergeCells>
  <dataValidations count="4">
    <dataValidation type="list" allowBlank="1" sqref="B107:B114">
      <formula1>"FDA,FDA-1,FDA-2,FDA-3,FDA-4"</formula1>
    </dataValidation>
    <dataValidation type="list" allowBlank="1" sqref="B7:B90">
      <formula1>"DAS,DAS-1,DAS-2,DAS-3,DAS-4,DAS-5,CAA-1,CAA-2,CAA-3,CAA-4,CAA-5"</formula1>
    </dataValidation>
    <dataValidation type="list" allowBlank="1" sqref="B125:B127">
      <formula1>"FGS-1,FGS-2,FGS-3,FGA-1,FGA-2,FGA-3"</formula1>
    </dataValidation>
    <dataValidation type="list" allowBlank="1" sqref="D7:D90 D107:D114 D125:D127">
      <formula1>"AGP,CLH,CLT,COM,CTD,CTI,DES,DISP,ELE,ESG,EST,EXM,EXQ,EXR,FRQ,REV,VAGO"</formula1>
    </dataValidation>
  </dataValidations>
  <pageMargins left="0.511811024" right="0.511811024" top="0.78740157499999996" bottom="0.78740157499999996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9"/>
  <sheetViews>
    <sheetView topLeftCell="A97" workbookViewId="0">
      <selection activeCell="H11" sqref="H11"/>
    </sheetView>
  </sheetViews>
  <sheetFormatPr defaultColWidth="12.59765625" defaultRowHeight="15" customHeight="1" x14ac:dyDescent="0.25"/>
  <cols>
    <col min="1" max="1" width="67.69921875" style="80" customWidth="1"/>
    <col min="2" max="2" width="11.5" style="80" customWidth="1"/>
    <col min="3" max="3" width="16.59765625" style="80" customWidth="1"/>
    <col min="4" max="4" width="13.8984375" style="80" customWidth="1"/>
    <col min="5" max="5" width="9.5" style="80" customWidth="1"/>
    <col min="6" max="6" width="50.5" style="80" customWidth="1"/>
    <col min="7" max="7" width="19" style="80" customWidth="1"/>
    <col min="8" max="8" width="17.3984375" style="80" customWidth="1"/>
    <col min="9" max="9" width="17.09765625" style="80" customWidth="1"/>
    <col min="10" max="10" width="14.3984375" style="80" customWidth="1"/>
    <col min="11" max="16" width="7.59765625" style="80" customWidth="1"/>
    <col min="17" max="17" width="41.8984375" style="80" customWidth="1"/>
    <col min="18" max="30" width="7.59765625" style="80" customWidth="1"/>
    <col min="31" max="16384" width="12.59765625" style="80"/>
  </cols>
  <sheetData>
    <row r="1" spans="1:30" ht="14.25" customHeight="1" x14ac:dyDescent="0.4">
      <c r="A1" s="91" t="s">
        <v>0</v>
      </c>
      <c r="B1" s="92"/>
      <c r="C1" s="92"/>
      <c r="D1" s="92"/>
      <c r="E1" s="92"/>
      <c r="F1" s="92"/>
      <c r="G1" s="92"/>
      <c r="H1" s="92"/>
      <c r="I1" s="92"/>
      <c r="J1" s="9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2"/>
      <c r="AC1" s="2"/>
      <c r="AD1" s="2"/>
    </row>
    <row r="2" spans="1:30" ht="14.25" customHeight="1" x14ac:dyDescent="0.4">
      <c r="A2" s="94" t="s">
        <v>1</v>
      </c>
      <c r="B2" s="89"/>
      <c r="C2" s="89"/>
      <c r="D2" s="89"/>
      <c r="E2" s="89"/>
      <c r="F2" s="89"/>
      <c r="G2" s="89"/>
      <c r="H2" s="89"/>
      <c r="I2" s="89"/>
      <c r="J2" s="9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2"/>
      <c r="AC2" s="2"/>
      <c r="AD2" s="2"/>
    </row>
    <row r="3" spans="1:30" ht="29.25" customHeight="1" x14ac:dyDescent="0.35">
      <c r="A3" s="94" t="s">
        <v>2</v>
      </c>
      <c r="B3" s="89"/>
      <c r="C3" s="89"/>
      <c r="D3" s="89"/>
      <c r="E3" s="89"/>
      <c r="F3" s="89"/>
      <c r="G3" s="89"/>
      <c r="H3" s="89"/>
      <c r="I3" s="89"/>
      <c r="J3" s="95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4"/>
      <c r="AB3" s="2"/>
      <c r="AC3" s="2"/>
      <c r="AD3" s="2"/>
    </row>
    <row r="4" spans="1:30" ht="14.25" customHeight="1" x14ac:dyDescent="0.25">
      <c r="A4" s="5" t="s">
        <v>466</v>
      </c>
      <c r="B4" s="96" t="s">
        <v>4</v>
      </c>
      <c r="C4" s="89"/>
      <c r="D4" s="89"/>
      <c r="E4" s="89"/>
      <c r="F4" s="89"/>
      <c r="G4" s="89"/>
      <c r="H4" s="89"/>
      <c r="I4" s="89"/>
      <c r="J4" s="90"/>
      <c r="K4" s="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4.25" customHeight="1" x14ac:dyDescent="0.25">
      <c r="A5" s="97" t="s">
        <v>5</v>
      </c>
      <c r="B5" s="89"/>
      <c r="C5" s="89"/>
      <c r="D5" s="89"/>
      <c r="E5" s="89"/>
      <c r="F5" s="89"/>
      <c r="G5" s="89"/>
      <c r="H5" s="89"/>
      <c r="I5" s="89"/>
      <c r="J5" s="90"/>
      <c r="K5" s="7"/>
      <c r="L5" s="8"/>
      <c r="M5" s="9"/>
      <c r="N5" s="9"/>
      <c r="O5" s="9"/>
      <c r="P5" s="9"/>
      <c r="Q5" s="9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4.25" customHeight="1" x14ac:dyDescent="0.25">
      <c r="A6" s="10" t="s">
        <v>6</v>
      </c>
      <c r="B6" s="10" t="s">
        <v>7</v>
      </c>
      <c r="C6" s="10" t="s">
        <v>8</v>
      </c>
      <c r="D6" s="10" t="s">
        <v>9</v>
      </c>
      <c r="E6" s="10" t="s">
        <v>10</v>
      </c>
      <c r="F6" s="10" t="s">
        <v>11</v>
      </c>
      <c r="G6" s="10" t="s">
        <v>12</v>
      </c>
      <c r="H6" s="10" t="s">
        <v>13</v>
      </c>
      <c r="I6" s="10" t="s">
        <v>14</v>
      </c>
      <c r="J6" s="10" t="s">
        <v>15</v>
      </c>
      <c r="K6" s="11"/>
      <c r="L6" s="12"/>
      <c r="M6" s="12"/>
      <c r="N6" s="12"/>
      <c r="O6" s="12"/>
      <c r="P6" s="12"/>
      <c r="Q6" s="12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</row>
    <row r="7" spans="1:30" ht="14.25" customHeight="1" x14ac:dyDescent="0.3">
      <c r="A7" s="14" t="s">
        <v>16</v>
      </c>
      <c r="B7" s="14" t="s">
        <v>17</v>
      </c>
      <c r="C7" s="15" t="s">
        <v>18</v>
      </c>
      <c r="D7" s="15" t="s">
        <v>19</v>
      </c>
      <c r="E7" s="16">
        <v>1</v>
      </c>
      <c r="F7" s="17" t="s">
        <v>425</v>
      </c>
      <c r="G7" s="18">
        <v>12261.2</v>
      </c>
      <c r="H7" s="19">
        <v>0</v>
      </c>
      <c r="I7" s="19">
        <v>0</v>
      </c>
      <c r="J7" s="20">
        <f t="shared" ref="J7:J101" si="0">SUM(G7:I7)</f>
        <v>12261.2</v>
      </c>
      <c r="K7" s="21"/>
      <c r="L7" s="21"/>
      <c r="M7" s="21"/>
      <c r="N7" s="21"/>
      <c r="O7" s="21"/>
      <c r="P7" s="21"/>
      <c r="Q7" s="21"/>
      <c r="R7" s="22"/>
      <c r="S7" s="22"/>
      <c r="T7" s="22"/>
      <c r="U7" s="22"/>
      <c r="V7" s="22"/>
      <c r="W7" s="22"/>
      <c r="X7" s="22"/>
      <c r="Y7" s="22"/>
      <c r="Z7" s="22"/>
      <c r="AA7" s="23"/>
      <c r="AB7" s="23"/>
      <c r="AC7" s="23"/>
      <c r="AD7" s="23"/>
    </row>
    <row r="8" spans="1:30" ht="14.25" customHeight="1" x14ac:dyDescent="0.3">
      <c r="A8" s="24" t="s">
        <v>21</v>
      </c>
      <c r="B8" s="14" t="s">
        <v>22</v>
      </c>
      <c r="C8" s="15" t="s">
        <v>23</v>
      </c>
      <c r="D8" s="15" t="s">
        <v>24</v>
      </c>
      <c r="E8" s="16">
        <v>1</v>
      </c>
      <c r="F8" s="25" t="s">
        <v>393</v>
      </c>
      <c r="G8" s="19">
        <v>0</v>
      </c>
      <c r="H8" s="18">
        <v>2312.25</v>
      </c>
      <c r="I8" s="18">
        <v>9249.0300000000007</v>
      </c>
      <c r="J8" s="20">
        <f t="shared" si="0"/>
        <v>11561.28</v>
      </c>
      <c r="K8" s="21"/>
      <c r="L8" s="21"/>
      <c r="M8" s="21"/>
      <c r="N8" s="21"/>
      <c r="O8" s="21"/>
      <c r="P8" s="21"/>
      <c r="Q8" s="21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1:30" ht="14.25" customHeight="1" x14ac:dyDescent="0.3">
      <c r="A9" s="24" t="s">
        <v>26</v>
      </c>
      <c r="B9" s="14" t="s">
        <v>22</v>
      </c>
      <c r="C9" s="15" t="s">
        <v>27</v>
      </c>
      <c r="D9" s="15" t="s">
        <v>24</v>
      </c>
      <c r="E9" s="16">
        <v>1</v>
      </c>
      <c r="F9" s="25" t="s">
        <v>389</v>
      </c>
      <c r="G9" s="19">
        <v>0</v>
      </c>
      <c r="H9" s="18">
        <v>2312.25</v>
      </c>
      <c r="I9" s="18">
        <v>9249.0300000000007</v>
      </c>
      <c r="J9" s="20">
        <f t="shared" si="0"/>
        <v>11561.28</v>
      </c>
      <c r="K9" s="21"/>
      <c r="L9" s="21"/>
      <c r="M9" s="21"/>
      <c r="N9" s="21"/>
      <c r="O9" s="21"/>
      <c r="P9" s="21"/>
      <c r="Q9" s="21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</row>
    <row r="10" spans="1:30" ht="14.25" customHeight="1" x14ac:dyDescent="0.3">
      <c r="A10" s="14" t="s">
        <v>29</v>
      </c>
      <c r="B10" s="14" t="s">
        <v>22</v>
      </c>
      <c r="C10" s="15" t="s">
        <v>30</v>
      </c>
      <c r="D10" s="15" t="s">
        <v>31</v>
      </c>
      <c r="E10" s="16">
        <v>1</v>
      </c>
      <c r="F10" s="25" t="s">
        <v>32</v>
      </c>
      <c r="G10" s="19">
        <v>0</v>
      </c>
      <c r="H10" s="18">
        <v>0</v>
      </c>
      <c r="I10" s="18">
        <v>9249.0300000000007</v>
      </c>
      <c r="J10" s="20">
        <f t="shared" si="0"/>
        <v>9249.0300000000007</v>
      </c>
      <c r="K10" s="21"/>
      <c r="L10" s="21"/>
      <c r="M10" s="21"/>
      <c r="N10" s="21"/>
      <c r="O10" s="21"/>
      <c r="P10" s="21"/>
      <c r="Q10" s="21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 ht="14.25" customHeight="1" x14ac:dyDescent="0.3">
      <c r="A11" s="75" t="s">
        <v>33</v>
      </c>
      <c r="B11" s="14" t="s">
        <v>34</v>
      </c>
      <c r="C11" s="15" t="s">
        <v>27</v>
      </c>
      <c r="D11" s="15" t="s">
        <v>24</v>
      </c>
      <c r="E11" s="16">
        <v>1</v>
      </c>
      <c r="F11" s="17" t="s">
        <v>84</v>
      </c>
      <c r="G11" s="19">
        <v>0</v>
      </c>
      <c r="H11" s="18">
        <v>1695.65</v>
      </c>
      <c r="I11" s="18">
        <v>6782.61</v>
      </c>
      <c r="J11" s="20">
        <f t="shared" si="0"/>
        <v>8478.26</v>
      </c>
      <c r="K11" s="21"/>
      <c r="L11" s="21"/>
      <c r="M11" s="21"/>
      <c r="N11" s="21"/>
      <c r="O11" s="21"/>
      <c r="P11" s="21"/>
      <c r="Q11" s="21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ht="14.25" customHeight="1" x14ac:dyDescent="0.3">
      <c r="A12" s="14" t="s">
        <v>36</v>
      </c>
      <c r="B12" s="14" t="s">
        <v>34</v>
      </c>
      <c r="C12" s="15" t="s">
        <v>37</v>
      </c>
      <c r="D12" s="15" t="s">
        <v>24</v>
      </c>
      <c r="E12" s="16">
        <v>1</v>
      </c>
      <c r="F12" s="17" t="s">
        <v>443</v>
      </c>
      <c r="G12" s="19">
        <v>0</v>
      </c>
      <c r="H12" s="18">
        <v>1695.65</v>
      </c>
      <c r="I12" s="18">
        <v>6782.61</v>
      </c>
      <c r="J12" s="20">
        <f t="shared" si="0"/>
        <v>8478.26</v>
      </c>
      <c r="K12" s="21"/>
      <c r="L12" s="21"/>
      <c r="M12" s="21"/>
      <c r="N12" s="21"/>
      <c r="O12" s="21"/>
      <c r="P12" s="21"/>
      <c r="Q12" s="21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ht="14.25" customHeight="1" x14ac:dyDescent="0.3">
      <c r="A13" s="14" t="s">
        <v>39</v>
      </c>
      <c r="B13" s="24" t="s">
        <v>34</v>
      </c>
      <c r="C13" s="15" t="s">
        <v>23</v>
      </c>
      <c r="D13" s="15" t="s">
        <v>24</v>
      </c>
      <c r="E13" s="16">
        <v>1</v>
      </c>
      <c r="F13" s="28" t="s">
        <v>444</v>
      </c>
      <c r="G13" s="19">
        <v>0</v>
      </c>
      <c r="H13" s="18">
        <v>1695.65</v>
      </c>
      <c r="I13" s="18">
        <v>6782.61</v>
      </c>
      <c r="J13" s="20">
        <f t="shared" si="0"/>
        <v>8478.26</v>
      </c>
      <c r="K13" s="21"/>
      <c r="L13" s="21"/>
      <c r="M13" s="21"/>
      <c r="N13" s="21"/>
      <c r="O13" s="21"/>
      <c r="P13" s="21"/>
      <c r="Q13" s="21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ht="14.25" customHeight="1" x14ac:dyDescent="0.3">
      <c r="A14" s="24" t="s">
        <v>41</v>
      </c>
      <c r="B14" s="14" t="s">
        <v>42</v>
      </c>
      <c r="C14" s="15" t="s">
        <v>43</v>
      </c>
      <c r="D14" s="15" t="s">
        <v>24</v>
      </c>
      <c r="E14" s="16">
        <v>1</v>
      </c>
      <c r="F14" s="17" t="s">
        <v>125</v>
      </c>
      <c r="G14" s="19">
        <v>0</v>
      </c>
      <c r="H14" s="18">
        <v>1425.9</v>
      </c>
      <c r="I14" s="18">
        <v>5703.56</v>
      </c>
      <c r="J14" s="20">
        <f t="shared" si="0"/>
        <v>7129.4600000000009</v>
      </c>
      <c r="K14" s="21"/>
      <c r="L14" s="21"/>
      <c r="M14" s="21"/>
      <c r="N14" s="21"/>
      <c r="O14" s="21"/>
      <c r="P14" s="21"/>
      <c r="Q14" s="21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ht="14.25" customHeight="1" x14ac:dyDescent="0.3">
      <c r="A15" s="76" t="s">
        <v>45</v>
      </c>
      <c r="B15" s="14" t="s">
        <v>42</v>
      </c>
      <c r="C15" s="15" t="s">
        <v>46</v>
      </c>
      <c r="D15" s="15" t="s">
        <v>24</v>
      </c>
      <c r="E15" s="16">
        <v>1</v>
      </c>
      <c r="F15" s="17" t="s">
        <v>459</v>
      </c>
      <c r="G15" s="19">
        <v>0</v>
      </c>
      <c r="H15" s="18">
        <v>1425.9</v>
      </c>
      <c r="I15" s="18">
        <v>5703.56</v>
      </c>
      <c r="J15" s="20">
        <f t="shared" si="0"/>
        <v>7129.4600000000009</v>
      </c>
      <c r="K15" s="21"/>
      <c r="L15" s="21"/>
      <c r="M15" s="21"/>
      <c r="N15" s="21"/>
      <c r="O15" s="21"/>
      <c r="P15" s="21"/>
      <c r="Q15" s="21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ht="14.25" customHeight="1" x14ac:dyDescent="0.3">
      <c r="A16" s="24" t="s">
        <v>48</v>
      </c>
      <c r="B16" s="14" t="s">
        <v>42</v>
      </c>
      <c r="C16" s="15" t="s">
        <v>49</v>
      </c>
      <c r="D16" s="15" t="s">
        <v>24</v>
      </c>
      <c r="E16" s="16">
        <v>1</v>
      </c>
      <c r="F16" s="17" t="s">
        <v>460</v>
      </c>
      <c r="G16" s="19">
        <v>0</v>
      </c>
      <c r="H16" s="18">
        <v>1425.9</v>
      </c>
      <c r="I16" s="18">
        <v>5703.56</v>
      </c>
      <c r="J16" s="20">
        <f t="shared" si="0"/>
        <v>7129.4600000000009</v>
      </c>
      <c r="K16" s="21"/>
      <c r="L16" s="21"/>
      <c r="M16" s="21"/>
      <c r="N16" s="21"/>
      <c r="O16" s="21"/>
      <c r="P16" s="21"/>
      <c r="Q16" s="21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ht="14.25" customHeight="1" x14ac:dyDescent="0.3">
      <c r="A17" s="24" t="s">
        <v>51</v>
      </c>
      <c r="B17" s="14" t="s">
        <v>42</v>
      </c>
      <c r="C17" s="15" t="s">
        <v>52</v>
      </c>
      <c r="D17" s="15" t="s">
        <v>24</v>
      </c>
      <c r="E17" s="16">
        <v>1</v>
      </c>
      <c r="F17" s="17" t="s">
        <v>396</v>
      </c>
      <c r="G17" s="19">
        <v>0</v>
      </c>
      <c r="H17" s="18">
        <v>1425.9</v>
      </c>
      <c r="I17" s="18">
        <v>5703.56</v>
      </c>
      <c r="J17" s="20">
        <f t="shared" si="0"/>
        <v>7129.4600000000009</v>
      </c>
      <c r="K17" s="21"/>
      <c r="L17" s="21"/>
      <c r="M17" s="21"/>
      <c r="N17" s="21"/>
      <c r="O17" s="21"/>
      <c r="P17" s="21"/>
      <c r="Q17" s="21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ht="14.25" customHeight="1" x14ac:dyDescent="0.3">
      <c r="A18" s="24" t="s">
        <v>54</v>
      </c>
      <c r="B18" s="14" t="s">
        <v>42</v>
      </c>
      <c r="C18" s="15" t="s">
        <v>55</v>
      </c>
      <c r="D18" s="15" t="s">
        <v>24</v>
      </c>
      <c r="E18" s="16">
        <v>1</v>
      </c>
      <c r="F18" s="17" t="s">
        <v>397</v>
      </c>
      <c r="G18" s="19">
        <v>0</v>
      </c>
      <c r="H18" s="18">
        <v>1425.9</v>
      </c>
      <c r="I18" s="18">
        <v>5703.56</v>
      </c>
      <c r="J18" s="20">
        <f t="shared" si="0"/>
        <v>7129.4600000000009</v>
      </c>
      <c r="K18" s="21"/>
      <c r="L18" s="21"/>
      <c r="M18" s="21"/>
      <c r="N18" s="21"/>
      <c r="O18" s="21"/>
      <c r="P18" s="21"/>
      <c r="Q18" s="21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ht="14.25" customHeight="1" x14ac:dyDescent="0.3">
      <c r="A19" s="24" t="s">
        <v>57</v>
      </c>
      <c r="B19" s="14" t="s">
        <v>58</v>
      </c>
      <c r="C19" s="15" t="s">
        <v>23</v>
      </c>
      <c r="D19" s="15" t="s">
        <v>24</v>
      </c>
      <c r="E19" s="16">
        <v>1</v>
      </c>
      <c r="F19" s="17" t="s">
        <v>59</v>
      </c>
      <c r="G19" s="19">
        <v>0</v>
      </c>
      <c r="H19" s="18">
        <v>1310.28</v>
      </c>
      <c r="I19" s="18">
        <v>5241.1099999999997</v>
      </c>
      <c r="J19" s="20">
        <f t="shared" si="0"/>
        <v>6551.3899999999994</v>
      </c>
      <c r="K19" s="21"/>
      <c r="L19" s="21"/>
      <c r="M19" s="21"/>
      <c r="N19" s="21"/>
      <c r="O19" s="21"/>
      <c r="P19" s="21"/>
      <c r="Q19" s="21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ht="14.25" customHeight="1" x14ac:dyDescent="0.3">
      <c r="A20" s="14" t="s">
        <v>60</v>
      </c>
      <c r="B20" s="14" t="s">
        <v>58</v>
      </c>
      <c r="C20" s="15" t="s">
        <v>61</v>
      </c>
      <c r="D20" s="15" t="s">
        <v>24</v>
      </c>
      <c r="E20" s="16">
        <v>1</v>
      </c>
      <c r="F20" s="17" t="s">
        <v>62</v>
      </c>
      <c r="G20" s="19">
        <v>0</v>
      </c>
      <c r="H20" s="18">
        <v>1310.28</v>
      </c>
      <c r="I20" s="18">
        <v>5241.1099999999997</v>
      </c>
      <c r="J20" s="20">
        <f t="shared" si="0"/>
        <v>6551.3899999999994</v>
      </c>
      <c r="K20" s="21"/>
      <c r="L20" s="21"/>
      <c r="M20" s="21"/>
      <c r="N20" s="21"/>
      <c r="O20" s="21"/>
      <c r="P20" s="21"/>
      <c r="Q20" s="21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ht="14.25" customHeight="1" x14ac:dyDescent="0.3">
      <c r="A21" s="14" t="s">
        <v>63</v>
      </c>
      <c r="B21" s="24" t="s">
        <v>58</v>
      </c>
      <c r="C21" s="15" t="s">
        <v>46</v>
      </c>
      <c r="D21" s="15" t="s">
        <v>24</v>
      </c>
      <c r="E21" s="16">
        <v>1</v>
      </c>
      <c r="F21" s="17" t="s">
        <v>445</v>
      </c>
      <c r="G21" s="19">
        <v>0</v>
      </c>
      <c r="H21" s="18">
        <v>1310.28</v>
      </c>
      <c r="I21" s="18">
        <v>5241.1099999999997</v>
      </c>
      <c r="J21" s="20">
        <f t="shared" si="0"/>
        <v>6551.3899999999994</v>
      </c>
      <c r="K21" s="21"/>
      <c r="L21" s="21"/>
      <c r="M21" s="21"/>
      <c r="N21" s="21"/>
      <c r="O21" s="21"/>
      <c r="P21" s="21"/>
      <c r="Q21" s="21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ht="14.25" customHeight="1" x14ac:dyDescent="0.3">
      <c r="A22" s="24" t="s">
        <v>65</v>
      </c>
      <c r="B22" s="14" t="s">
        <v>66</v>
      </c>
      <c r="C22" s="15" t="s">
        <v>23</v>
      </c>
      <c r="D22" s="15" t="s">
        <v>24</v>
      </c>
      <c r="E22" s="16">
        <v>1</v>
      </c>
      <c r="F22" s="56" t="s">
        <v>446</v>
      </c>
      <c r="G22" s="19">
        <v>0</v>
      </c>
      <c r="H22" s="18">
        <v>1079.06</v>
      </c>
      <c r="I22" s="18">
        <v>4316.21</v>
      </c>
      <c r="J22" s="20">
        <f t="shared" si="0"/>
        <v>5395.27</v>
      </c>
      <c r="K22" s="21"/>
      <c r="L22" s="21"/>
      <c r="M22" s="21"/>
      <c r="N22" s="21"/>
      <c r="O22" s="21"/>
      <c r="P22" s="21"/>
      <c r="Q22" s="21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ht="14.25" customHeight="1" x14ac:dyDescent="0.3">
      <c r="A23" s="24" t="s">
        <v>68</v>
      </c>
      <c r="B23" s="14" t="s">
        <v>66</v>
      </c>
      <c r="C23" s="15" t="s">
        <v>69</v>
      </c>
      <c r="D23" s="15" t="s">
        <v>24</v>
      </c>
      <c r="E23" s="16">
        <v>1</v>
      </c>
      <c r="F23" s="17" t="s">
        <v>447</v>
      </c>
      <c r="G23" s="19">
        <v>0</v>
      </c>
      <c r="H23" s="18">
        <v>1079.06</v>
      </c>
      <c r="I23" s="18">
        <v>4316.21</v>
      </c>
      <c r="J23" s="20">
        <f t="shared" si="0"/>
        <v>5395.27</v>
      </c>
      <c r="K23" s="21"/>
      <c r="L23" s="21"/>
      <c r="M23" s="21"/>
      <c r="N23" s="21"/>
      <c r="O23" s="21"/>
      <c r="P23" s="21"/>
      <c r="Q23" s="21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ht="14.25" customHeight="1" x14ac:dyDescent="0.3">
      <c r="A24" s="24" t="s">
        <v>71</v>
      </c>
      <c r="B24" s="14" t="s">
        <v>66</v>
      </c>
      <c r="C24" s="15" t="s">
        <v>72</v>
      </c>
      <c r="D24" s="15" t="s">
        <v>24</v>
      </c>
      <c r="E24" s="16">
        <v>1</v>
      </c>
      <c r="F24" s="56" t="s">
        <v>73</v>
      </c>
      <c r="G24" s="19">
        <v>0</v>
      </c>
      <c r="H24" s="18">
        <v>1079.06</v>
      </c>
      <c r="I24" s="18">
        <v>4316.21</v>
      </c>
      <c r="J24" s="20">
        <f t="shared" si="0"/>
        <v>5395.27</v>
      </c>
      <c r="K24" s="21"/>
      <c r="L24" s="21"/>
      <c r="M24" s="21"/>
      <c r="N24" s="21"/>
      <c r="O24" s="21"/>
      <c r="P24" s="21"/>
      <c r="Q24" s="21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ht="14.25" customHeight="1" x14ac:dyDescent="0.3">
      <c r="A25" s="24" t="s">
        <v>74</v>
      </c>
      <c r="B25" s="14" t="s">
        <v>66</v>
      </c>
      <c r="C25" s="15" t="s">
        <v>27</v>
      </c>
      <c r="D25" s="15" t="s">
        <v>24</v>
      </c>
      <c r="E25" s="16">
        <v>1</v>
      </c>
      <c r="F25" s="56" t="s">
        <v>75</v>
      </c>
      <c r="G25" s="19">
        <v>0</v>
      </c>
      <c r="H25" s="18">
        <v>1079.06</v>
      </c>
      <c r="I25" s="18">
        <v>4316.21</v>
      </c>
      <c r="J25" s="20">
        <f t="shared" si="0"/>
        <v>5395.27</v>
      </c>
      <c r="K25" s="21"/>
      <c r="L25" s="21"/>
      <c r="M25" s="21"/>
      <c r="N25" s="21"/>
      <c r="O25" s="21"/>
      <c r="P25" s="21"/>
      <c r="Q25" s="21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ht="14.25" customHeight="1" x14ac:dyDescent="0.3">
      <c r="A26" s="24" t="s">
        <v>76</v>
      </c>
      <c r="B26" s="14" t="s">
        <v>66</v>
      </c>
      <c r="C26" s="15" t="s">
        <v>77</v>
      </c>
      <c r="D26" s="15" t="s">
        <v>24</v>
      </c>
      <c r="E26" s="16">
        <v>1</v>
      </c>
      <c r="F26" s="56" t="s">
        <v>78</v>
      </c>
      <c r="G26" s="19">
        <v>0</v>
      </c>
      <c r="H26" s="18">
        <v>1079.06</v>
      </c>
      <c r="I26" s="18">
        <v>4316.21</v>
      </c>
      <c r="J26" s="20">
        <f t="shared" si="0"/>
        <v>5395.27</v>
      </c>
      <c r="K26" s="21"/>
      <c r="L26" s="21"/>
      <c r="M26" s="21"/>
      <c r="N26" s="21"/>
      <c r="O26" s="21"/>
      <c r="P26" s="21"/>
      <c r="Q26" s="21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ht="14.25" customHeight="1" x14ac:dyDescent="0.3">
      <c r="A27" s="24" t="s">
        <v>79</v>
      </c>
      <c r="B27" s="14" t="s">
        <v>66</v>
      </c>
      <c r="C27" s="15" t="s">
        <v>77</v>
      </c>
      <c r="D27" s="15" t="s">
        <v>24</v>
      </c>
      <c r="E27" s="16">
        <v>1</v>
      </c>
      <c r="F27" s="56" t="s">
        <v>400</v>
      </c>
      <c r="G27" s="19">
        <v>0</v>
      </c>
      <c r="H27" s="18">
        <v>1079.06</v>
      </c>
      <c r="I27" s="18">
        <v>4316.21</v>
      </c>
      <c r="J27" s="20">
        <f t="shared" si="0"/>
        <v>5395.27</v>
      </c>
      <c r="K27" s="21"/>
      <c r="L27" s="21"/>
      <c r="M27" s="21"/>
      <c r="N27" s="21"/>
      <c r="O27" s="21"/>
      <c r="P27" s="21"/>
      <c r="Q27" s="21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ht="14.25" customHeight="1" x14ac:dyDescent="0.3">
      <c r="A28" s="14" t="s">
        <v>81</v>
      </c>
      <c r="B28" s="24" t="s">
        <v>66</v>
      </c>
      <c r="C28" s="15" t="s">
        <v>27</v>
      </c>
      <c r="D28" s="15" t="s">
        <v>24</v>
      </c>
      <c r="E28" s="16">
        <v>1</v>
      </c>
      <c r="F28" s="56" t="s">
        <v>401</v>
      </c>
      <c r="G28" s="19">
        <v>0</v>
      </c>
      <c r="H28" s="18">
        <v>1079.06</v>
      </c>
      <c r="I28" s="18">
        <v>4316.21</v>
      </c>
      <c r="J28" s="20">
        <f t="shared" si="0"/>
        <v>5395.27</v>
      </c>
      <c r="K28" s="21"/>
      <c r="L28" s="21"/>
      <c r="M28" s="21"/>
      <c r="N28" s="21"/>
      <c r="O28" s="21"/>
      <c r="P28" s="21"/>
      <c r="Q28" s="21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ht="14.25" customHeight="1" x14ac:dyDescent="0.3">
      <c r="A29" s="14" t="s">
        <v>83</v>
      </c>
      <c r="B29" s="24" t="s">
        <v>66</v>
      </c>
      <c r="C29" s="15" t="s">
        <v>37</v>
      </c>
      <c r="D29" s="15" t="s">
        <v>24</v>
      </c>
      <c r="E29" s="16">
        <v>1</v>
      </c>
      <c r="F29" s="17" t="s">
        <v>461</v>
      </c>
      <c r="G29" s="19">
        <v>0</v>
      </c>
      <c r="H29" s="18">
        <v>1079.06</v>
      </c>
      <c r="I29" s="18">
        <v>4316.21</v>
      </c>
      <c r="J29" s="20">
        <f t="shared" si="0"/>
        <v>5395.27</v>
      </c>
      <c r="K29" s="21"/>
      <c r="L29" s="21"/>
      <c r="M29" s="21"/>
      <c r="N29" s="21"/>
      <c r="O29" s="21"/>
      <c r="P29" s="21"/>
      <c r="Q29" s="21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ht="14.25" customHeight="1" x14ac:dyDescent="0.3">
      <c r="A30" s="29" t="s">
        <v>85</v>
      </c>
      <c r="B30" s="30" t="s">
        <v>86</v>
      </c>
      <c r="C30" s="15" t="s">
        <v>37</v>
      </c>
      <c r="D30" s="15" t="s">
        <v>24</v>
      </c>
      <c r="E30" s="16">
        <v>1</v>
      </c>
      <c r="F30" s="56" t="s">
        <v>87</v>
      </c>
      <c r="G30" s="19">
        <v>0</v>
      </c>
      <c r="H30" s="18">
        <v>770.75</v>
      </c>
      <c r="I30" s="18">
        <v>3083.01</v>
      </c>
      <c r="J30" s="20">
        <f t="shared" si="0"/>
        <v>3853.76</v>
      </c>
      <c r="K30" s="21"/>
      <c r="L30" s="21"/>
      <c r="M30" s="21"/>
      <c r="N30" s="21"/>
      <c r="O30" s="21"/>
      <c r="P30" s="21"/>
      <c r="Q30" s="21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ht="14.25" customHeight="1" x14ac:dyDescent="0.3">
      <c r="A31" s="14" t="s">
        <v>88</v>
      </c>
      <c r="B31" s="14" t="s">
        <v>86</v>
      </c>
      <c r="C31" s="15" t="s">
        <v>89</v>
      </c>
      <c r="D31" s="15" t="s">
        <v>24</v>
      </c>
      <c r="E31" s="16">
        <v>1</v>
      </c>
      <c r="F31" s="56" t="s">
        <v>448</v>
      </c>
      <c r="G31" s="19">
        <v>0</v>
      </c>
      <c r="H31" s="18">
        <v>770.75</v>
      </c>
      <c r="I31" s="18">
        <v>3083.01</v>
      </c>
      <c r="J31" s="20">
        <f t="shared" si="0"/>
        <v>3853.76</v>
      </c>
      <c r="K31" s="21"/>
      <c r="L31" s="21"/>
      <c r="M31" s="21"/>
      <c r="N31" s="21"/>
      <c r="O31" s="21"/>
      <c r="P31" s="21"/>
      <c r="Q31" s="21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ht="14.25" customHeight="1" x14ac:dyDescent="0.3">
      <c r="A32" s="24" t="s">
        <v>91</v>
      </c>
      <c r="B32" s="14" t="s">
        <v>86</v>
      </c>
      <c r="C32" s="15" t="s">
        <v>77</v>
      </c>
      <c r="D32" s="15" t="s">
        <v>24</v>
      </c>
      <c r="E32" s="16">
        <v>1</v>
      </c>
      <c r="F32" s="56" t="s">
        <v>403</v>
      </c>
      <c r="G32" s="19">
        <v>0</v>
      </c>
      <c r="H32" s="18">
        <v>770.75</v>
      </c>
      <c r="I32" s="18">
        <v>3083.01</v>
      </c>
      <c r="J32" s="20">
        <f t="shared" si="0"/>
        <v>3853.76</v>
      </c>
      <c r="K32" s="21"/>
      <c r="L32" s="21"/>
      <c r="M32" s="21"/>
      <c r="N32" s="21"/>
      <c r="O32" s="21"/>
      <c r="P32" s="21"/>
      <c r="Q32" s="21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ht="14.25" customHeight="1" x14ac:dyDescent="0.3">
      <c r="A33" s="24" t="s">
        <v>93</v>
      </c>
      <c r="B33" s="14" t="s">
        <v>86</v>
      </c>
      <c r="C33" s="15" t="s">
        <v>52</v>
      </c>
      <c r="D33" s="15" t="s">
        <v>24</v>
      </c>
      <c r="E33" s="16">
        <v>1</v>
      </c>
      <c r="F33" s="56" t="s">
        <v>94</v>
      </c>
      <c r="G33" s="19">
        <v>0</v>
      </c>
      <c r="H33" s="18">
        <v>770.75</v>
      </c>
      <c r="I33" s="18">
        <v>3083.01</v>
      </c>
      <c r="J33" s="20">
        <f t="shared" si="0"/>
        <v>3853.76</v>
      </c>
      <c r="K33" s="21"/>
      <c r="L33" s="21"/>
      <c r="M33" s="21"/>
      <c r="N33" s="21"/>
      <c r="O33" s="21"/>
      <c r="P33" s="21"/>
      <c r="Q33" s="21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ht="14.25" customHeight="1" x14ac:dyDescent="0.3">
      <c r="A34" s="24" t="s">
        <v>95</v>
      </c>
      <c r="B34" s="14" t="s">
        <v>86</v>
      </c>
      <c r="C34" s="15" t="s">
        <v>23</v>
      </c>
      <c r="D34" s="15" t="s">
        <v>24</v>
      </c>
      <c r="E34" s="16">
        <v>1</v>
      </c>
      <c r="F34" s="56" t="s">
        <v>96</v>
      </c>
      <c r="G34" s="19">
        <v>0</v>
      </c>
      <c r="H34" s="18">
        <v>770.75</v>
      </c>
      <c r="I34" s="18">
        <v>3083.01</v>
      </c>
      <c r="J34" s="20">
        <f t="shared" si="0"/>
        <v>3853.76</v>
      </c>
      <c r="K34" s="21"/>
      <c r="L34" s="21"/>
      <c r="M34" s="21"/>
      <c r="N34" s="21"/>
      <c r="O34" s="21"/>
      <c r="P34" s="21"/>
      <c r="Q34" s="21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ht="14.25" customHeight="1" x14ac:dyDescent="0.3">
      <c r="A35" s="24" t="s">
        <v>97</v>
      </c>
      <c r="B35" s="14" t="s">
        <v>86</v>
      </c>
      <c r="C35" s="15" t="s">
        <v>46</v>
      </c>
      <c r="D35" s="15" t="s">
        <v>24</v>
      </c>
      <c r="E35" s="16">
        <v>1</v>
      </c>
      <c r="F35" s="56" t="s">
        <v>404</v>
      </c>
      <c r="G35" s="19">
        <v>0</v>
      </c>
      <c r="H35" s="18">
        <v>770.75</v>
      </c>
      <c r="I35" s="18">
        <v>3083.01</v>
      </c>
      <c r="J35" s="20">
        <f t="shared" si="0"/>
        <v>3853.76</v>
      </c>
      <c r="K35" s="21"/>
      <c r="L35" s="21"/>
      <c r="M35" s="21"/>
      <c r="N35" s="21"/>
      <c r="O35" s="21"/>
      <c r="P35" s="21"/>
      <c r="Q35" s="21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</row>
    <row r="36" spans="1:30" ht="14.25" customHeight="1" x14ac:dyDescent="0.3">
      <c r="A36" s="24" t="s">
        <v>97</v>
      </c>
      <c r="B36" s="14" t="s">
        <v>86</v>
      </c>
      <c r="C36" s="15" t="s">
        <v>46</v>
      </c>
      <c r="D36" s="15" t="s">
        <v>24</v>
      </c>
      <c r="E36" s="16">
        <v>1</v>
      </c>
      <c r="F36" s="56" t="s">
        <v>99</v>
      </c>
      <c r="G36" s="19">
        <v>0</v>
      </c>
      <c r="H36" s="18">
        <v>770.75</v>
      </c>
      <c r="I36" s="18">
        <v>3083.01</v>
      </c>
      <c r="J36" s="20">
        <f t="shared" si="0"/>
        <v>3853.76</v>
      </c>
      <c r="K36" s="21"/>
      <c r="L36" s="21"/>
      <c r="M36" s="21"/>
      <c r="N36" s="21"/>
      <c r="O36" s="21"/>
      <c r="P36" s="21"/>
      <c r="Q36" s="21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 ht="14.25" customHeight="1" x14ac:dyDescent="0.3">
      <c r="A37" s="24" t="s">
        <v>97</v>
      </c>
      <c r="B37" s="14" t="s">
        <v>86</v>
      </c>
      <c r="C37" s="15" t="s">
        <v>46</v>
      </c>
      <c r="D37" s="15" t="s">
        <v>24</v>
      </c>
      <c r="E37" s="16">
        <v>1</v>
      </c>
      <c r="F37" s="56" t="s">
        <v>100</v>
      </c>
      <c r="G37" s="19">
        <v>0</v>
      </c>
      <c r="H37" s="18">
        <v>770.75</v>
      </c>
      <c r="I37" s="18">
        <v>3083.01</v>
      </c>
      <c r="J37" s="20">
        <f t="shared" si="0"/>
        <v>3853.76</v>
      </c>
      <c r="K37" s="21"/>
      <c r="L37" s="21"/>
      <c r="M37" s="21"/>
      <c r="N37" s="21"/>
      <c r="O37" s="21"/>
      <c r="P37" s="21"/>
      <c r="Q37" s="21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 ht="14.25" customHeight="1" x14ac:dyDescent="0.3">
      <c r="A38" s="24" t="s">
        <v>101</v>
      </c>
      <c r="B38" s="14" t="s">
        <v>86</v>
      </c>
      <c r="C38" s="15" t="s">
        <v>46</v>
      </c>
      <c r="D38" s="15" t="s">
        <v>24</v>
      </c>
      <c r="E38" s="16">
        <v>1</v>
      </c>
      <c r="F38" s="17" t="s">
        <v>430</v>
      </c>
      <c r="G38" s="19">
        <v>0</v>
      </c>
      <c r="H38" s="18">
        <v>770.75</v>
      </c>
      <c r="I38" s="18">
        <v>3083.01</v>
      </c>
      <c r="J38" s="20">
        <f t="shared" si="0"/>
        <v>3853.76</v>
      </c>
      <c r="K38" s="21"/>
      <c r="L38" s="21"/>
      <c r="M38" s="21"/>
      <c r="N38" s="21"/>
      <c r="O38" s="21"/>
      <c r="P38" s="21"/>
      <c r="Q38" s="21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 ht="14.25" customHeight="1" x14ac:dyDescent="0.3">
      <c r="A39" s="24" t="s">
        <v>103</v>
      </c>
      <c r="B39" s="14" t="s">
        <v>86</v>
      </c>
      <c r="C39" s="15" t="s">
        <v>23</v>
      </c>
      <c r="D39" s="15" t="s">
        <v>24</v>
      </c>
      <c r="E39" s="16">
        <v>1</v>
      </c>
      <c r="F39" s="56" t="s">
        <v>104</v>
      </c>
      <c r="G39" s="19">
        <v>0</v>
      </c>
      <c r="H39" s="18">
        <v>770.75</v>
      </c>
      <c r="I39" s="18">
        <v>3083.01</v>
      </c>
      <c r="J39" s="20">
        <f t="shared" si="0"/>
        <v>3853.76</v>
      </c>
      <c r="K39" s="21"/>
      <c r="L39" s="21"/>
      <c r="M39" s="21"/>
      <c r="N39" s="21"/>
      <c r="O39" s="21"/>
      <c r="P39" s="21"/>
      <c r="Q39" s="21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 ht="14.25" customHeight="1" x14ac:dyDescent="0.3">
      <c r="A40" s="14" t="s">
        <v>105</v>
      </c>
      <c r="B40" s="14" t="s">
        <v>86</v>
      </c>
      <c r="C40" s="15" t="s">
        <v>46</v>
      </c>
      <c r="D40" s="15" t="s">
        <v>24</v>
      </c>
      <c r="E40" s="16">
        <v>1</v>
      </c>
      <c r="F40" s="56" t="s">
        <v>106</v>
      </c>
      <c r="G40" s="19">
        <v>0</v>
      </c>
      <c r="H40" s="18">
        <v>770.75</v>
      </c>
      <c r="I40" s="18">
        <v>3083.01</v>
      </c>
      <c r="J40" s="20">
        <f t="shared" si="0"/>
        <v>3853.76</v>
      </c>
      <c r="K40" s="21"/>
      <c r="L40" s="21"/>
      <c r="M40" s="21"/>
      <c r="N40" s="21"/>
      <c r="O40" s="21"/>
      <c r="P40" s="21"/>
      <c r="Q40" s="21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 ht="14.25" customHeight="1" x14ac:dyDescent="0.3">
      <c r="A41" s="24" t="s">
        <v>107</v>
      </c>
      <c r="B41" s="14" t="s">
        <v>108</v>
      </c>
      <c r="C41" s="15" t="s">
        <v>23</v>
      </c>
      <c r="D41" s="15" t="s">
        <v>24</v>
      </c>
      <c r="E41" s="16">
        <v>1</v>
      </c>
      <c r="F41" s="82" t="s">
        <v>462</v>
      </c>
      <c r="G41" s="19">
        <v>0</v>
      </c>
      <c r="H41" s="18">
        <v>500.99</v>
      </c>
      <c r="I41" s="18">
        <v>2003.96</v>
      </c>
      <c r="J41" s="20">
        <f t="shared" si="0"/>
        <v>2504.9499999999998</v>
      </c>
      <c r="K41" s="21"/>
      <c r="L41" s="21"/>
      <c r="M41" s="21"/>
      <c r="N41" s="21"/>
      <c r="O41" s="21"/>
      <c r="P41" s="21"/>
      <c r="Q41" s="21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 ht="14.25" customHeight="1" x14ac:dyDescent="0.3">
      <c r="A42" s="24" t="s">
        <v>110</v>
      </c>
      <c r="B42" s="14" t="s">
        <v>108</v>
      </c>
      <c r="C42" s="15" t="s">
        <v>89</v>
      </c>
      <c r="D42" s="15" t="s">
        <v>24</v>
      </c>
      <c r="E42" s="16">
        <v>1</v>
      </c>
      <c r="F42" s="17" t="s">
        <v>405</v>
      </c>
      <c r="G42" s="19">
        <v>0</v>
      </c>
      <c r="H42" s="18">
        <v>500.99</v>
      </c>
      <c r="I42" s="18">
        <v>2003.96</v>
      </c>
      <c r="J42" s="20">
        <f t="shared" si="0"/>
        <v>2504.9499999999998</v>
      </c>
      <c r="K42" s="21"/>
      <c r="L42" s="21"/>
      <c r="M42" s="21"/>
      <c r="N42" s="21"/>
      <c r="O42" s="21"/>
      <c r="P42" s="21"/>
      <c r="Q42" s="21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ht="14.25" customHeight="1" x14ac:dyDescent="0.3">
      <c r="A43" s="24" t="s">
        <v>112</v>
      </c>
      <c r="B43" s="14" t="s">
        <v>108</v>
      </c>
      <c r="C43" s="15" t="s">
        <v>49</v>
      </c>
      <c r="D43" s="15" t="s">
        <v>24</v>
      </c>
      <c r="E43" s="16">
        <v>1</v>
      </c>
      <c r="F43" s="56" t="s">
        <v>113</v>
      </c>
      <c r="G43" s="19">
        <v>0</v>
      </c>
      <c r="H43" s="18">
        <v>500.99</v>
      </c>
      <c r="I43" s="18">
        <v>2003.96</v>
      </c>
      <c r="J43" s="20">
        <f t="shared" si="0"/>
        <v>2504.9499999999998</v>
      </c>
      <c r="K43" s="21"/>
      <c r="L43" s="21"/>
      <c r="M43" s="21"/>
      <c r="N43" s="21"/>
      <c r="O43" s="21"/>
      <c r="P43" s="21"/>
      <c r="Q43" s="21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ht="14.25" customHeight="1" x14ac:dyDescent="0.3">
      <c r="A44" s="24" t="s">
        <v>114</v>
      </c>
      <c r="B44" s="14" t="s">
        <v>108</v>
      </c>
      <c r="C44" s="15" t="s">
        <v>61</v>
      </c>
      <c r="D44" s="15" t="s">
        <v>24</v>
      </c>
      <c r="E44" s="16">
        <v>1</v>
      </c>
      <c r="F44" s="56" t="s">
        <v>390</v>
      </c>
      <c r="G44" s="19">
        <v>0</v>
      </c>
      <c r="H44" s="18">
        <v>500.99</v>
      </c>
      <c r="I44" s="18">
        <v>2003.96</v>
      </c>
      <c r="J44" s="20">
        <f t="shared" si="0"/>
        <v>2504.9499999999998</v>
      </c>
      <c r="K44" s="21"/>
      <c r="L44" s="21"/>
      <c r="M44" s="21"/>
      <c r="N44" s="21"/>
      <c r="O44" s="21"/>
      <c r="P44" s="21"/>
      <c r="Q44" s="21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ht="14.25" customHeight="1" x14ac:dyDescent="0.3">
      <c r="A45" s="24" t="s">
        <v>116</v>
      </c>
      <c r="B45" s="14" t="s">
        <v>108</v>
      </c>
      <c r="C45" s="15" t="s">
        <v>61</v>
      </c>
      <c r="D45" s="15" t="s">
        <v>24</v>
      </c>
      <c r="E45" s="16">
        <v>1</v>
      </c>
      <c r="F45" s="56" t="s">
        <v>117</v>
      </c>
      <c r="G45" s="19">
        <v>0</v>
      </c>
      <c r="H45" s="18">
        <v>500.99</v>
      </c>
      <c r="I45" s="18">
        <v>2003.96</v>
      </c>
      <c r="J45" s="20">
        <f t="shared" si="0"/>
        <v>2504.9499999999998</v>
      </c>
      <c r="K45" s="21"/>
      <c r="L45" s="21"/>
      <c r="M45" s="21"/>
      <c r="N45" s="21"/>
      <c r="O45" s="21"/>
      <c r="P45" s="21"/>
      <c r="Q45" s="21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ht="14.25" customHeight="1" x14ac:dyDescent="0.3">
      <c r="A46" s="24" t="s">
        <v>118</v>
      </c>
      <c r="B46" s="14" t="s">
        <v>108</v>
      </c>
      <c r="C46" s="15" t="s">
        <v>119</v>
      </c>
      <c r="D46" s="15" t="s">
        <v>24</v>
      </c>
      <c r="E46" s="16">
        <v>1</v>
      </c>
      <c r="F46" s="56" t="s">
        <v>120</v>
      </c>
      <c r="G46" s="19">
        <v>0</v>
      </c>
      <c r="H46" s="18">
        <v>500.99</v>
      </c>
      <c r="I46" s="18">
        <v>2003.96</v>
      </c>
      <c r="J46" s="20">
        <f t="shared" si="0"/>
        <v>2504.9499999999998</v>
      </c>
      <c r="K46" s="21"/>
      <c r="L46" s="21"/>
      <c r="M46" s="21"/>
      <c r="N46" s="21"/>
      <c r="O46" s="21"/>
      <c r="P46" s="21"/>
      <c r="Q46" s="21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0" ht="14.25" customHeight="1" x14ac:dyDescent="0.3">
      <c r="A47" s="24" t="s">
        <v>121</v>
      </c>
      <c r="B47" s="14" t="s">
        <v>108</v>
      </c>
      <c r="C47" s="15" t="s">
        <v>77</v>
      </c>
      <c r="D47" s="15" t="s">
        <v>24</v>
      </c>
      <c r="E47" s="16">
        <v>1</v>
      </c>
      <c r="F47" s="56" t="s">
        <v>406</v>
      </c>
      <c r="G47" s="19">
        <v>0</v>
      </c>
      <c r="H47" s="18">
        <v>500.99</v>
      </c>
      <c r="I47" s="18">
        <v>2003.96</v>
      </c>
      <c r="J47" s="20">
        <f t="shared" si="0"/>
        <v>2504.9499999999998</v>
      </c>
      <c r="K47" s="21"/>
      <c r="L47" s="21"/>
      <c r="M47" s="21"/>
      <c r="N47" s="21"/>
      <c r="O47" s="21"/>
      <c r="P47" s="21"/>
      <c r="Q47" s="21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0" ht="14.25" customHeight="1" x14ac:dyDescent="0.3">
      <c r="A48" s="24" t="s">
        <v>121</v>
      </c>
      <c r="B48" s="14" t="s">
        <v>108</v>
      </c>
      <c r="C48" s="15" t="s">
        <v>77</v>
      </c>
      <c r="D48" s="15" t="s">
        <v>24</v>
      </c>
      <c r="E48" s="16">
        <v>1</v>
      </c>
      <c r="F48" s="56" t="s">
        <v>407</v>
      </c>
      <c r="G48" s="19">
        <v>0</v>
      </c>
      <c r="H48" s="18">
        <v>500.99</v>
      </c>
      <c r="I48" s="18">
        <v>2003.96</v>
      </c>
      <c r="J48" s="20">
        <f t="shared" si="0"/>
        <v>2504.9499999999998</v>
      </c>
      <c r="K48" s="21"/>
      <c r="L48" s="21"/>
      <c r="M48" s="21"/>
      <c r="N48" s="21"/>
      <c r="O48" s="21"/>
      <c r="P48" s="21"/>
      <c r="Q48" s="21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0" ht="14.25" customHeight="1" x14ac:dyDescent="0.3">
      <c r="A49" s="24" t="s">
        <v>124</v>
      </c>
      <c r="B49" s="14" t="s">
        <v>108</v>
      </c>
      <c r="C49" s="15" t="s">
        <v>43</v>
      </c>
      <c r="D49" s="15" t="s">
        <v>24</v>
      </c>
      <c r="E49" s="16">
        <v>1</v>
      </c>
      <c r="F49" s="56" t="s">
        <v>408</v>
      </c>
      <c r="G49" s="19">
        <v>0</v>
      </c>
      <c r="H49" s="18">
        <v>500.99</v>
      </c>
      <c r="I49" s="18">
        <v>2003.96</v>
      </c>
      <c r="J49" s="20">
        <f t="shared" si="0"/>
        <v>2504.9499999999998</v>
      </c>
      <c r="K49" s="21"/>
      <c r="L49" s="21"/>
      <c r="M49" s="21"/>
      <c r="N49" s="21"/>
      <c r="O49" s="21"/>
      <c r="P49" s="21"/>
      <c r="Q49" s="21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0" ht="14.25" customHeight="1" x14ac:dyDescent="0.3">
      <c r="A50" s="24" t="s">
        <v>126</v>
      </c>
      <c r="B50" s="14" t="s">
        <v>108</v>
      </c>
      <c r="C50" s="15" t="s">
        <v>23</v>
      </c>
      <c r="D50" s="15" t="s">
        <v>24</v>
      </c>
      <c r="E50" s="16">
        <v>1</v>
      </c>
      <c r="F50" s="56" t="s">
        <v>450</v>
      </c>
      <c r="G50" s="19">
        <v>0</v>
      </c>
      <c r="H50" s="18">
        <v>500.99</v>
      </c>
      <c r="I50" s="18">
        <v>2003.96</v>
      </c>
      <c r="J50" s="20">
        <f t="shared" si="0"/>
        <v>2504.9499999999998</v>
      </c>
      <c r="K50" s="21"/>
      <c r="L50" s="21"/>
      <c r="M50" s="21"/>
      <c r="N50" s="21"/>
      <c r="O50" s="21"/>
      <c r="P50" s="21"/>
      <c r="Q50" s="21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0" ht="14.25" customHeight="1" x14ac:dyDescent="0.3">
      <c r="A51" s="24" t="s">
        <v>130</v>
      </c>
      <c r="B51" s="14" t="s">
        <v>108</v>
      </c>
      <c r="C51" s="15" t="s">
        <v>46</v>
      </c>
      <c r="D51" s="15" t="s">
        <v>24</v>
      </c>
      <c r="E51" s="16">
        <v>1</v>
      </c>
      <c r="F51" s="56" t="s">
        <v>451</v>
      </c>
      <c r="G51" s="19">
        <v>0</v>
      </c>
      <c r="H51" s="18">
        <v>500.99</v>
      </c>
      <c r="I51" s="18">
        <v>2003.96</v>
      </c>
      <c r="J51" s="20">
        <f t="shared" si="0"/>
        <v>2504.9499999999998</v>
      </c>
      <c r="K51" s="21"/>
      <c r="L51" s="21"/>
      <c r="M51" s="21"/>
      <c r="N51" s="21"/>
      <c r="O51" s="21"/>
      <c r="P51" s="21"/>
      <c r="Q51" s="21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</row>
    <row r="52" spans="1:30" ht="14.25" customHeight="1" x14ac:dyDescent="0.3">
      <c r="A52" s="24" t="s">
        <v>132</v>
      </c>
      <c r="B52" s="14" t="s">
        <v>108</v>
      </c>
      <c r="C52" s="15" t="s">
        <v>46</v>
      </c>
      <c r="D52" s="15" t="s">
        <v>24</v>
      </c>
      <c r="E52" s="16">
        <v>1</v>
      </c>
      <c r="F52" s="17" t="s">
        <v>431</v>
      </c>
      <c r="G52" s="19">
        <v>0</v>
      </c>
      <c r="H52" s="18">
        <v>500.99</v>
      </c>
      <c r="I52" s="18">
        <v>2003.96</v>
      </c>
      <c r="J52" s="20">
        <f t="shared" si="0"/>
        <v>2504.9499999999998</v>
      </c>
      <c r="K52" s="21"/>
      <c r="L52" s="21"/>
      <c r="M52" s="21"/>
      <c r="N52" s="21"/>
      <c r="O52" s="21"/>
      <c r="P52" s="21"/>
      <c r="Q52" s="21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30" ht="14.25" customHeight="1" x14ac:dyDescent="0.3">
      <c r="A53" s="24" t="s">
        <v>134</v>
      </c>
      <c r="B53" s="14" t="s">
        <v>108</v>
      </c>
      <c r="C53" s="15" t="s">
        <v>135</v>
      </c>
      <c r="D53" s="15" t="s">
        <v>24</v>
      </c>
      <c r="E53" s="16">
        <v>1</v>
      </c>
      <c r="F53" s="17" t="s">
        <v>432</v>
      </c>
      <c r="G53" s="19">
        <v>0</v>
      </c>
      <c r="H53" s="18">
        <v>500.99</v>
      </c>
      <c r="I53" s="18">
        <v>2003.96</v>
      </c>
      <c r="J53" s="20">
        <f t="shared" si="0"/>
        <v>2504.9499999999998</v>
      </c>
      <c r="K53" s="21"/>
      <c r="L53" s="21"/>
      <c r="M53" s="21"/>
      <c r="N53" s="21"/>
      <c r="O53" s="21"/>
      <c r="P53" s="21"/>
      <c r="Q53" s="21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30" ht="14.25" customHeight="1" x14ac:dyDescent="0.3">
      <c r="A54" s="24" t="s">
        <v>137</v>
      </c>
      <c r="B54" s="14" t="s">
        <v>108</v>
      </c>
      <c r="C54" s="15" t="s">
        <v>46</v>
      </c>
      <c r="D54" s="15" t="s">
        <v>24</v>
      </c>
      <c r="E54" s="16">
        <v>1</v>
      </c>
      <c r="F54" s="56" t="s">
        <v>458</v>
      </c>
      <c r="G54" s="19">
        <v>0</v>
      </c>
      <c r="H54" s="18">
        <v>500.99</v>
      </c>
      <c r="I54" s="18">
        <v>2003.96</v>
      </c>
      <c r="J54" s="20">
        <f t="shared" si="0"/>
        <v>2504.9499999999998</v>
      </c>
      <c r="K54" s="21"/>
      <c r="L54" s="21"/>
      <c r="M54" s="21"/>
      <c r="N54" s="21"/>
      <c r="O54" s="21"/>
      <c r="P54" s="21"/>
      <c r="Q54" s="21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</row>
    <row r="55" spans="1:30" ht="14.25" customHeight="1" x14ac:dyDescent="0.3">
      <c r="A55" s="14" t="s">
        <v>139</v>
      </c>
      <c r="B55" s="14" t="s">
        <v>108</v>
      </c>
      <c r="C55" s="15" t="s">
        <v>140</v>
      </c>
      <c r="D55" s="15" t="s">
        <v>24</v>
      </c>
      <c r="E55" s="16">
        <v>1</v>
      </c>
      <c r="F55" s="56" t="s">
        <v>385</v>
      </c>
      <c r="G55" s="19">
        <v>0</v>
      </c>
      <c r="H55" s="18">
        <v>500.99</v>
      </c>
      <c r="I55" s="18">
        <v>2003.96</v>
      </c>
      <c r="J55" s="20">
        <f t="shared" si="0"/>
        <v>2504.9499999999998</v>
      </c>
      <c r="K55" s="21"/>
      <c r="L55" s="21"/>
      <c r="M55" s="21"/>
      <c r="N55" s="21"/>
      <c r="O55" s="21"/>
      <c r="P55" s="21"/>
      <c r="Q55" s="21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30" ht="14.25" customHeight="1" x14ac:dyDescent="0.3">
      <c r="A56" s="14" t="s">
        <v>142</v>
      </c>
      <c r="B56" s="14" t="s">
        <v>108</v>
      </c>
      <c r="C56" s="15" t="s">
        <v>89</v>
      </c>
      <c r="D56" s="15" t="s">
        <v>24</v>
      </c>
      <c r="E56" s="16">
        <v>1</v>
      </c>
      <c r="F56" s="83" t="s">
        <v>463</v>
      </c>
      <c r="G56" s="19">
        <v>0</v>
      </c>
      <c r="H56" s="18">
        <v>500.99</v>
      </c>
      <c r="I56" s="18">
        <v>2003.96</v>
      </c>
      <c r="J56" s="20">
        <f t="shared" si="0"/>
        <v>2504.9499999999998</v>
      </c>
      <c r="K56" s="21"/>
      <c r="L56" s="21"/>
      <c r="M56" s="21"/>
      <c r="N56" s="21"/>
      <c r="O56" s="21"/>
      <c r="P56" s="21"/>
      <c r="Q56" s="21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30" ht="14.25" customHeight="1" x14ac:dyDescent="0.3">
      <c r="A57" s="14" t="s">
        <v>144</v>
      </c>
      <c r="B57" s="14" t="s">
        <v>108</v>
      </c>
      <c r="C57" s="15" t="s">
        <v>145</v>
      </c>
      <c r="D57" s="15" t="s">
        <v>24</v>
      </c>
      <c r="E57" s="16">
        <v>1</v>
      </c>
      <c r="F57" s="17" t="s">
        <v>433</v>
      </c>
      <c r="G57" s="19">
        <v>0</v>
      </c>
      <c r="H57" s="18">
        <v>500.99</v>
      </c>
      <c r="I57" s="18">
        <v>2003.96</v>
      </c>
      <c r="J57" s="20">
        <f t="shared" si="0"/>
        <v>2504.9499999999998</v>
      </c>
      <c r="K57" s="21"/>
      <c r="L57" s="21"/>
      <c r="M57" s="21"/>
      <c r="N57" s="21"/>
      <c r="O57" s="21"/>
      <c r="P57" s="21"/>
      <c r="Q57" s="21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</row>
    <row r="58" spans="1:30" ht="14.25" customHeight="1" x14ac:dyDescent="0.3">
      <c r="A58" s="75" t="s">
        <v>147</v>
      </c>
      <c r="B58" s="14" t="s">
        <v>108</v>
      </c>
      <c r="C58" s="15" t="s">
        <v>43</v>
      </c>
      <c r="D58" s="15" t="s">
        <v>24</v>
      </c>
      <c r="E58" s="16">
        <v>1</v>
      </c>
      <c r="F58" s="17" t="s">
        <v>409</v>
      </c>
      <c r="G58" s="19">
        <v>0</v>
      </c>
      <c r="H58" s="18">
        <v>500.99</v>
      </c>
      <c r="I58" s="18">
        <v>2003.96</v>
      </c>
      <c r="J58" s="20">
        <f t="shared" si="0"/>
        <v>2504.9499999999998</v>
      </c>
      <c r="K58" s="21"/>
      <c r="L58" s="21"/>
      <c r="M58" s="21"/>
      <c r="N58" s="21"/>
      <c r="O58" s="21"/>
      <c r="P58" s="21"/>
      <c r="Q58" s="21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</row>
    <row r="59" spans="1:30" ht="14.25" customHeight="1" x14ac:dyDescent="0.3">
      <c r="A59" s="24" t="s">
        <v>149</v>
      </c>
      <c r="B59" s="14" t="s">
        <v>108</v>
      </c>
      <c r="C59" s="15" t="s">
        <v>23</v>
      </c>
      <c r="D59" s="15" t="s">
        <v>24</v>
      </c>
      <c r="E59" s="16">
        <v>1</v>
      </c>
      <c r="F59" s="56" t="s">
        <v>150</v>
      </c>
      <c r="G59" s="19">
        <v>0</v>
      </c>
      <c r="H59" s="18">
        <v>500.99</v>
      </c>
      <c r="I59" s="18">
        <v>2003.96</v>
      </c>
      <c r="J59" s="20">
        <f t="shared" si="0"/>
        <v>2504.9499999999998</v>
      </c>
      <c r="K59" s="21"/>
      <c r="L59" s="21"/>
      <c r="M59" s="21"/>
      <c r="N59" s="21"/>
      <c r="O59" s="21"/>
      <c r="P59" s="21"/>
      <c r="Q59" s="21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</row>
    <row r="60" spans="1:30" ht="14.25" customHeight="1" x14ac:dyDescent="0.3">
      <c r="A60" s="14" t="s">
        <v>137</v>
      </c>
      <c r="B60" s="14" t="s">
        <v>108</v>
      </c>
      <c r="C60" s="15" t="s">
        <v>46</v>
      </c>
      <c r="D60" s="15" t="s">
        <v>24</v>
      </c>
      <c r="E60" s="16">
        <v>1</v>
      </c>
      <c r="F60" s="56" t="s">
        <v>411</v>
      </c>
      <c r="G60" s="19">
        <v>0</v>
      </c>
      <c r="H60" s="18">
        <v>500.99</v>
      </c>
      <c r="I60" s="18">
        <v>2003.96</v>
      </c>
      <c r="J60" s="20">
        <f t="shared" si="0"/>
        <v>2504.9499999999998</v>
      </c>
      <c r="K60" s="21"/>
      <c r="L60" s="21"/>
      <c r="M60" s="21"/>
      <c r="N60" s="21"/>
      <c r="O60" s="21"/>
      <c r="P60" s="21"/>
      <c r="Q60" s="21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</row>
    <row r="61" spans="1:30" ht="14.25" customHeight="1" x14ac:dyDescent="0.3">
      <c r="A61" s="14" t="s">
        <v>152</v>
      </c>
      <c r="B61" s="24" t="s">
        <v>108</v>
      </c>
      <c r="C61" s="15" t="s">
        <v>61</v>
      </c>
      <c r="D61" s="15" t="s">
        <v>24</v>
      </c>
      <c r="E61" s="16">
        <v>1</v>
      </c>
      <c r="F61" s="56" t="s">
        <v>412</v>
      </c>
      <c r="G61" s="19">
        <v>0</v>
      </c>
      <c r="H61" s="18">
        <v>500.99</v>
      </c>
      <c r="I61" s="18">
        <v>2003.96</v>
      </c>
      <c r="J61" s="20">
        <f t="shared" si="0"/>
        <v>2504.9499999999998</v>
      </c>
      <c r="K61" s="21"/>
      <c r="L61" s="21"/>
      <c r="M61" s="21"/>
      <c r="N61" s="21"/>
      <c r="O61" s="21"/>
      <c r="P61" s="21"/>
      <c r="Q61" s="21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</row>
    <row r="62" spans="1:30" ht="14.25" customHeight="1" x14ac:dyDescent="0.3">
      <c r="A62" s="24" t="s">
        <v>154</v>
      </c>
      <c r="B62" s="24" t="s">
        <v>108</v>
      </c>
      <c r="C62" s="15" t="s">
        <v>23</v>
      </c>
      <c r="D62" s="15" t="s">
        <v>24</v>
      </c>
      <c r="E62" s="16">
        <v>1</v>
      </c>
      <c r="F62" s="56" t="s">
        <v>155</v>
      </c>
      <c r="G62" s="19">
        <v>0</v>
      </c>
      <c r="H62" s="18">
        <v>500.99</v>
      </c>
      <c r="I62" s="18">
        <v>2003.96</v>
      </c>
      <c r="J62" s="20">
        <f t="shared" si="0"/>
        <v>2504.9499999999998</v>
      </c>
      <c r="K62" s="21"/>
      <c r="L62" s="21"/>
      <c r="M62" s="21"/>
      <c r="N62" s="21"/>
      <c r="O62" s="21"/>
      <c r="P62" s="21"/>
      <c r="Q62" s="21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</row>
    <row r="63" spans="1:30" ht="14.25" customHeight="1" x14ac:dyDescent="0.3">
      <c r="A63" s="24" t="s">
        <v>156</v>
      </c>
      <c r="B63" s="24" t="s">
        <v>108</v>
      </c>
      <c r="C63" s="15" t="s">
        <v>46</v>
      </c>
      <c r="D63" s="15" t="s">
        <v>24</v>
      </c>
      <c r="E63" s="16">
        <v>1</v>
      </c>
      <c r="F63" s="79" t="s">
        <v>413</v>
      </c>
      <c r="G63" s="19">
        <v>0</v>
      </c>
      <c r="H63" s="18">
        <v>500.99</v>
      </c>
      <c r="I63" s="18">
        <v>2003.96</v>
      </c>
      <c r="J63" s="20">
        <f t="shared" si="0"/>
        <v>2504.9499999999998</v>
      </c>
      <c r="K63" s="21"/>
      <c r="L63" s="21"/>
      <c r="M63" s="21"/>
      <c r="N63" s="21"/>
      <c r="O63" s="21"/>
      <c r="P63" s="21"/>
      <c r="Q63" s="21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</row>
    <row r="64" spans="1:30" ht="14.25" customHeight="1" x14ac:dyDescent="0.3">
      <c r="A64" s="24" t="s">
        <v>158</v>
      </c>
      <c r="B64" s="24" t="s">
        <v>108</v>
      </c>
      <c r="C64" s="15" t="s">
        <v>23</v>
      </c>
      <c r="D64" s="15" t="s">
        <v>24</v>
      </c>
      <c r="E64" s="16">
        <v>1</v>
      </c>
      <c r="F64" s="56" t="s">
        <v>414</v>
      </c>
      <c r="G64" s="19">
        <v>0</v>
      </c>
      <c r="H64" s="18">
        <v>500.99</v>
      </c>
      <c r="I64" s="18">
        <v>2003.96</v>
      </c>
      <c r="J64" s="20">
        <f t="shared" si="0"/>
        <v>2504.9499999999998</v>
      </c>
      <c r="K64" s="21"/>
      <c r="L64" s="21"/>
      <c r="M64" s="21"/>
      <c r="N64" s="21"/>
      <c r="O64" s="21"/>
      <c r="P64" s="21"/>
      <c r="Q64" s="21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</row>
    <row r="65" spans="1:30" ht="14.25" customHeight="1" x14ac:dyDescent="0.3">
      <c r="A65" s="76" t="s">
        <v>160</v>
      </c>
      <c r="B65" s="14" t="s">
        <v>161</v>
      </c>
      <c r="C65" s="15" t="s">
        <v>37</v>
      </c>
      <c r="D65" s="15" t="s">
        <v>24</v>
      </c>
      <c r="E65" s="16">
        <v>1</v>
      </c>
      <c r="F65" s="17" t="s">
        <v>434</v>
      </c>
      <c r="G65" s="19">
        <v>0</v>
      </c>
      <c r="H65" s="18">
        <v>308.3</v>
      </c>
      <c r="I65" s="18">
        <v>1233.21</v>
      </c>
      <c r="J65" s="20">
        <f t="shared" si="0"/>
        <v>1541.51</v>
      </c>
      <c r="K65" s="21"/>
      <c r="L65" s="21"/>
      <c r="M65" s="21"/>
      <c r="N65" s="21"/>
      <c r="O65" s="21"/>
      <c r="P65" s="21"/>
      <c r="Q65" s="21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</row>
    <row r="66" spans="1:30" ht="14.25" customHeight="1" x14ac:dyDescent="0.3">
      <c r="A66" s="76" t="s">
        <v>163</v>
      </c>
      <c r="B66" s="14" t="s">
        <v>161</v>
      </c>
      <c r="C66" s="15" t="s">
        <v>164</v>
      </c>
      <c r="D66" s="15" t="s">
        <v>24</v>
      </c>
      <c r="E66" s="16">
        <v>1</v>
      </c>
      <c r="F66" s="56" t="s">
        <v>452</v>
      </c>
      <c r="G66" s="19">
        <v>0</v>
      </c>
      <c r="H66" s="18">
        <v>308.3</v>
      </c>
      <c r="I66" s="18">
        <v>1233.21</v>
      </c>
      <c r="J66" s="20">
        <f t="shared" si="0"/>
        <v>1541.51</v>
      </c>
      <c r="K66" s="21"/>
      <c r="L66" s="21"/>
      <c r="M66" s="21"/>
      <c r="N66" s="21"/>
      <c r="O66" s="21"/>
      <c r="P66" s="21"/>
      <c r="Q66" s="21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</row>
    <row r="67" spans="1:30" ht="14.25" customHeight="1" x14ac:dyDescent="0.3">
      <c r="A67" s="76" t="s">
        <v>166</v>
      </c>
      <c r="B67" s="14" t="s">
        <v>161</v>
      </c>
      <c r="C67" s="15" t="s">
        <v>52</v>
      </c>
      <c r="D67" s="15" t="s">
        <v>24</v>
      </c>
      <c r="E67" s="16">
        <v>1</v>
      </c>
      <c r="F67" s="56" t="s">
        <v>167</v>
      </c>
      <c r="G67" s="19">
        <v>0</v>
      </c>
      <c r="H67" s="18">
        <v>308.3</v>
      </c>
      <c r="I67" s="18">
        <v>1233.21</v>
      </c>
      <c r="J67" s="20">
        <f t="shared" si="0"/>
        <v>1541.51</v>
      </c>
      <c r="K67" s="21"/>
      <c r="L67" s="21"/>
      <c r="M67" s="21"/>
      <c r="N67" s="21"/>
      <c r="O67" s="21"/>
      <c r="P67" s="21"/>
      <c r="Q67" s="21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</row>
    <row r="68" spans="1:30" ht="14.25" customHeight="1" x14ac:dyDescent="0.3">
      <c r="A68" s="76" t="s">
        <v>168</v>
      </c>
      <c r="B68" s="14" t="s">
        <v>161</v>
      </c>
      <c r="C68" s="15" t="s">
        <v>169</v>
      </c>
      <c r="D68" s="15" t="s">
        <v>24</v>
      </c>
      <c r="E68" s="16">
        <v>1</v>
      </c>
      <c r="F68" s="17" t="s">
        <v>435</v>
      </c>
      <c r="G68" s="19">
        <v>0</v>
      </c>
      <c r="H68" s="18">
        <v>308.3</v>
      </c>
      <c r="I68" s="18">
        <v>1233.21</v>
      </c>
      <c r="J68" s="20">
        <f t="shared" si="0"/>
        <v>1541.51</v>
      </c>
      <c r="K68" s="21"/>
      <c r="L68" s="21"/>
      <c r="M68" s="21"/>
      <c r="N68" s="21"/>
      <c r="O68" s="21"/>
      <c r="P68" s="21"/>
      <c r="Q68" s="21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</row>
    <row r="69" spans="1:30" ht="14.25" customHeight="1" x14ac:dyDescent="0.3">
      <c r="A69" s="24" t="s">
        <v>171</v>
      </c>
      <c r="B69" s="14" t="s">
        <v>161</v>
      </c>
      <c r="C69" s="15" t="s">
        <v>23</v>
      </c>
      <c r="D69" s="15" t="s">
        <v>24</v>
      </c>
      <c r="E69" s="16">
        <v>1</v>
      </c>
      <c r="F69" s="17" t="s">
        <v>436</v>
      </c>
      <c r="G69" s="19">
        <v>0</v>
      </c>
      <c r="H69" s="18">
        <v>308.3</v>
      </c>
      <c r="I69" s="18">
        <v>1233.21</v>
      </c>
      <c r="J69" s="20">
        <f t="shared" si="0"/>
        <v>1541.51</v>
      </c>
      <c r="K69" s="21"/>
      <c r="L69" s="21"/>
      <c r="M69" s="21"/>
      <c r="N69" s="21"/>
      <c r="O69" s="21"/>
      <c r="P69" s="21"/>
      <c r="Q69" s="21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</row>
    <row r="70" spans="1:30" ht="14.25" customHeight="1" x14ac:dyDescent="0.3">
      <c r="A70" s="24" t="s">
        <v>173</v>
      </c>
      <c r="B70" s="14" t="s">
        <v>161</v>
      </c>
      <c r="C70" s="15" t="s">
        <v>61</v>
      </c>
      <c r="D70" s="15" t="s">
        <v>24</v>
      </c>
      <c r="E70" s="16">
        <v>1</v>
      </c>
      <c r="F70" s="17" t="s">
        <v>437</v>
      </c>
      <c r="G70" s="19">
        <v>0</v>
      </c>
      <c r="H70" s="18">
        <v>308.3</v>
      </c>
      <c r="I70" s="18">
        <v>1233.21</v>
      </c>
      <c r="J70" s="20">
        <f t="shared" si="0"/>
        <v>1541.51</v>
      </c>
      <c r="K70" s="21"/>
      <c r="L70" s="21"/>
      <c r="M70" s="21"/>
      <c r="N70" s="21"/>
      <c r="O70" s="21"/>
      <c r="P70" s="21"/>
      <c r="Q70" s="21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</row>
    <row r="71" spans="1:30" ht="14.25" customHeight="1" x14ac:dyDescent="0.3">
      <c r="A71" s="14" t="s">
        <v>175</v>
      </c>
      <c r="B71" s="14" t="s">
        <v>161</v>
      </c>
      <c r="C71" s="15" t="s">
        <v>119</v>
      </c>
      <c r="D71" s="15" t="s">
        <v>24</v>
      </c>
      <c r="E71" s="16">
        <v>1</v>
      </c>
      <c r="F71" s="56" t="s">
        <v>418</v>
      </c>
      <c r="G71" s="19">
        <v>0</v>
      </c>
      <c r="H71" s="18">
        <v>308.3</v>
      </c>
      <c r="I71" s="18">
        <v>1233.21</v>
      </c>
      <c r="J71" s="20">
        <f t="shared" si="0"/>
        <v>1541.51</v>
      </c>
      <c r="K71" s="21"/>
      <c r="L71" s="21"/>
      <c r="M71" s="21"/>
      <c r="N71" s="21"/>
      <c r="O71" s="21"/>
      <c r="P71" s="21"/>
      <c r="Q71" s="21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</row>
    <row r="72" spans="1:30" ht="14.25" customHeight="1" x14ac:dyDescent="0.3">
      <c r="A72" s="14" t="s">
        <v>177</v>
      </c>
      <c r="B72" s="24" t="s">
        <v>161</v>
      </c>
      <c r="C72" s="15" t="s">
        <v>145</v>
      </c>
      <c r="D72" s="15" t="s">
        <v>24</v>
      </c>
      <c r="E72" s="16">
        <v>1</v>
      </c>
      <c r="F72" s="56" t="s">
        <v>178</v>
      </c>
      <c r="G72" s="19">
        <v>0</v>
      </c>
      <c r="H72" s="18">
        <v>308.3</v>
      </c>
      <c r="I72" s="18">
        <v>1233.21</v>
      </c>
      <c r="J72" s="20">
        <f t="shared" si="0"/>
        <v>1541.51</v>
      </c>
      <c r="K72" s="21"/>
      <c r="L72" s="21"/>
      <c r="M72" s="21"/>
      <c r="N72" s="21"/>
      <c r="O72" s="21"/>
      <c r="P72" s="21"/>
      <c r="Q72" s="21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</row>
    <row r="73" spans="1:30" ht="14.25" customHeight="1" x14ac:dyDescent="0.3">
      <c r="A73" s="24" t="s">
        <v>179</v>
      </c>
      <c r="B73" s="14" t="s">
        <v>180</v>
      </c>
      <c r="C73" s="15" t="s">
        <v>23</v>
      </c>
      <c r="D73" s="15" t="s">
        <v>24</v>
      </c>
      <c r="E73" s="16">
        <v>1</v>
      </c>
      <c r="F73" s="17" t="s">
        <v>438</v>
      </c>
      <c r="G73" s="19">
        <v>0</v>
      </c>
      <c r="H73" s="18">
        <v>269.76</v>
      </c>
      <c r="I73" s="18">
        <v>1079.06</v>
      </c>
      <c r="J73" s="20">
        <f t="shared" si="0"/>
        <v>1348.82</v>
      </c>
      <c r="K73" s="21"/>
      <c r="L73" s="21"/>
      <c r="M73" s="21"/>
      <c r="N73" s="21"/>
      <c r="O73" s="21"/>
      <c r="P73" s="21"/>
      <c r="Q73" s="21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</row>
    <row r="74" spans="1:30" ht="14.25" customHeight="1" x14ac:dyDescent="0.3">
      <c r="A74" s="75" t="s">
        <v>182</v>
      </c>
      <c r="B74" s="14" t="s">
        <v>180</v>
      </c>
      <c r="C74" s="15" t="s">
        <v>169</v>
      </c>
      <c r="D74" s="15" t="s">
        <v>24</v>
      </c>
      <c r="E74" s="16">
        <v>1</v>
      </c>
      <c r="F74" s="17" t="s">
        <v>432</v>
      </c>
      <c r="G74" s="19">
        <v>0</v>
      </c>
      <c r="H74" s="18">
        <v>269.76</v>
      </c>
      <c r="I74" s="18">
        <v>1079.06</v>
      </c>
      <c r="J74" s="20">
        <f t="shared" si="0"/>
        <v>1348.82</v>
      </c>
      <c r="K74" s="21"/>
      <c r="L74" s="21"/>
      <c r="M74" s="21"/>
      <c r="N74" s="21"/>
      <c r="O74" s="21"/>
      <c r="P74" s="21"/>
      <c r="Q74" s="21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</row>
    <row r="75" spans="1:30" ht="14.25" customHeight="1" x14ac:dyDescent="0.3">
      <c r="A75" s="24" t="s">
        <v>183</v>
      </c>
      <c r="B75" s="14" t="s">
        <v>180</v>
      </c>
      <c r="C75" s="15" t="s">
        <v>30</v>
      </c>
      <c r="D75" s="15" t="s">
        <v>24</v>
      </c>
      <c r="E75" s="16">
        <v>1</v>
      </c>
      <c r="F75" s="56" t="s">
        <v>184</v>
      </c>
      <c r="G75" s="19">
        <v>0</v>
      </c>
      <c r="H75" s="18">
        <v>269.76</v>
      </c>
      <c r="I75" s="18">
        <v>1079.06</v>
      </c>
      <c r="J75" s="20">
        <f t="shared" si="0"/>
        <v>1348.82</v>
      </c>
      <c r="K75" s="21"/>
      <c r="L75" s="21"/>
      <c r="M75" s="21"/>
      <c r="N75" s="21"/>
      <c r="O75" s="21"/>
      <c r="P75" s="21"/>
      <c r="Q75" s="21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</row>
    <row r="76" spans="1:30" ht="14.25" customHeight="1" x14ac:dyDescent="0.3">
      <c r="A76" s="24" t="s">
        <v>185</v>
      </c>
      <c r="B76" s="14" t="s">
        <v>180</v>
      </c>
      <c r="C76" s="15" t="s">
        <v>30</v>
      </c>
      <c r="D76" s="15" t="s">
        <v>24</v>
      </c>
      <c r="E76" s="16">
        <v>1</v>
      </c>
      <c r="F76" s="82" t="s">
        <v>464</v>
      </c>
      <c r="G76" s="19">
        <v>0</v>
      </c>
      <c r="H76" s="18">
        <v>269.76</v>
      </c>
      <c r="I76" s="18">
        <v>1079.06</v>
      </c>
      <c r="J76" s="20">
        <f t="shared" si="0"/>
        <v>1348.82</v>
      </c>
      <c r="K76" s="21"/>
      <c r="L76" s="21"/>
      <c r="M76" s="21"/>
      <c r="N76" s="21"/>
      <c r="O76" s="21"/>
      <c r="P76" s="21"/>
      <c r="Q76" s="21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</row>
    <row r="77" spans="1:30" ht="14.25" customHeight="1" x14ac:dyDescent="0.3">
      <c r="A77" s="24" t="s">
        <v>187</v>
      </c>
      <c r="B77" s="14" t="s">
        <v>180</v>
      </c>
      <c r="C77" s="15" t="s">
        <v>23</v>
      </c>
      <c r="D77" s="15" t="s">
        <v>24</v>
      </c>
      <c r="E77" s="16">
        <v>1</v>
      </c>
      <c r="F77" s="56" t="s">
        <v>188</v>
      </c>
      <c r="G77" s="19">
        <v>0</v>
      </c>
      <c r="H77" s="18">
        <v>269.76</v>
      </c>
      <c r="I77" s="18">
        <v>1079.06</v>
      </c>
      <c r="J77" s="20">
        <f t="shared" si="0"/>
        <v>1348.82</v>
      </c>
      <c r="K77" s="21"/>
      <c r="L77" s="21"/>
      <c r="M77" s="21"/>
      <c r="N77" s="21"/>
      <c r="O77" s="21"/>
      <c r="P77" s="21"/>
      <c r="Q77" s="21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</row>
    <row r="78" spans="1:30" ht="14.25" customHeight="1" x14ac:dyDescent="0.3">
      <c r="A78" s="33" t="s">
        <v>187</v>
      </c>
      <c r="B78" s="14" t="s">
        <v>180</v>
      </c>
      <c r="C78" s="15"/>
      <c r="D78" s="15" t="s">
        <v>24</v>
      </c>
      <c r="E78" s="16">
        <v>1</v>
      </c>
      <c r="F78" s="17" t="s">
        <v>189</v>
      </c>
      <c r="G78" s="19">
        <v>0</v>
      </c>
      <c r="H78" s="18">
        <v>269.76</v>
      </c>
      <c r="I78" s="18">
        <v>1079.06</v>
      </c>
      <c r="J78" s="20">
        <f t="shared" si="0"/>
        <v>1348.82</v>
      </c>
      <c r="K78" s="21"/>
      <c r="L78" s="21"/>
      <c r="M78" s="21"/>
      <c r="N78" s="21"/>
      <c r="O78" s="21"/>
      <c r="P78" s="21"/>
      <c r="Q78" s="21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</row>
    <row r="79" spans="1:30" ht="14.25" customHeight="1" x14ac:dyDescent="0.3">
      <c r="A79" s="24" t="s">
        <v>190</v>
      </c>
      <c r="B79" s="14" t="s">
        <v>180</v>
      </c>
      <c r="C79" s="15" t="s">
        <v>46</v>
      </c>
      <c r="D79" s="15" t="s">
        <v>24</v>
      </c>
      <c r="E79" s="16">
        <v>1</v>
      </c>
      <c r="F79" s="17" t="s">
        <v>454</v>
      </c>
      <c r="G79" s="19">
        <v>0</v>
      </c>
      <c r="H79" s="18">
        <v>269.76</v>
      </c>
      <c r="I79" s="18">
        <v>1079.06</v>
      </c>
      <c r="J79" s="20">
        <f t="shared" si="0"/>
        <v>1348.82</v>
      </c>
      <c r="K79" s="21"/>
      <c r="L79" s="21"/>
      <c r="M79" s="21"/>
      <c r="N79" s="21"/>
      <c r="O79" s="21"/>
      <c r="P79" s="21"/>
      <c r="Q79" s="21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</row>
    <row r="80" spans="1:30" ht="14.25" customHeight="1" x14ac:dyDescent="0.3">
      <c r="A80" s="24" t="s">
        <v>191</v>
      </c>
      <c r="B80" s="14" t="s">
        <v>180</v>
      </c>
      <c r="C80" s="15" t="s">
        <v>46</v>
      </c>
      <c r="D80" s="15" t="s">
        <v>24</v>
      </c>
      <c r="E80" s="16">
        <v>1</v>
      </c>
      <c r="F80" s="56" t="s">
        <v>192</v>
      </c>
      <c r="G80" s="19">
        <v>0</v>
      </c>
      <c r="H80" s="18">
        <v>269.76</v>
      </c>
      <c r="I80" s="18">
        <v>1079.06</v>
      </c>
      <c r="J80" s="20">
        <f t="shared" si="0"/>
        <v>1348.82</v>
      </c>
      <c r="K80" s="21"/>
      <c r="L80" s="21"/>
      <c r="M80" s="21"/>
      <c r="N80" s="21"/>
      <c r="O80" s="21"/>
      <c r="P80" s="21"/>
      <c r="Q80" s="21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</row>
    <row r="81" spans="1:30" ht="14.25" customHeight="1" x14ac:dyDescent="0.3">
      <c r="A81" s="24" t="s">
        <v>193</v>
      </c>
      <c r="B81" s="14" t="s">
        <v>180</v>
      </c>
      <c r="C81" s="15" t="s">
        <v>30</v>
      </c>
      <c r="D81" s="15" t="s">
        <v>24</v>
      </c>
      <c r="E81" s="16">
        <v>1</v>
      </c>
      <c r="F81" s="17" t="s">
        <v>439</v>
      </c>
      <c r="G81" s="19">
        <v>0</v>
      </c>
      <c r="H81" s="18">
        <v>269.76</v>
      </c>
      <c r="I81" s="18">
        <v>1079.06</v>
      </c>
      <c r="J81" s="20">
        <f t="shared" si="0"/>
        <v>1348.82</v>
      </c>
      <c r="K81" s="21"/>
      <c r="L81" s="21"/>
      <c r="M81" s="21"/>
      <c r="N81" s="21"/>
      <c r="O81" s="21"/>
      <c r="P81" s="21"/>
      <c r="Q81" s="21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</row>
    <row r="82" spans="1:30" ht="14.25" customHeight="1" x14ac:dyDescent="0.3">
      <c r="A82" s="24" t="s">
        <v>191</v>
      </c>
      <c r="B82" s="14" t="s">
        <v>180</v>
      </c>
      <c r="C82" s="15" t="s">
        <v>46</v>
      </c>
      <c r="D82" s="15" t="s">
        <v>24</v>
      </c>
      <c r="E82" s="16">
        <v>1</v>
      </c>
      <c r="F82" s="17" t="s">
        <v>440</v>
      </c>
      <c r="G82" s="19">
        <v>0</v>
      </c>
      <c r="H82" s="18">
        <v>269.76</v>
      </c>
      <c r="I82" s="18">
        <v>1079.06</v>
      </c>
      <c r="J82" s="20">
        <f t="shared" si="0"/>
        <v>1348.82</v>
      </c>
      <c r="K82" s="21"/>
      <c r="L82" s="21"/>
      <c r="M82" s="21"/>
      <c r="N82" s="21"/>
      <c r="O82" s="21"/>
      <c r="P82" s="21"/>
      <c r="Q82" s="21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</row>
    <row r="83" spans="1:30" ht="14.25" customHeight="1" x14ac:dyDescent="0.3">
      <c r="A83" s="14" t="s">
        <v>191</v>
      </c>
      <c r="B83" s="14" t="s">
        <v>180</v>
      </c>
      <c r="C83" s="15" t="s">
        <v>46</v>
      </c>
      <c r="D83" s="15" t="s">
        <v>24</v>
      </c>
      <c r="E83" s="16">
        <v>1</v>
      </c>
      <c r="F83" s="56" t="s">
        <v>127</v>
      </c>
      <c r="G83" s="19">
        <v>0</v>
      </c>
      <c r="H83" s="18">
        <v>269.76</v>
      </c>
      <c r="I83" s="18">
        <v>1079.06</v>
      </c>
      <c r="J83" s="20">
        <f t="shared" si="0"/>
        <v>1348.82</v>
      </c>
      <c r="K83" s="21"/>
      <c r="L83" s="21"/>
      <c r="M83" s="21"/>
      <c r="N83" s="21"/>
      <c r="O83" s="21"/>
      <c r="P83" s="21"/>
      <c r="Q83" s="21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</row>
    <row r="84" spans="1:30" ht="14.25" customHeight="1" x14ac:dyDescent="0.3">
      <c r="A84" s="75" t="s">
        <v>197</v>
      </c>
      <c r="B84" s="14" t="s">
        <v>180</v>
      </c>
      <c r="C84" s="15"/>
      <c r="D84" s="15" t="s">
        <v>24</v>
      </c>
      <c r="E84" s="16">
        <v>1</v>
      </c>
      <c r="F84" s="17" t="s">
        <v>441</v>
      </c>
      <c r="G84" s="19">
        <v>0</v>
      </c>
      <c r="H84" s="18">
        <v>269.76</v>
      </c>
      <c r="I84" s="18">
        <v>1079.06</v>
      </c>
      <c r="J84" s="20">
        <f t="shared" si="0"/>
        <v>1348.82</v>
      </c>
      <c r="K84" s="21"/>
      <c r="L84" s="21"/>
      <c r="M84" s="21"/>
      <c r="N84" s="21"/>
      <c r="O84" s="21"/>
      <c r="P84" s="21"/>
      <c r="Q84" s="21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</row>
    <row r="85" spans="1:30" ht="14.25" customHeight="1" x14ac:dyDescent="0.3">
      <c r="A85" s="33" t="s">
        <v>198</v>
      </c>
      <c r="B85" s="14" t="s">
        <v>180</v>
      </c>
      <c r="C85" s="15"/>
      <c r="D85" s="15" t="s">
        <v>24</v>
      </c>
      <c r="E85" s="16">
        <v>1</v>
      </c>
      <c r="F85" s="56" t="s">
        <v>387</v>
      </c>
      <c r="G85" s="19">
        <v>0</v>
      </c>
      <c r="H85" s="18">
        <v>269.76</v>
      </c>
      <c r="I85" s="18">
        <v>1079.06</v>
      </c>
      <c r="J85" s="20">
        <f t="shared" si="0"/>
        <v>1348.82</v>
      </c>
      <c r="K85" s="21"/>
      <c r="L85" s="21"/>
      <c r="M85" s="21"/>
      <c r="N85" s="21"/>
      <c r="O85" s="21"/>
      <c r="P85" s="21"/>
      <c r="Q85" s="21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</row>
    <row r="86" spans="1:30" ht="14.25" customHeight="1" x14ac:dyDescent="0.3">
      <c r="A86" s="14" t="s">
        <v>199</v>
      </c>
      <c r="B86" s="14" t="s">
        <v>180</v>
      </c>
      <c r="C86" s="15" t="s">
        <v>61</v>
      </c>
      <c r="D86" s="15" t="s">
        <v>24</v>
      </c>
      <c r="E86" s="16">
        <v>1</v>
      </c>
      <c r="F86" s="17" t="s">
        <v>423</v>
      </c>
      <c r="G86" s="19">
        <v>0</v>
      </c>
      <c r="H86" s="18">
        <v>269.76</v>
      </c>
      <c r="I86" s="18">
        <v>1079.06</v>
      </c>
      <c r="J86" s="20">
        <f t="shared" si="0"/>
        <v>1348.82</v>
      </c>
      <c r="K86" s="21"/>
      <c r="L86" s="21"/>
      <c r="M86" s="21"/>
      <c r="N86" s="21"/>
      <c r="O86" s="21"/>
      <c r="P86" s="21"/>
      <c r="Q86" s="21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</row>
    <row r="87" spans="1:30" ht="14.25" customHeight="1" x14ac:dyDescent="0.3">
      <c r="A87" s="24" t="s">
        <v>191</v>
      </c>
      <c r="B87" s="14" t="s">
        <v>180</v>
      </c>
      <c r="C87" s="15" t="s">
        <v>46</v>
      </c>
      <c r="D87" s="15" t="s">
        <v>24</v>
      </c>
      <c r="E87" s="16">
        <v>1</v>
      </c>
      <c r="F87" s="56" t="s">
        <v>201</v>
      </c>
      <c r="G87" s="19">
        <v>0</v>
      </c>
      <c r="H87" s="18">
        <v>269.76</v>
      </c>
      <c r="I87" s="18">
        <v>1079.06</v>
      </c>
      <c r="J87" s="20">
        <f t="shared" si="0"/>
        <v>1348.82</v>
      </c>
      <c r="K87" s="21"/>
      <c r="L87" s="21"/>
      <c r="M87" s="21"/>
      <c r="N87" s="21"/>
      <c r="O87" s="21"/>
      <c r="P87" s="21"/>
      <c r="Q87" s="21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</row>
    <row r="88" spans="1:30" ht="14.25" customHeight="1" x14ac:dyDescent="0.3">
      <c r="A88" s="76" t="s">
        <v>202</v>
      </c>
      <c r="B88" s="14" t="s">
        <v>180</v>
      </c>
      <c r="C88" s="15"/>
      <c r="D88" s="15" t="s">
        <v>24</v>
      </c>
      <c r="E88" s="16">
        <v>1</v>
      </c>
      <c r="F88" s="17" t="s">
        <v>442</v>
      </c>
      <c r="G88" s="19">
        <v>0</v>
      </c>
      <c r="H88" s="18">
        <v>269.76</v>
      </c>
      <c r="I88" s="18">
        <v>1079.06</v>
      </c>
      <c r="J88" s="20">
        <f t="shared" si="0"/>
        <v>1348.82</v>
      </c>
      <c r="K88" s="21"/>
      <c r="L88" s="21"/>
      <c r="M88" s="21"/>
      <c r="N88" s="21"/>
      <c r="O88" s="21"/>
      <c r="P88" s="21"/>
      <c r="Q88" s="21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</row>
    <row r="89" spans="1:30" ht="14.25" customHeight="1" x14ac:dyDescent="0.3">
      <c r="A89" s="24" t="s">
        <v>203</v>
      </c>
      <c r="B89" s="14" t="s">
        <v>180</v>
      </c>
      <c r="C89" s="15" t="s">
        <v>27</v>
      </c>
      <c r="D89" s="15" t="s">
        <v>24</v>
      </c>
      <c r="E89" s="16">
        <v>1</v>
      </c>
      <c r="F89" s="56" t="s">
        <v>204</v>
      </c>
      <c r="G89" s="19">
        <v>0</v>
      </c>
      <c r="H89" s="18">
        <v>269.76</v>
      </c>
      <c r="I89" s="18">
        <v>1079.06</v>
      </c>
      <c r="J89" s="20">
        <f t="shared" si="0"/>
        <v>1348.82</v>
      </c>
      <c r="K89" s="21"/>
      <c r="L89" s="21"/>
      <c r="M89" s="21"/>
      <c r="N89" s="21"/>
      <c r="O89" s="21"/>
      <c r="P89" s="21"/>
      <c r="Q89" s="21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</row>
    <row r="90" spans="1:30" ht="14.25" customHeight="1" x14ac:dyDescent="0.25">
      <c r="A90" s="35" t="s">
        <v>205</v>
      </c>
      <c r="B90" s="35" t="s">
        <v>206</v>
      </c>
      <c r="C90" s="36" t="s">
        <v>207</v>
      </c>
      <c r="D90" s="36" t="s">
        <v>208</v>
      </c>
      <c r="E90" s="36" t="s">
        <v>209</v>
      </c>
      <c r="F90" s="37"/>
      <c r="G90" s="36" t="s">
        <v>210</v>
      </c>
      <c r="H90" s="36" t="s">
        <v>211</v>
      </c>
      <c r="I90" s="20">
        <f>SUM(F90:H90)</f>
        <v>0</v>
      </c>
      <c r="J90" s="20">
        <f t="shared" si="0"/>
        <v>0</v>
      </c>
      <c r="K90" s="38"/>
      <c r="L90" s="38"/>
      <c r="M90" s="38"/>
      <c r="N90" s="38"/>
      <c r="O90" s="38"/>
      <c r="P90" s="38"/>
      <c r="Q90" s="38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</row>
    <row r="91" spans="1:30" ht="14.25" customHeight="1" x14ac:dyDescent="0.3">
      <c r="A91" s="39" t="s">
        <v>213</v>
      </c>
      <c r="B91" s="40" t="s">
        <v>17</v>
      </c>
      <c r="C91" s="41">
        <f>SUMIFS($E$7:$E$89,$B$7:$B$89,"DAS",$D$7:$D$89,"&lt;&gt;VAGO")</f>
        <v>1</v>
      </c>
      <c r="D91" s="41">
        <f>SUMIFS($E$7:$E$89,$B$7:$B$89,"DAS",$D$7:$D$89,"VAGO")</f>
        <v>0</v>
      </c>
      <c r="E91" s="16">
        <v>1</v>
      </c>
      <c r="F91" s="42"/>
      <c r="G91" s="43">
        <f>SUMIF($B$7:$B$89,"DAS",$G$7:$G$89)</f>
        <v>12261.2</v>
      </c>
      <c r="H91" s="43">
        <f>SUMIF($B$7:$B$89,"DAS",$H$7:$H$89)</f>
        <v>0</v>
      </c>
      <c r="I91" s="18">
        <f>VLOOKUP(B91,'2022_NOVEMBRO'!$B$7:$I$89,8,FALSE)</f>
        <v>0</v>
      </c>
      <c r="J91" s="20">
        <f t="shared" si="0"/>
        <v>12261.2</v>
      </c>
      <c r="K91" s="44"/>
      <c r="L91" s="44"/>
      <c r="M91" s="44"/>
      <c r="N91" s="44"/>
      <c r="O91" s="44"/>
      <c r="P91" s="44"/>
      <c r="Q91" s="44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4.25" customHeight="1" x14ac:dyDescent="0.3">
      <c r="A92" s="39" t="s">
        <v>214</v>
      </c>
      <c r="B92" s="40" t="s">
        <v>22</v>
      </c>
      <c r="C92" s="41">
        <f>SUMIFS($E$7:$E$89,$B$7:$B$89,"DAS-1",$D$7:$D$89,"&lt;&gt;VAGO")</f>
        <v>3</v>
      </c>
      <c r="D92" s="41">
        <f>SUMIFS($E$7:$E$89,$B$7:$B$89,"DAS-1",$D$7:$D$89,"VAGO")</f>
        <v>0</v>
      </c>
      <c r="E92" s="16">
        <v>1</v>
      </c>
      <c r="F92" s="45"/>
      <c r="G92" s="43">
        <f>SUMIF($B$7:$B$89,"DAS-1",$G$7:$G$89)</f>
        <v>0</v>
      </c>
      <c r="H92" s="43">
        <f>SUMIF($B$7:$B$89,"DAS-1",$H$7:$H$89)</f>
        <v>4624.5</v>
      </c>
      <c r="I92" s="18">
        <f>VLOOKUP(B92,'2022_NOVEMBRO'!$B$7:$I$89,8,FALSE)</f>
        <v>9249.0300000000007</v>
      </c>
      <c r="J92" s="20">
        <f t="shared" si="0"/>
        <v>13873.53</v>
      </c>
      <c r="K92" s="44"/>
      <c r="L92" s="44"/>
      <c r="M92" s="44"/>
      <c r="N92" s="44"/>
      <c r="O92" s="44"/>
      <c r="P92" s="44"/>
      <c r="Q92" s="44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4.25" customHeight="1" x14ac:dyDescent="0.3">
      <c r="A93" s="39" t="s">
        <v>215</v>
      </c>
      <c r="B93" s="40" t="s">
        <v>34</v>
      </c>
      <c r="C93" s="41">
        <f>SUMIFS($E$7:$E$89,$B$7:$B$89,"DAS-2",$D$7:$D$89,"&lt;&gt;VAGO")</f>
        <v>3</v>
      </c>
      <c r="D93" s="41">
        <f>SUMIFS($E$7:$E$89,$B$7:$B$89,"DAS-2",$D$7:$D$89,"VAGO")</f>
        <v>0</v>
      </c>
      <c r="E93" s="16">
        <v>1</v>
      </c>
      <c r="F93" s="45"/>
      <c r="G93" s="43">
        <f>SUMIF($B$7:$B$89,"DAS-2",$G$7:$G$89)</f>
        <v>0</v>
      </c>
      <c r="H93" s="43">
        <f>SUMIF($B$7:$B$89,"DAS-2",$H$7:$H$89)</f>
        <v>5086.9500000000007</v>
      </c>
      <c r="I93" s="18">
        <f>VLOOKUP(B93,'2022_NOVEMBRO'!$B$7:$I$89,8,FALSE)</f>
        <v>6782.61</v>
      </c>
      <c r="J93" s="20">
        <f t="shared" si="0"/>
        <v>11869.560000000001</v>
      </c>
      <c r="K93" s="44"/>
      <c r="L93" s="44"/>
      <c r="M93" s="44"/>
      <c r="N93" s="44"/>
      <c r="O93" s="44"/>
      <c r="P93" s="44"/>
      <c r="Q93" s="44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4.25" customHeight="1" x14ac:dyDescent="0.3">
      <c r="A94" s="39" t="s">
        <v>216</v>
      </c>
      <c r="B94" s="40" t="s">
        <v>42</v>
      </c>
      <c r="C94" s="41">
        <f>SUMIFS($E$7:$E$89,$B$7:$B$89,"DAS-3",$D$7:$D$89,"&lt;&gt;VAGO")</f>
        <v>5</v>
      </c>
      <c r="D94" s="41">
        <f>SUMIFS($E$7:$E$89,$B$7:$B$89,"DAS-3",$D$7:$D$89,"VAGO")</f>
        <v>0</v>
      </c>
      <c r="E94" s="16">
        <v>1</v>
      </c>
      <c r="F94" s="45"/>
      <c r="G94" s="43">
        <f>SUMIF($B$7:$B$89,"DAS-3",$G$7:$G$89)</f>
        <v>0</v>
      </c>
      <c r="H94" s="43">
        <f>SUMIF($B$7:$B$89,"DAS-3",$H$7:$H$89)</f>
        <v>7129.5</v>
      </c>
      <c r="I94" s="18">
        <f>VLOOKUP(B94,'2022_NOVEMBRO'!$B$7:$I$89,8,FALSE)</f>
        <v>5703.56</v>
      </c>
      <c r="J94" s="20">
        <f t="shared" si="0"/>
        <v>12833.060000000001</v>
      </c>
      <c r="K94" s="44"/>
      <c r="L94" s="44"/>
      <c r="M94" s="44"/>
      <c r="N94" s="44"/>
      <c r="O94" s="44"/>
      <c r="P94" s="44"/>
      <c r="Q94" s="44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4.25" customHeight="1" x14ac:dyDescent="0.3">
      <c r="A95" s="46" t="s">
        <v>217</v>
      </c>
      <c r="B95" s="40" t="s">
        <v>58</v>
      </c>
      <c r="C95" s="41">
        <f>SUMIFS($E$7:$E$89,$B$7:$B$89,"DAS-4",$D$7:$D$89,"&lt;&gt;VAGO")</f>
        <v>3</v>
      </c>
      <c r="D95" s="41">
        <f>SUMIFS($E$7:$E$89,$B$7:$B$89,"DAS-4",$D$7:$D$89,"VAGO")</f>
        <v>0</v>
      </c>
      <c r="E95" s="16">
        <v>1</v>
      </c>
      <c r="F95" s="47"/>
      <c r="G95" s="43">
        <f>SUMIF($B$7:$B$89,"DAS-4",$G$7:$G$89)</f>
        <v>0</v>
      </c>
      <c r="H95" s="43">
        <f>SUMIF($B$7:$B$89,"DAS-4",$H$7:$H$89)</f>
        <v>3930.84</v>
      </c>
      <c r="I95" s="18">
        <f>VLOOKUP(B95,'2022_NOVEMBRO'!$B$7:$I$89,8,FALSE)</f>
        <v>5241.1099999999997</v>
      </c>
      <c r="J95" s="20">
        <f t="shared" si="0"/>
        <v>9171.9500000000007</v>
      </c>
      <c r="K95" s="44"/>
      <c r="L95" s="44"/>
      <c r="M95" s="44"/>
      <c r="N95" s="44"/>
      <c r="O95" s="44"/>
      <c r="P95" s="44"/>
      <c r="Q95" s="44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4.25" customHeight="1" x14ac:dyDescent="0.3">
      <c r="A96" s="46" t="s">
        <v>218</v>
      </c>
      <c r="B96" s="40" t="s">
        <v>66</v>
      </c>
      <c r="C96" s="41">
        <f>SUMIFS($E$7:$E$89,$B$7:$B$89,"DAS-5",$D$7:$D$89,"&lt;&gt;VAGO")</f>
        <v>8</v>
      </c>
      <c r="D96" s="41">
        <f>SUMIFS($E$7:$E$89,$B$7:$B$89,"DAS-5",$D$7:$D$89,"VAGO")</f>
        <v>0</v>
      </c>
      <c r="E96" s="16">
        <v>1</v>
      </c>
      <c r="F96" s="47"/>
      <c r="G96" s="43">
        <f>SUMIF($B$7:$B$89,"DAS-5",$G$7:$G$89)</f>
        <v>0</v>
      </c>
      <c r="H96" s="43">
        <f>SUMIF($B$7:$B$89,"DAS-5",$H$7:$H$89)</f>
        <v>8632.4799999999977</v>
      </c>
      <c r="I96" s="18">
        <f>VLOOKUP(B96,'2022_NOVEMBRO'!$B$7:$I$89,8,FALSE)</f>
        <v>4316.21</v>
      </c>
      <c r="J96" s="20">
        <f t="shared" si="0"/>
        <v>12948.689999999999</v>
      </c>
      <c r="K96" s="44"/>
      <c r="L96" s="44"/>
      <c r="M96" s="44"/>
      <c r="N96" s="44"/>
      <c r="O96" s="44"/>
      <c r="P96" s="44"/>
      <c r="Q96" s="44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4.25" customHeight="1" x14ac:dyDescent="0.3">
      <c r="A97" s="46" t="s">
        <v>219</v>
      </c>
      <c r="B97" s="40" t="s">
        <v>220</v>
      </c>
      <c r="C97" s="41">
        <f>SUMIFS($E$7:$E$89,$B$7:$B$89,"CAA-1",$D$7:$D$89,"&lt;&gt;VAGO")</f>
        <v>0</v>
      </c>
      <c r="D97" s="41">
        <f>SUMIFS($E$7:$E$89,$B$7:$B$89,"CAA-1",$D$7:$D$89,"VAGO")</f>
        <v>0</v>
      </c>
      <c r="E97" s="16">
        <v>1</v>
      </c>
      <c r="F97" s="47"/>
      <c r="G97" s="43">
        <f>SUMIF($B$7:$B$89,"CAA-1",$G$7:$G$89)</f>
        <v>0</v>
      </c>
      <c r="H97" s="43">
        <f>SUMIF($B$7:$B$89,"CAA-1",$H$7:$H$89)</f>
        <v>0</v>
      </c>
      <c r="I97" s="18">
        <f>SUMIF($B$7:$B$89,"CAA-1",$H$7:$H$89)</f>
        <v>0</v>
      </c>
      <c r="J97" s="20">
        <f t="shared" si="0"/>
        <v>0</v>
      </c>
      <c r="K97" s="44"/>
      <c r="L97" s="44"/>
      <c r="M97" s="44"/>
      <c r="N97" s="44"/>
      <c r="O97" s="44"/>
      <c r="P97" s="44"/>
      <c r="Q97" s="44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4.25" customHeight="1" x14ac:dyDescent="0.3">
      <c r="A98" s="46" t="s">
        <v>221</v>
      </c>
      <c r="B98" s="40" t="s">
        <v>86</v>
      </c>
      <c r="C98" s="41">
        <f>SUMIFS($E$7:$E$89,$B$7:$B$89,"CAA-2",$D$7:$D$89,"&lt;&gt;VAGO")</f>
        <v>11</v>
      </c>
      <c r="D98" s="41">
        <f>SUMIFS($E$7:$E$89,$B$7:$B$89,"CAA-2",$D$7:$D$89,"VAGO")</f>
        <v>0</v>
      </c>
      <c r="E98" s="16">
        <v>1</v>
      </c>
      <c r="F98" s="47"/>
      <c r="G98" s="43">
        <f>SUMIF($B$7:$B$89,"CAA-2",$G$7:$G$89)</f>
        <v>0</v>
      </c>
      <c r="H98" s="43">
        <f>SUMIF($B$7:$B$89,"CAA-2",$H$7:$H$89)</f>
        <v>8478.25</v>
      </c>
      <c r="I98" s="18">
        <f>VLOOKUP(B98,'2022_NOVEMBRO'!$B$7:$I$89,8,FALSE)</f>
        <v>3083.01</v>
      </c>
      <c r="J98" s="20">
        <f t="shared" si="0"/>
        <v>11561.26</v>
      </c>
      <c r="K98" s="44"/>
      <c r="L98" s="44"/>
      <c r="M98" s="44"/>
      <c r="N98" s="44"/>
      <c r="O98" s="44"/>
      <c r="P98" s="44"/>
      <c r="Q98" s="44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4.25" customHeight="1" x14ac:dyDescent="0.3">
      <c r="A99" s="46" t="s">
        <v>222</v>
      </c>
      <c r="B99" s="40" t="s">
        <v>108</v>
      </c>
      <c r="C99" s="41">
        <f>SUMIFS($E$7:$E$89,$B$7:$B$89,"CAA-3",$D$7:$D$89,"&lt;&gt;VAGO")</f>
        <v>24</v>
      </c>
      <c r="D99" s="41">
        <f>SUMIFS($E$7:$E$89,$B$7:$B$89,"CAA-3",$D$7:$D$89,"VAGO")</f>
        <v>0</v>
      </c>
      <c r="E99" s="16">
        <v>1</v>
      </c>
      <c r="F99" s="45"/>
      <c r="G99" s="43">
        <f>SUMIF($B$7:$B$89,"CAA-3",$G$7:$G$89)</f>
        <v>0</v>
      </c>
      <c r="H99" s="43">
        <f>SUMIF($B$7:$B$89,"CAA-3",$H$7:$H$89)</f>
        <v>12023.759999999997</v>
      </c>
      <c r="I99" s="18">
        <f>VLOOKUP(B99,'2022_NOVEMBRO'!$B$7:$I$89,8,FALSE)</f>
        <v>2003.96</v>
      </c>
      <c r="J99" s="20">
        <f t="shared" si="0"/>
        <v>14027.719999999998</v>
      </c>
      <c r="K99" s="44"/>
      <c r="L99" s="44"/>
      <c r="M99" s="44"/>
      <c r="N99" s="44"/>
      <c r="O99" s="44"/>
      <c r="P99" s="44"/>
      <c r="Q99" s="44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4.25" customHeight="1" x14ac:dyDescent="0.3">
      <c r="A100" s="46" t="s">
        <v>223</v>
      </c>
      <c r="B100" s="40" t="s">
        <v>161</v>
      </c>
      <c r="C100" s="41">
        <f>SUMIFS($E$7:$E$89,$B$7:$B$89,"CAA-4",$D$7:$D$89,"&lt;&gt;VAGO")</f>
        <v>8</v>
      </c>
      <c r="D100" s="41">
        <f>SUMIFS($E$7:$E$89,$B$7:$B$89,"CAA-4",$D$7:$D$89,"VAGO")</f>
        <v>0</v>
      </c>
      <c r="E100" s="16">
        <v>1</v>
      </c>
      <c r="F100" s="45"/>
      <c r="G100" s="43">
        <f>SUMIF($B$7:$B$89,"CAA-4",$G$7:$G$89)</f>
        <v>0</v>
      </c>
      <c r="H100" s="43">
        <f>SUMIF($B$7:$B$89,"CAA-4",$H$7:$H$89)</f>
        <v>2466.4</v>
      </c>
      <c r="I100" s="18">
        <f>VLOOKUP(B100,'2022_NOVEMBRO'!$B$7:$I$89,8,FALSE)</f>
        <v>1233.21</v>
      </c>
      <c r="J100" s="20">
        <f t="shared" si="0"/>
        <v>3699.61</v>
      </c>
      <c r="K100" s="44"/>
      <c r="L100" s="44"/>
      <c r="M100" s="44"/>
      <c r="N100" s="44"/>
      <c r="O100" s="44"/>
      <c r="P100" s="44"/>
      <c r="Q100" s="44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4.25" customHeight="1" x14ac:dyDescent="0.3">
      <c r="A101" s="46" t="s">
        <v>224</v>
      </c>
      <c r="B101" s="40" t="s">
        <v>180</v>
      </c>
      <c r="C101" s="41">
        <f>SUMIFS($E$7:$E$89,$B$7:$B$89,"CAA-5",$D$7:$D$89,"&lt;&gt;VAGO")</f>
        <v>17</v>
      </c>
      <c r="D101" s="41">
        <f>SUMIFS($E$7:$E$89,$B$7:$B$89,"CAA-5",$D$7:$D$89,"VAGO")</f>
        <v>0</v>
      </c>
      <c r="E101" s="16">
        <v>1</v>
      </c>
      <c r="F101" s="45"/>
      <c r="G101" s="43">
        <f>SUMIF($B$7:$B$89,"CAA-5",$G$7:$G$89)</f>
        <v>0</v>
      </c>
      <c r="H101" s="43">
        <f>SUMIF($B$7:$B$89,"CAA-5",$H$7:$H$89)</f>
        <v>4585.9200000000019</v>
      </c>
      <c r="I101" s="18">
        <f>VLOOKUP(B101,'2022_NOVEMBRO'!$B$7:$I$89,8,FALSE)</f>
        <v>1079.06</v>
      </c>
      <c r="J101" s="20">
        <f t="shared" si="0"/>
        <v>5664.9800000000014</v>
      </c>
      <c r="K101" s="44"/>
      <c r="L101" s="44"/>
      <c r="M101" s="44"/>
      <c r="N101" s="44"/>
      <c r="O101" s="44"/>
      <c r="P101" s="44"/>
      <c r="Q101" s="44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4.25" customHeight="1" x14ac:dyDescent="0.25">
      <c r="A102" s="35" t="s">
        <v>225</v>
      </c>
      <c r="B102" s="37"/>
      <c r="C102" s="36">
        <f t="shared" ref="C102:E102" si="1">SUM(C91:C101)</f>
        <v>83</v>
      </c>
      <c r="D102" s="36">
        <f t="shared" si="1"/>
        <v>0</v>
      </c>
      <c r="E102" s="36">
        <f t="shared" si="1"/>
        <v>11</v>
      </c>
      <c r="F102" s="37"/>
      <c r="G102" s="48">
        <f t="shared" ref="G102:J102" si="2">SUM(G91:G101)</f>
        <v>12261.2</v>
      </c>
      <c r="H102" s="48">
        <f t="shared" si="2"/>
        <v>56958.599999999991</v>
      </c>
      <c r="I102" s="48">
        <f t="shared" si="2"/>
        <v>38691.759999999995</v>
      </c>
      <c r="J102" s="48">
        <f t="shared" si="2"/>
        <v>107911.56</v>
      </c>
      <c r="K102" s="44"/>
      <c r="L102" s="44"/>
      <c r="M102" s="44"/>
      <c r="N102" s="44"/>
      <c r="O102" s="44"/>
      <c r="P102" s="44"/>
      <c r="Q102" s="44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4.25" customHeight="1" x14ac:dyDescent="0.25">
      <c r="A103" s="44"/>
      <c r="B103" s="44"/>
      <c r="C103" s="44"/>
      <c r="D103" s="44"/>
      <c r="E103" s="44"/>
      <c r="F103" s="44"/>
      <c r="G103" s="44"/>
      <c r="H103" s="38"/>
      <c r="I103" s="38"/>
      <c r="J103" s="49"/>
      <c r="K103" s="44"/>
      <c r="L103" s="44"/>
      <c r="M103" s="44"/>
      <c r="N103" s="44"/>
      <c r="O103" s="44"/>
      <c r="P103" s="44"/>
      <c r="Q103" s="44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4.25" customHeight="1" x14ac:dyDescent="0.25">
      <c r="A104" s="97" t="s">
        <v>226</v>
      </c>
      <c r="B104" s="89"/>
      <c r="C104" s="89"/>
      <c r="D104" s="89"/>
      <c r="E104" s="89"/>
      <c r="F104" s="89"/>
      <c r="G104" s="89"/>
      <c r="H104" s="89"/>
      <c r="I104" s="90"/>
      <c r="J104" s="44"/>
      <c r="K104" s="7"/>
      <c r="L104" s="44"/>
      <c r="M104" s="44"/>
      <c r="N104" s="44"/>
      <c r="O104" s="44"/>
      <c r="P104" s="44"/>
      <c r="Q104" s="44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4.25" customHeight="1" x14ac:dyDescent="0.25">
      <c r="A105" s="10" t="s">
        <v>227</v>
      </c>
      <c r="B105" s="10" t="s">
        <v>228</v>
      </c>
      <c r="C105" s="10" t="s">
        <v>229</v>
      </c>
      <c r="D105" s="10" t="s">
        <v>230</v>
      </c>
      <c r="E105" s="10" t="s">
        <v>231</v>
      </c>
      <c r="F105" s="10" t="s">
        <v>232</v>
      </c>
      <c r="G105" s="10" t="s">
        <v>233</v>
      </c>
      <c r="H105" s="10" t="s">
        <v>234</v>
      </c>
      <c r="I105" s="10" t="s">
        <v>235</v>
      </c>
      <c r="J105" s="50"/>
      <c r="K105" s="7"/>
      <c r="L105" s="50"/>
      <c r="M105" s="50"/>
      <c r="N105" s="50"/>
      <c r="O105" s="50"/>
      <c r="P105" s="50"/>
      <c r="Q105" s="50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</row>
    <row r="106" spans="1:30" ht="14.25" customHeight="1" x14ac:dyDescent="0.3">
      <c r="A106" s="51" t="s">
        <v>236</v>
      </c>
      <c r="B106" s="14" t="s">
        <v>237</v>
      </c>
      <c r="C106" s="52" t="s">
        <v>89</v>
      </c>
      <c r="D106" s="52" t="s">
        <v>31</v>
      </c>
      <c r="E106" s="40">
        <v>1</v>
      </c>
      <c r="F106" s="53" t="s">
        <v>238</v>
      </c>
      <c r="G106" s="54">
        <v>0</v>
      </c>
      <c r="H106" s="18">
        <v>6782.61</v>
      </c>
      <c r="I106" s="43">
        <f t="shared" ref="I106:I113" si="3">SUM(G106:H106)</f>
        <v>6782.61</v>
      </c>
      <c r="J106" s="44"/>
      <c r="K106" s="38"/>
      <c r="L106" s="38"/>
      <c r="M106" s="38"/>
      <c r="N106" s="38"/>
      <c r="O106" s="38"/>
      <c r="P106" s="38"/>
      <c r="Q106" s="38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</row>
    <row r="107" spans="1:30" ht="14.25" customHeight="1" x14ac:dyDescent="0.3">
      <c r="A107" s="24" t="s">
        <v>239</v>
      </c>
      <c r="B107" s="24" t="s">
        <v>237</v>
      </c>
      <c r="C107" s="52" t="s">
        <v>37</v>
      </c>
      <c r="D107" s="52" t="s">
        <v>31</v>
      </c>
      <c r="E107" s="40">
        <v>1</v>
      </c>
      <c r="F107" s="53" t="s">
        <v>254</v>
      </c>
      <c r="G107" s="54">
        <v>0</v>
      </c>
      <c r="H107" s="18">
        <v>6782.61</v>
      </c>
      <c r="I107" s="43">
        <f t="shared" si="3"/>
        <v>6782.61</v>
      </c>
      <c r="J107" s="44"/>
      <c r="K107" s="38"/>
      <c r="L107" s="38"/>
      <c r="M107" s="38"/>
      <c r="N107" s="38"/>
      <c r="O107" s="38"/>
      <c r="P107" s="38"/>
      <c r="Q107" s="38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spans="1:30" ht="14.25" customHeight="1" x14ac:dyDescent="0.3">
      <c r="A108" s="29" t="s">
        <v>241</v>
      </c>
      <c r="B108" s="14" t="s">
        <v>242</v>
      </c>
      <c r="C108" s="52" t="s">
        <v>140</v>
      </c>
      <c r="D108" s="52" t="s">
        <v>31</v>
      </c>
      <c r="E108" s="40">
        <v>1</v>
      </c>
      <c r="F108" s="53" t="s">
        <v>251</v>
      </c>
      <c r="G108" s="54">
        <v>0</v>
      </c>
      <c r="H108" s="18">
        <v>5703.56</v>
      </c>
      <c r="I108" s="43">
        <f t="shared" si="3"/>
        <v>5703.56</v>
      </c>
      <c r="J108" s="44"/>
      <c r="K108" s="38"/>
      <c r="L108" s="38"/>
      <c r="M108" s="38"/>
      <c r="N108" s="38"/>
      <c r="O108" s="38"/>
      <c r="P108" s="38"/>
      <c r="Q108" s="38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spans="1:30" ht="14.25" customHeight="1" x14ac:dyDescent="0.3">
      <c r="A109" s="24" t="s">
        <v>244</v>
      </c>
      <c r="B109" s="14" t="s">
        <v>245</v>
      </c>
      <c r="C109" s="52" t="s">
        <v>145</v>
      </c>
      <c r="D109" s="52" t="s">
        <v>31</v>
      </c>
      <c r="E109" s="40">
        <v>1</v>
      </c>
      <c r="F109" s="53" t="s">
        <v>246</v>
      </c>
      <c r="G109" s="54">
        <v>0</v>
      </c>
      <c r="H109" s="18">
        <v>5241.1099999999997</v>
      </c>
      <c r="I109" s="43">
        <f t="shared" si="3"/>
        <v>5241.1099999999997</v>
      </c>
      <c r="J109" s="44"/>
      <c r="K109" s="38"/>
      <c r="L109" s="38"/>
      <c r="M109" s="38"/>
      <c r="N109" s="38"/>
      <c r="O109" s="38"/>
      <c r="P109" s="38"/>
      <c r="Q109" s="38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spans="1:30" ht="14.25" customHeight="1" x14ac:dyDescent="0.3">
      <c r="A110" s="24" t="s">
        <v>247</v>
      </c>
      <c r="B110" s="14" t="s">
        <v>248</v>
      </c>
      <c r="C110" s="52" t="s">
        <v>89</v>
      </c>
      <c r="D110" s="52" t="s">
        <v>31</v>
      </c>
      <c r="E110" s="40">
        <v>1</v>
      </c>
      <c r="F110" s="53" t="s">
        <v>249</v>
      </c>
      <c r="G110" s="54">
        <v>0</v>
      </c>
      <c r="H110" s="18">
        <v>4316.21</v>
      </c>
      <c r="I110" s="43">
        <f t="shared" si="3"/>
        <v>4316.21</v>
      </c>
      <c r="J110" s="44"/>
      <c r="K110" s="38"/>
      <c r="L110" s="38"/>
      <c r="M110" s="38"/>
      <c r="N110" s="38"/>
      <c r="O110" s="38"/>
      <c r="P110" s="38"/>
      <c r="Q110" s="38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spans="1:30" ht="14.25" customHeight="1" x14ac:dyDescent="0.3">
      <c r="A111" s="24" t="s">
        <v>467</v>
      </c>
      <c r="B111" s="14" t="s">
        <v>248</v>
      </c>
      <c r="C111" s="52" t="s">
        <v>140</v>
      </c>
      <c r="D111" s="52" t="s">
        <v>31</v>
      </c>
      <c r="E111" s="40">
        <v>1</v>
      </c>
      <c r="F111" s="53" t="s">
        <v>455</v>
      </c>
      <c r="G111" s="54">
        <v>0</v>
      </c>
      <c r="H111" s="18">
        <v>4316.21</v>
      </c>
      <c r="I111" s="43">
        <f t="shared" si="3"/>
        <v>4316.21</v>
      </c>
      <c r="J111" s="44"/>
      <c r="K111" s="38"/>
      <c r="L111" s="38"/>
      <c r="M111" s="38"/>
      <c r="N111" s="38"/>
      <c r="O111" s="38"/>
      <c r="P111" s="38"/>
      <c r="Q111" s="38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spans="1:30" ht="14.25" customHeight="1" x14ac:dyDescent="0.3">
      <c r="A112" s="24" t="s">
        <v>252</v>
      </c>
      <c r="B112" s="24" t="s">
        <v>253</v>
      </c>
      <c r="C112" s="52" t="s">
        <v>140</v>
      </c>
      <c r="D112" s="52" t="s">
        <v>31</v>
      </c>
      <c r="E112" s="40">
        <v>1</v>
      </c>
      <c r="F112" s="53" t="s">
        <v>146</v>
      </c>
      <c r="G112" s="54">
        <v>0</v>
      </c>
      <c r="H112" s="18">
        <v>3083.01</v>
      </c>
      <c r="I112" s="43">
        <f t="shared" si="3"/>
        <v>3083.01</v>
      </c>
      <c r="J112" s="44"/>
      <c r="K112" s="38"/>
      <c r="L112" s="38"/>
      <c r="M112" s="38"/>
      <c r="N112" s="38"/>
      <c r="O112" s="38"/>
      <c r="P112" s="38"/>
      <c r="Q112" s="38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spans="1:30" ht="14.25" customHeight="1" x14ac:dyDescent="0.3">
      <c r="A113" s="24" t="s">
        <v>255</v>
      </c>
      <c r="B113" s="24" t="s">
        <v>253</v>
      </c>
      <c r="C113" s="52" t="s">
        <v>256</v>
      </c>
      <c r="D113" s="52" t="s">
        <v>31</v>
      </c>
      <c r="E113" s="40">
        <v>1</v>
      </c>
      <c r="F113" s="56" t="s">
        <v>257</v>
      </c>
      <c r="G113" s="54">
        <v>0</v>
      </c>
      <c r="H113" s="18">
        <v>3083.01</v>
      </c>
      <c r="I113" s="43">
        <f t="shared" si="3"/>
        <v>3083.01</v>
      </c>
      <c r="J113" s="44"/>
      <c r="K113" s="38"/>
      <c r="L113" s="38"/>
      <c r="M113" s="38"/>
      <c r="N113" s="38"/>
      <c r="O113" s="38"/>
      <c r="P113" s="38"/>
      <c r="Q113" s="38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spans="1:30" ht="14.25" customHeight="1" x14ac:dyDescent="0.25">
      <c r="A114" s="35" t="s">
        <v>258</v>
      </c>
      <c r="B114" s="35" t="s">
        <v>259</v>
      </c>
      <c r="C114" s="36" t="s">
        <v>260</v>
      </c>
      <c r="D114" s="36" t="s">
        <v>261</v>
      </c>
      <c r="E114" s="36" t="s">
        <v>262</v>
      </c>
      <c r="F114" s="57"/>
      <c r="G114" s="36" t="s">
        <v>263</v>
      </c>
      <c r="H114" s="36" t="s">
        <v>264</v>
      </c>
      <c r="I114" s="36" t="s">
        <v>265</v>
      </c>
      <c r="J114" s="44"/>
      <c r="K114" s="7"/>
      <c r="L114" s="7"/>
      <c r="M114" s="7"/>
      <c r="N114" s="7"/>
      <c r="O114" s="7"/>
      <c r="P114" s="7"/>
      <c r="Q114" s="7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</row>
    <row r="115" spans="1:30" ht="14.25" customHeight="1" x14ac:dyDescent="0.25">
      <c r="A115" s="39" t="s">
        <v>266</v>
      </c>
      <c r="B115" s="59" t="s">
        <v>237</v>
      </c>
      <c r="C115" s="41">
        <f>SUMIFS($E$106:$E$113,$B$106:$B$113,"FDA",$D$106:$D$113,"&lt;&gt;VAGO")</f>
        <v>2</v>
      </c>
      <c r="D115" s="41">
        <f>SUMIFS($E$106:$E$113,$B$106:$B$113,"FDA",$D$106:$D$113,"VAGO")</f>
        <v>0</v>
      </c>
      <c r="E115" s="41">
        <f t="shared" ref="E115:E119" si="4">C115+D115</f>
        <v>2</v>
      </c>
      <c r="F115" s="42"/>
      <c r="G115" s="43">
        <f>SUMIF($B$106:$B$113,"FDA",$G$106:$G$113)</f>
        <v>0</v>
      </c>
      <c r="H115" s="43">
        <f>SUMIF($B$106:$B$113,"FDA",$H$106:$H$113)</f>
        <v>13565.22</v>
      </c>
      <c r="I115" s="43">
        <f>SUMIF($B$106:$B$113,"FDA",$I$106:$I$113)</f>
        <v>13565.22</v>
      </c>
      <c r="J115" s="38"/>
      <c r="K115" s="7"/>
      <c r="L115" s="38"/>
      <c r="M115" s="38"/>
      <c r="N115" s="38"/>
      <c r="O115" s="38"/>
      <c r="P115" s="38"/>
      <c r="Q115" s="38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</row>
    <row r="116" spans="1:30" ht="14.25" customHeight="1" x14ac:dyDescent="0.25">
      <c r="A116" s="39" t="s">
        <v>267</v>
      </c>
      <c r="B116" s="59" t="s">
        <v>242</v>
      </c>
      <c r="C116" s="41">
        <f>SUMIFS($E$106:$E$113,$B$106:$B$113,"FDA-1",$D$106:$D$113,"&lt;&gt;VAGO")</f>
        <v>1</v>
      </c>
      <c r="D116" s="41">
        <f>SUMIFS($E$106:$E$113,$B$106:$B$113,"FDA-1",$D$106:$D$113,"VAGO")</f>
        <v>0</v>
      </c>
      <c r="E116" s="41">
        <f t="shared" si="4"/>
        <v>1</v>
      </c>
      <c r="F116" s="42"/>
      <c r="G116" s="43">
        <f>SUMIF($B$106:$B$113,"FDA-1",$G$106:$G$113)</f>
        <v>0</v>
      </c>
      <c r="H116" s="43">
        <f>SUMIF($B$106:$B$113,"FDA-1",$H$106:$H$113)</f>
        <v>5703.56</v>
      </c>
      <c r="I116" s="43">
        <f>SUMIF($B$106:$B$113,"FDA-1",$I$106:$I$113)</f>
        <v>5703.56</v>
      </c>
      <c r="J116" s="38"/>
      <c r="K116" s="7"/>
      <c r="L116" s="38"/>
      <c r="M116" s="38"/>
      <c r="N116" s="38"/>
      <c r="O116" s="38"/>
      <c r="P116" s="38"/>
      <c r="Q116" s="38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spans="1:30" ht="14.25" customHeight="1" x14ac:dyDescent="0.25">
      <c r="A117" s="39" t="s">
        <v>268</v>
      </c>
      <c r="B117" s="59" t="s">
        <v>245</v>
      </c>
      <c r="C117" s="41">
        <f>SUMIFS($E$106:$E$113,$B$106:$B$113,"FDA-2",$D$106:$D$113,"&lt;&gt;VAGO")</f>
        <v>1</v>
      </c>
      <c r="D117" s="41">
        <f>SUMIFS($E$106:$E$113,$B$106:$B$113,"FDA-2",$D$106:$D$113,"VAGO")</f>
        <v>0</v>
      </c>
      <c r="E117" s="41">
        <f t="shared" si="4"/>
        <v>1</v>
      </c>
      <c r="F117" s="45"/>
      <c r="G117" s="43">
        <f>SUMIF($B$106:$B$113,"FDA-2",$G$106:$G$113)</f>
        <v>0</v>
      </c>
      <c r="H117" s="43">
        <f>SUMIF($B$106:$B$113,"FDA-2",$H$106:$H$113)</f>
        <v>5241.1099999999997</v>
      </c>
      <c r="I117" s="43">
        <f>SUMIF($B$106:$B$113,"FDA-2",$I$106:$I$113)</f>
        <v>5241.1099999999997</v>
      </c>
      <c r="J117" s="38"/>
      <c r="K117" s="7"/>
      <c r="L117" s="38"/>
      <c r="M117" s="38"/>
      <c r="N117" s="38"/>
      <c r="O117" s="38"/>
      <c r="P117" s="38"/>
      <c r="Q117" s="38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spans="1:30" ht="14.25" customHeight="1" x14ac:dyDescent="0.25">
      <c r="A118" s="39" t="s">
        <v>269</v>
      </c>
      <c r="B118" s="59" t="s">
        <v>248</v>
      </c>
      <c r="C118" s="41">
        <f>SUMIFS($E$106:$E$113,$B$106:$B$113,"FDA-3",$D$106:$D$113,"&lt;&gt;VAGO")</f>
        <v>2</v>
      </c>
      <c r="D118" s="41">
        <f>SUMIFS($E$106:$E$113,$B$106:$B$113,"FDA-3",$D$106:$D$113,"VAGO")</f>
        <v>0</v>
      </c>
      <c r="E118" s="41">
        <f t="shared" si="4"/>
        <v>2</v>
      </c>
      <c r="F118" s="47"/>
      <c r="G118" s="43">
        <f>SUMIF($B$106:$B$113,"FDA-3",$G$106:$G$113)</f>
        <v>0</v>
      </c>
      <c r="H118" s="43">
        <f>SUMIF($B$106:$B$113,"FDA-3",$H$106:$H$113)</f>
        <v>8632.42</v>
      </c>
      <c r="I118" s="43">
        <f>SUMIF($B$106:$B$113,"FDA-3",$I$106:$I$113)</f>
        <v>8632.42</v>
      </c>
      <c r="J118" s="38"/>
      <c r="K118" s="7"/>
      <c r="L118" s="38"/>
      <c r="M118" s="38"/>
      <c r="N118" s="38"/>
      <c r="O118" s="38"/>
      <c r="P118" s="38"/>
      <c r="Q118" s="38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spans="1:30" ht="14.25" customHeight="1" x14ac:dyDescent="0.25">
      <c r="A119" s="39" t="s">
        <v>270</v>
      </c>
      <c r="B119" s="59" t="s">
        <v>253</v>
      </c>
      <c r="C119" s="41">
        <f>SUMIFS($E$106:$E$113,$B$106:$B$113,"FDA-4",$D$106:$D$113,"&lt;&gt;VAGO")</f>
        <v>2</v>
      </c>
      <c r="D119" s="41">
        <f>SUMIFS($E$106:$E$113,$B$106:$B$113,"FDA-4",$D$106:$D$113,"VAGO")</f>
        <v>0</v>
      </c>
      <c r="E119" s="41">
        <f t="shared" si="4"/>
        <v>2</v>
      </c>
      <c r="F119" s="45"/>
      <c r="G119" s="43">
        <f>SUMIF($B$106:$B$113,"FDA-4",$G$106:$G$113)</f>
        <v>0</v>
      </c>
      <c r="H119" s="43">
        <f>SUMIF($B$106:$B$113,"FDA-4",$H$106:$H$113)</f>
        <v>6166.02</v>
      </c>
      <c r="I119" s="43">
        <f>SUMIF($B$106:$B$113,"FDA-4",$I$106:$I$113)</f>
        <v>6166.02</v>
      </c>
      <c r="J119" s="38"/>
      <c r="K119" s="7"/>
      <c r="L119" s="38"/>
      <c r="M119" s="38"/>
      <c r="N119" s="38"/>
      <c r="O119" s="38"/>
      <c r="P119" s="38"/>
      <c r="Q119" s="38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spans="1:30" ht="14.25" customHeight="1" x14ac:dyDescent="0.25">
      <c r="A120" s="35" t="s">
        <v>271</v>
      </c>
      <c r="B120" s="57"/>
      <c r="C120" s="36">
        <f>SUM(C115:C119)</f>
        <v>8</v>
      </c>
      <c r="D120" s="36">
        <f>SUM(D116:D119)</f>
        <v>0</v>
      </c>
      <c r="E120" s="36">
        <f>SUM(E115:E119)</f>
        <v>8</v>
      </c>
      <c r="F120" s="57"/>
      <c r="G120" s="60">
        <f t="shared" ref="G120:I120" si="5">SUM(G115:G119)</f>
        <v>0</v>
      </c>
      <c r="H120" s="60">
        <f t="shared" si="5"/>
        <v>39308.33</v>
      </c>
      <c r="I120" s="60">
        <f t="shared" si="5"/>
        <v>39308.33</v>
      </c>
      <c r="J120" s="38"/>
      <c r="K120" s="7"/>
      <c r="L120" s="38"/>
      <c r="M120" s="38"/>
      <c r="N120" s="38"/>
      <c r="O120" s="38"/>
      <c r="P120" s="38"/>
      <c r="Q120" s="38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 spans="1:30" ht="14.25" customHeight="1" x14ac:dyDescent="0.25">
      <c r="A121" s="49"/>
      <c r="B121" s="49"/>
      <c r="C121" s="49"/>
      <c r="D121" s="49"/>
      <c r="E121" s="49"/>
      <c r="F121" s="49"/>
      <c r="G121" s="49"/>
      <c r="H121" s="49"/>
      <c r="I121" s="7"/>
      <c r="J121" s="38"/>
      <c r="K121" s="7"/>
      <c r="L121" s="38"/>
      <c r="M121" s="38"/>
      <c r="N121" s="38"/>
      <c r="O121" s="38"/>
      <c r="P121" s="38"/>
      <c r="Q121" s="38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 spans="1:30" ht="14.25" customHeight="1" x14ac:dyDescent="0.25">
      <c r="A122" s="97" t="s">
        <v>272</v>
      </c>
      <c r="B122" s="89"/>
      <c r="C122" s="89"/>
      <c r="D122" s="89"/>
      <c r="E122" s="89"/>
      <c r="F122" s="89"/>
      <c r="G122" s="89"/>
      <c r="H122" s="89"/>
      <c r="I122" s="90"/>
      <c r="J122" s="38"/>
      <c r="K122" s="7"/>
      <c r="L122" s="38"/>
      <c r="M122" s="38"/>
      <c r="N122" s="38"/>
      <c r="O122" s="38"/>
      <c r="P122" s="38"/>
      <c r="Q122" s="38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 spans="1:30" ht="14.25" customHeight="1" x14ac:dyDescent="0.25">
      <c r="A123" s="61" t="s">
        <v>273</v>
      </c>
      <c r="B123" s="10" t="s">
        <v>274</v>
      </c>
      <c r="C123" s="10" t="s">
        <v>275</v>
      </c>
      <c r="D123" s="10" t="s">
        <v>276</v>
      </c>
      <c r="E123" s="10" t="s">
        <v>277</v>
      </c>
      <c r="F123" s="10" t="s">
        <v>278</v>
      </c>
      <c r="G123" s="10" t="s">
        <v>279</v>
      </c>
      <c r="H123" s="10" t="s">
        <v>280</v>
      </c>
      <c r="I123" s="10" t="s">
        <v>281</v>
      </c>
      <c r="J123" s="7"/>
      <c r="K123" s="7"/>
      <c r="L123" s="7"/>
      <c r="M123" s="7"/>
      <c r="N123" s="7"/>
      <c r="O123" s="7"/>
      <c r="P123" s="7"/>
      <c r="Q123" s="7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</row>
    <row r="124" spans="1:30" ht="14.25" customHeight="1" x14ac:dyDescent="0.25">
      <c r="A124" s="62" t="s">
        <v>282</v>
      </c>
      <c r="B124" s="62" t="s">
        <v>283</v>
      </c>
      <c r="C124" s="63" t="s">
        <v>61</v>
      </c>
      <c r="D124" s="52" t="s">
        <v>31</v>
      </c>
      <c r="E124" s="40">
        <v>1</v>
      </c>
      <c r="F124" s="64" t="s">
        <v>284</v>
      </c>
      <c r="G124" s="54">
        <v>0</v>
      </c>
      <c r="H124" s="65">
        <v>1392.8</v>
      </c>
      <c r="I124" s="43">
        <f t="shared" ref="I124:I126" si="6">SUM(G124:H124)</f>
        <v>1392.8</v>
      </c>
      <c r="J124" s="38"/>
      <c r="K124" s="38"/>
      <c r="L124" s="38"/>
      <c r="M124" s="38"/>
      <c r="N124" s="38"/>
      <c r="O124" s="38"/>
      <c r="P124" s="38"/>
      <c r="Q124" s="38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</row>
    <row r="125" spans="1:30" ht="14.25" customHeight="1" x14ac:dyDescent="0.25">
      <c r="A125" s="66" t="s">
        <v>285</v>
      </c>
      <c r="B125" s="67" t="s">
        <v>283</v>
      </c>
      <c r="C125" s="52" t="s">
        <v>145</v>
      </c>
      <c r="D125" s="52" t="s">
        <v>31</v>
      </c>
      <c r="E125" s="40">
        <v>1</v>
      </c>
      <c r="F125" s="68" t="s">
        <v>286</v>
      </c>
      <c r="G125" s="54">
        <v>0</v>
      </c>
      <c r="H125" s="65">
        <v>1392.8</v>
      </c>
      <c r="I125" s="43">
        <f t="shared" si="6"/>
        <v>1392.8</v>
      </c>
      <c r="J125" s="38"/>
      <c r="K125" s="38"/>
      <c r="L125" s="38"/>
      <c r="M125" s="38"/>
      <c r="N125" s="38"/>
      <c r="O125" s="38"/>
      <c r="P125" s="38"/>
      <c r="Q125" s="38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 spans="1:30" ht="14.25" customHeight="1" x14ac:dyDescent="0.25">
      <c r="A126" s="66" t="s">
        <v>285</v>
      </c>
      <c r="B126" s="67" t="s">
        <v>283</v>
      </c>
      <c r="C126" s="52"/>
      <c r="D126" s="52" t="s">
        <v>162</v>
      </c>
      <c r="E126" s="40">
        <v>1</v>
      </c>
      <c r="F126" s="69" t="s">
        <v>162</v>
      </c>
      <c r="G126" s="54">
        <v>0</v>
      </c>
      <c r="H126" s="54">
        <v>0</v>
      </c>
      <c r="I126" s="43">
        <f t="shared" si="6"/>
        <v>0</v>
      </c>
      <c r="J126" s="38"/>
      <c r="K126" s="38"/>
      <c r="L126" s="38"/>
      <c r="M126" s="38"/>
      <c r="N126" s="38"/>
      <c r="O126" s="38"/>
      <c r="P126" s="38"/>
      <c r="Q126" s="38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 spans="1:30" ht="14.25" customHeight="1" x14ac:dyDescent="0.25">
      <c r="A127" s="35" t="s">
        <v>287</v>
      </c>
      <c r="B127" s="35" t="s">
        <v>288</v>
      </c>
      <c r="C127" s="36" t="s">
        <v>289</v>
      </c>
      <c r="D127" s="36" t="s">
        <v>290</v>
      </c>
      <c r="E127" s="36" t="s">
        <v>291</v>
      </c>
      <c r="F127" s="57"/>
      <c r="G127" s="36" t="s">
        <v>292</v>
      </c>
      <c r="H127" s="36" t="s">
        <v>293</v>
      </c>
      <c r="I127" s="36" t="s">
        <v>294</v>
      </c>
      <c r="J127" s="38"/>
      <c r="K127" s="38"/>
      <c r="L127" s="38"/>
      <c r="M127" s="38"/>
      <c r="N127" s="38"/>
      <c r="O127" s="38"/>
      <c r="P127" s="38"/>
      <c r="Q127" s="3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</row>
    <row r="128" spans="1:30" ht="14.25" customHeight="1" x14ac:dyDescent="0.25">
      <c r="A128" s="39" t="s">
        <v>295</v>
      </c>
      <c r="B128" s="59" t="s">
        <v>283</v>
      </c>
      <c r="C128" s="41">
        <f>SUMIFS($E$124:$E$126,$B$124:$B$126,"FGS-1",$D$124:$D$126,"&lt;&gt;VAGO")</f>
        <v>2</v>
      </c>
      <c r="D128" s="41">
        <f>SUMIFS($E$124:$E$126,$B$124:$B$126,"FGS-1",$D$124:$D$126,"VAGO")</f>
        <v>1</v>
      </c>
      <c r="E128" s="41">
        <f t="shared" ref="E128:E133" si="7">C128+D128</f>
        <v>3</v>
      </c>
      <c r="F128" s="42"/>
      <c r="G128" s="43">
        <f>SUMIF($B$124:$B$126,"FGS-1",$G$124:$G$126)</f>
        <v>0</v>
      </c>
      <c r="H128" s="43">
        <f>SUMIF($B$124:$B$126,"FGS-1",$H$124:$H$126)</f>
        <v>2785.6</v>
      </c>
      <c r="I128" s="43">
        <f>SUMIF($B$124:$B$126,"FGS-1",$G$124:$G$126)</f>
        <v>0</v>
      </c>
      <c r="J128" s="38"/>
      <c r="K128" s="38"/>
      <c r="L128" s="38"/>
      <c r="M128" s="38"/>
      <c r="N128" s="38"/>
      <c r="O128" s="38"/>
      <c r="P128" s="38"/>
      <c r="Q128" s="38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</row>
    <row r="129" spans="1:30" ht="14.25" customHeight="1" x14ac:dyDescent="0.25">
      <c r="A129" s="39" t="s">
        <v>296</v>
      </c>
      <c r="B129" s="59" t="s">
        <v>297</v>
      </c>
      <c r="C129" s="41">
        <f>SUMIFS($E$124:$E$126,$B$124:$B$126,"FGS-2",$D$124:$D$126,"&lt;&gt;VAGO")</f>
        <v>0</v>
      </c>
      <c r="D129" s="41">
        <f>SUMIFS($E$124:$E$126,$B$124:$B$126,"FGS-2",$D$124:$D$126,"VAGO")</f>
        <v>0</v>
      </c>
      <c r="E129" s="41">
        <f t="shared" si="7"/>
        <v>0</v>
      </c>
      <c r="F129" s="45"/>
      <c r="G129" s="43">
        <f>SUMIF($B$124:$B$126,"FGS-2",$G$124:$G$126)</f>
        <v>0</v>
      </c>
      <c r="H129" s="43">
        <f>SUMIF($B$124:$B$126,"FGS-2",$H$124:$H$126)</f>
        <v>0</v>
      </c>
      <c r="I129" s="43">
        <f>SUMIF($B$124:$B$126,"FGS-2",$G$124:$G$126)</f>
        <v>0</v>
      </c>
      <c r="J129" s="38"/>
      <c r="K129" s="38"/>
      <c r="L129" s="38"/>
      <c r="M129" s="38"/>
      <c r="N129" s="38"/>
      <c r="O129" s="38"/>
      <c r="P129" s="38"/>
      <c r="Q129" s="38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</row>
    <row r="130" spans="1:30" ht="14.25" customHeight="1" x14ac:dyDescent="0.25">
      <c r="A130" s="39" t="s">
        <v>298</v>
      </c>
      <c r="B130" s="59" t="s">
        <v>299</v>
      </c>
      <c r="C130" s="41">
        <f>SUMIFS($E$124:$E$126,$B$124:$B$126,"FGS-3",$D$124:$D$126,"&lt;&gt;VAGO")</f>
        <v>0</v>
      </c>
      <c r="D130" s="41">
        <f>SUMIFS($E$124:$E$126,$B$124:$B$126,"FGS-3",$D$124:$D$126,"VAGO")</f>
        <v>0</v>
      </c>
      <c r="E130" s="41">
        <f t="shared" si="7"/>
        <v>0</v>
      </c>
      <c r="F130" s="45"/>
      <c r="G130" s="43">
        <f>SUMIF($B$124:$B$126,"FGS-3",$G$124:$G$126)</f>
        <v>0</v>
      </c>
      <c r="H130" s="43">
        <f>SUMIF($B$124:$B$126,"FGS-3",$H$124:$H$126)</f>
        <v>0</v>
      </c>
      <c r="I130" s="43">
        <f>SUMIF($B$124:$B$126,"FGS-3",$G$124:$G$126)</f>
        <v>0</v>
      </c>
      <c r="J130" s="38"/>
      <c r="K130" s="38"/>
      <c r="L130" s="38"/>
      <c r="M130" s="38"/>
      <c r="N130" s="38"/>
      <c r="O130" s="38"/>
      <c r="P130" s="38"/>
      <c r="Q130" s="38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</row>
    <row r="131" spans="1:30" ht="14.25" customHeight="1" x14ac:dyDescent="0.25">
      <c r="A131" s="46" t="s">
        <v>300</v>
      </c>
      <c r="B131" s="70" t="s">
        <v>301</v>
      </c>
      <c r="C131" s="41">
        <f>SUMIFS($E$124:$E$126,$B$124:$B$126,"FGA-1",$D$124:$D$126,"&lt;&gt;VAGO")</f>
        <v>0</v>
      </c>
      <c r="D131" s="41">
        <f>SUMIFS($E$124:$E$126,$B$124:$B$126,"FGA-1",$D$124:$D$126,"VAGO")</f>
        <v>0</v>
      </c>
      <c r="E131" s="41">
        <f t="shared" si="7"/>
        <v>0</v>
      </c>
      <c r="F131" s="47"/>
      <c r="G131" s="43">
        <f>SUMIF($B$124:$B$126,"FGA-1",$G$124:$G$126)</f>
        <v>0</v>
      </c>
      <c r="H131" s="43">
        <f>SUMIF($B$124:$B$126,"FGA-1",$H$124:$H$126)</f>
        <v>0</v>
      </c>
      <c r="I131" s="43">
        <f>SUMIF($B$124:$B$126,"FGA-1",$G$124:$G$126)</f>
        <v>0</v>
      </c>
      <c r="J131" s="38"/>
      <c r="K131" s="38"/>
      <c r="L131" s="38"/>
      <c r="M131" s="38"/>
      <c r="N131" s="38"/>
      <c r="O131" s="38"/>
      <c r="P131" s="38"/>
      <c r="Q131" s="38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</row>
    <row r="132" spans="1:30" ht="14.25" customHeight="1" x14ac:dyDescent="0.25">
      <c r="A132" s="39" t="s">
        <v>302</v>
      </c>
      <c r="B132" s="59" t="s">
        <v>303</v>
      </c>
      <c r="C132" s="41">
        <f>SUMIFS($E$124:$E$126,$B$124:$B$126,"FGA-2",$D$124:$D$126,"&lt;&gt;VAGO")</f>
        <v>0</v>
      </c>
      <c r="D132" s="41">
        <f>SUMIFS($E$124:$E$126,$B$124:$B$126,"FGA-2",$D$124:$D$126,"VAGO")</f>
        <v>0</v>
      </c>
      <c r="E132" s="41">
        <f t="shared" si="7"/>
        <v>0</v>
      </c>
      <c r="F132" s="47"/>
      <c r="G132" s="43">
        <f>SUMIF($B$124:$B$126,"FGA-2",$G$124:$G$126)</f>
        <v>0</v>
      </c>
      <c r="H132" s="43">
        <f>SUMIF($B$124:$B$126,"FGA-2",$H$124:$H$126)</f>
        <v>0</v>
      </c>
      <c r="I132" s="43">
        <f>SUMIF($B$124:$B$126,"FGA-2",$G$124:$G$126)</f>
        <v>0</v>
      </c>
      <c r="J132" s="38"/>
      <c r="K132" s="38"/>
      <c r="L132" s="38"/>
      <c r="M132" s="38"/>
      <c r="N132" s="38"/>
      <c r="O132" s="38"/>
      <c r="P132" s="38"/>
      <c r="Q132" s="38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</row>
    <row r="133" spans="1:30" ht="14.25" customHeight="1" x14ac:dyDescent="0.25">
      <c r="A133" s="39" t="s">
        <v>304</v>
      </c>
      <c r="B133" s="59" t="s">
        <v>305</v>
      </c>
      <c r="C133" s="41">
        <f>SUMIFS($E$124:$E$126,$B$124:$B$126,"FGA-3",$D$124:$D$126,"&lt;&gt;VAGO")</f>
        <v>0</v>
      </c>
      <c r="D133" s="41">
        <f>SUMIFS($E$124:$E$126,$B$124:$B$126,"FGA-3",$D$124:$D$126,"VAGO")</f>
        <v>0</v>
      </c>
      <c r="E133" s="41">
        <f t="shared" si="7"/>
        <v>0</v>
      </c>
      <c r="F133" s="45"/>
      <c r="G133" s="43">
        <f>SUMIF($B$124:$B$126,"FGA-3",$G$124:$G$126)</f>
        <v>0</v>
      </c>
      <c r="H133" s="43">
        <f>SUMIF($B$124:$B$126,"FGA-3",$H$124:$H$126)</f>
        <v>0</v>
      </c>
      <c r="I133" s="43">
        <f>SUMIF($B$124:$B$126,"FGA-3",$G$124:$G$126)</f>
        <v>0</v>
      </c>
      <c r="J133" s="38"/>
      <c r="K133" s="38"/>
      <c r="L133" s="38"/>
      <c r="M133" s="38"/>
      <c r="N133" s="38"/>
      <c r="O133" s="38"/>
      <c r="P133" s="38"/>
      <c r="Q133" s="3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</row>
    <row r="134" spans="1:30" ht="14.25" customHeight="1" x14ac:dyDescent="0.25">
      <c r="A134" s="35" t="s">
        <v>306</v>
      </c>
      <c r="B134" s="57"/>
      <c r="C134" s="36">
        <f t="shared" ref="C134:E134" si="8">SUM(C128:C133)</f>
        <v>2</v>
      </c>
      <c r="D134" s="36">
        <f t="shared" si="8"/>
        <v>1</v>
      </c>
      <c r="E134" s="36">
        <f t="shared" si="8"/>
        <v>3</v>
      </c>
      <c r="F134" s="57"/>
      <c r="G134" s="60">
        <f t="shared" ref="G134:I134" si="9">SUM(G128:G133)</f>
        <v>0</v>
      </c>
      <c r="H134" s="60">
        <f t="shared" si="9"/>
        <v>2785.6</v>
      </c>
      <c r="I134" s="60">
        <f t="shared" si="9"/>
        <v>0</v>
      </c>
      <c r="J134" s="38"/>
      <c r="K134" s="38"/>
      <c r="L134" s="38"/>
      <c r="M134" s="38"/>
      <c r="N134" s="38"/>
      <c r="O134" s="38"/>
      <c r="P134" s="38"/>
      <c r="Q134" s="3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</row>
    <row r="135" spans="1:30" ht="14.25" customHeight="1" x14ac:dyDescent="0.25">
      <c r="A135" s="44"/>
      <c r="B135" s="44"/>
      <c r="C135" s="44"/>
      <c r="D135" s="44"/>
      <c r="E135" s="44"/>
      <c r="F135" s="44"/>
      <c r="G135" s="44"/>
      <c r="H135" s="44"/>
      <c r="I135" s="50"/>
      <c r="J135" s="50"/>
      <c r="K135" s="7"/>
      <c r="L135" s="50"/>
      <c r="M135" s="50"/>
      <c r="N135" s="50"/>
      <c r="O135" s="50"/>
      <c r="P135" s="50"/>
      <c r="Q135" s="50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</row>
    <row r="136" spans="1:30" ht="14.25" customHeight="1" x14ac:dyDescent="0.25">
      <c r="A136" s="35"/>
      <c r="B136" s="35"/>
      <c r="C136" s="36" t="s">
        <v>307</v>
      </c>
      <c r="D136" s="36" t="s">
        <v>308</v>
      </c>
      <c r="E136" s="36" t="s">
        <v>309</v>
      </c>
      <c r="F136" s="37"/>
      <c r="G136" s="36" t="s">
        <v>310</v>
      </c>
      <c r="H136" s="36" t="s">
        <v>311</v>
      </c>
      <c r="I136" s="36" t="s">
        <v>312</v>
      </c>
      <c r="J136" s="50"/>
      <c r="K136" s="7"/>
      <c r="L136" s="50"/>
      <c r="M136" s="50"/>
      <c r="N136" s="50"/>
      <c r="O136" s="50"/>
      <c r="P136" s="50"/>
      <c r="Q136" s="50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</row>
    <row r="137" spans="1:30" ht="14.25" customHeight="1" x14ac:dyDescent="0.25">
      <c r="A137" s="35" t="s">
        <v>313</v>
      </c>
      <c r="B137" s="37"/>
      <c r="C137" s="36">
        <f t="shared" ref="C137:E137" si="10">SUM(C102+C120+C134)</f>
        <v>93</v>
      </c>
      <c r="D137" s="36">
        <f t="shared" si="10"/>
        <v>1</v>
      </c>
      <c r="E137" s="36">
        <f t="shared" si="10"/>
        <v>22</v>
      </c>
      <c r="F137" s="37"/>
      <c r="G137" s="60">
        <f t="shared" ref="G137:I137" si="11">SUM(H102+G120+G134)</f>
        <v>56958.599999999991</v>
      </c>
      <c r="H137" s="60">
        <f t="shared" si="11"/>
        <v>80785.69</v>
      </c>
      <c r="I137" s="60">
        <f t="shared" si="11"/>
        <v>147219.89000000001</v>
      </c>
      <c r="J137" s="50"/>
      <c r="K137" s="7"/>
      <c r="L137" s="50"/>
      <c r="M137" s="50"/>
      <c r="N137" s="50"/>
      <c r="O137" s="50"/>
      <c r="P137" s="50"/>
      <c r="Q137" s="50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</row>
    <row r="138" spans="1:30" ht="14.25" customHeight="1" x14ac:dyDescent="0.25">
      <c r="A138" s="44"/>
      <c r="B138" s="44"/>
      <c r="C138" s="44"/>
      <c r="D138" s="44"/>
      <c r="E138" s="44"/>
      <c r="F138" s="44"/>
      <c r="G138" s="44"/>
      <c r="H138" s="44"/>
      <c r="I138" s="50"/>
      <c r="J138" s="50"/>
      <c r="K138" s="7"/>
      <c r="L138" s="50"/>
      <c r="M138" s="50"/>
      <c r="N138" s="50"/>
      <c r="O138" s="50"/>
      <c r="P138" s="50"/>
      <c r="Q138" s="50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</row>
    <row r="139" spans="1:30" ht="14.25" customHeight="1" x14ac:dyDescent="0.25">
      <c r="A139" s="98" t="s">
        <v>314</v>
      </c>
      <c r="B139" s="89"/>
      <c r="C139" s="89"/>
      <c r="D139" s="89"/>
      <c r="E139" s="89"/>
      <c r="F139" s="90"/>
      <c r="G139" s="38"/>
      <c r="H139" s="44"/>
      <c r="I139" s="44"/>
      <c r="J139" s="44"/>
      <c r="K139" s="38"/>
      <c r="L139" s="44"/>
      <c r="M139" s="50"/>
      <c r="N139" s="50"/>
      <c r="O139" s="50"/>
      <c r="P139" s="50"/>
      <c r="Q139" s="50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</row>
    <row r="140" spans="1:30" ht="14.25" customHeight="1" x14ac:dyDescent="0.25">
      <c r="A140" s="99" t="s">
        <v>315</v>
      </c>
      <c r="B140" s="89"/>
      <c r="C140" s="89"/>
      <c r="D140" s="89"/>
      <c r="E140" s="89"/>
      <c r="F140" s="90"/>
      <c r="G140" s="38"/>
      <c r="H140" s="44"/>
      <c r="I140" s="44"/>
      <c r="J140" s="44"/>
      <c r="K140" s="44"/>
      <c r="L140" s="44"/>
      <c r="M140" s="50"/>
      <c r="N140" s="50"/>
      <c r="O140" s="50"/>
      <c r="P140" s="50"/>
      <c r="Q140" s="50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</row>
    <row r="141" spans="1:30" ht="14.25" customHeight="1" x14ac:dyDescent="0.25">
      <c r="A141" s="99" t="s">
        <v>316</v>
      </c>
      <c r="B141" s="89"/>
      <c r="C141" s="89"/>
      <c r="D141" s="89"/>
      <c r="E141" s="89"/>
      <c r="F141" s="90"/>
      <c r="G141" s="38"/>
      <c r="H141" s="44"/>
      <c r="I141" s="44"/>
      <c r="J141" s="44"/>
      <c r="K141" s="44"/>
      <c r="L141" s="44"/>
      <c r="M141" s="50"/>
      <c r="N141" s="50"/>
      <c r="O141" s="50"/>
      <c r="P141" s="50"/>
      <c r="Q141" s="50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</row>
    <row r="142" spans="1:30" ht="14.25" customHeight="1" x14ac:dyDescent="0.25">
      <c r="A142" s="88" t="s">
        <v>317</v>
      </c>
      <c r="B142" s="89"/>
      <c r="C142" s="89"/>
      <c r="D142" s="89"/>
      <c r="E142" s="89"/>
      <c r="F142" s="90"/>
      <c r="G142" s="38"/>
      <c r="H142" s="44"/>
      <c r="I142" s="44"/>
      <c r="J142" s="44"/>
      <c r="K142" s="44"/>
      <c r="L142" s="44"/>
      <c r="M142" s="50"/>
      <c r="N142" s="50"/>
      <c r="O142" s="50"/>
      <c r="P142" s="50"/>
      <c r="Q142" s="50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</row>
    <row r="143" spans="1:30" ht="14.25" customHeight="1" x14ac:dyDescent="0.25">
      <c r="A143" s="88" t="s">
        <v>318</v>
      </c>
      <c r="B143" s="89"/>
      <c r="C143" s="89"/>
      <c r="D143" s="89"/>
      <c r="E143" s="89"/>
      <c r="F143" s="90"/>
      <c r="G143" s="38"/>
      <c r="H143" s="44"/>
      <c r="I143" s="44"/>
      <c r="J143" s="44"/>
      <c r="K143" s="44"/>
      <c r="L143" s="44"/>
      <c r="M143" s="50"/>
      <c r="N143" s="50"/>
      <c r="O143" s="50"/>
      <c r="P143" s="50"/>
      <c r="Q143" s="50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</row>
    <row r="144" spans="1:30" ht="14.25" customHeight="1" x14ac:dyDescent="0.25">
      <c r="A144" s="88" t="s">
        <v>319</v>
      </c>
      <c r="B144" s="89"/>
      <c r="C144" s="89"/>
      <c r="D144" s="89"/>
      <c r="E144" s="89"/>
      <c r="F144" s="90"/>
      <c r="G144" s="38"/>
      <c r="H144" s="44"/>
      <c r="I144" s="44"/>
      <c r="J144" s="44"/>
      <c r="K144" s="44"/>
      <c r="L144" s="44"/>
      <c r="M144" s="50"/>
      <c r="N144" s="50"/>
      <c r="O144" s="50"/>
      <c r="P144" s="50"/>
      <c r="Q144" s="50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</row>
    <row r="145" spans="1:30" ht="14.25" customHeight="1" x14ac:dyDescent="0.25">
      <c r="A145" s="88"/>
      <c r="B145" s="89"/>
      <c r="C145" s="89"/>
      <c r="D145" s="89"/>
      <c r="E145" s="89"/>
      <c r="F145" s="90"/>
      <c r="G145" s="38"/>
      <c r="H145" s="44"/>
      <c r="I145" s="44"/>
      <c r="J145" s="44"/>
      <c r="K145" s="44"/>
      <c r="L145" s="44"/>
      <c r="M145" s="50"/>
      <c r="N145" s="50"/>
      <c r="O145" s="50"/>
      <c r="P145" s="50"/>
      <c r="Q145" s="50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</row>
    <row r="146" spans="1:30" ht="14.25" customHeight="1" x14ac:dyDescent="0.25">
      <c r="A146" s="100"/>
      <c r="B146" s="101"/>
      <c r="C146" s="101"/>
      <c r="D146" s="101"/>
      <c r="E146" s="101"/>
      <c r="F146" s="101"/>
      <c r="G146" s="38"/>
      <c r="H146" s="44"/>
      <c r="I146" s="44"/>
      <c r="J146" s="44"/>
      <c r="K146" s="44"/>
      <c r="L146" s="44"/>
      <c r="M146" s="50"/>
      <c r="N146" s="50"/>
      <c r="O146" s="50"/>
      <c r="P146" s="50"/>
      <c r="Q146" s="50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</row>
    <row r="147" spans="1:30" ht="14.25" customHeight="1" x14ac:dyDescent="0.25">
      <c r="A147" s="98" t="s">
        <v>320</v>
      </c>
      <c r="B147" s="89"/>
      <c r="C147" s="89"/>
      <c r="D147" s="89"/>
      <c r="E147" s="89"/>
      <c r="F147" s="90"/>
      <c r="G147" s="38"/>
      <c r="H147" s="44"/>
      <c r="I147" s="44"/>
      <c r="J147" s="44"/>
      <c r="K147" s="44"/>
      <c r="L147" s="44"/>
      <c r="M147" s="50"/>
      <c r="N147" s="50"/>
      <c r="O147" s="50"/>
      <c r="P147" s="50"/>
      <c r="Q147" s="50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</row>
    <row r="148" spans="1:30" ht="14.25" customHeight="1" x14ac:dyDescent="0.25">
      <c r="A148" s="99" t="s">
        <v>321</v>
      </c>
      <c r="B148" s="89"/>
      <c r="C148" s="89"/>
      <c r="D148" s="89"/>
      <c r="E148" s="89"/>
      <c r="F148" s="90"/>
      <c r="G148" s="38"/>
      <c r="H148" s="44"/>
      <c r="I148" s="44"/>
      <c r="J148" s="44"/>
      <c r="K148" s="44"/>
      <c r="L148" s="44"/>
      <c r="M148" s="50"/>
      <c r="N148" s="50"/>
      <c r="O148" s="50"/>
      <c r="P148" s="50"/>
      <c r="Q148" s="50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</row>
    <row r="149" spans="1:30" ht="14.25" customHeight="1" x14ac:dyDescent="0.25">
      <c r="A149" s="88" t="s">
        <v>322</v>
      </c>
      <c r="B149" s="89"/>
      <c r="C149" s="89"/>
      <c r="D149" s="89"/>
      <c r="E149" s="89"/>
      <c r="F149" s="90"/>
      <c r="G149" s="38"/>
      <c r="H149" s="44"/>
      <c r="I149" s="44"/>
      <c r="J149" s="44"/>
      <c r="K149" s="44"/>
      <c r="L149" s="44"/>
      <c r="M149" s="50"/>
      <c r="N149" s="50"/>
      <c r="O149" s="50"/>
      <c r="P149" s="50"/>
      <c r="Q149" s="50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</row>
    <row r="150" spans="1:30" ht="14.25" customHeight="1" x14ac:dyDescent="0.25">
      <c r="A150" s="88" t="s">
        <v>323</v>
      </c>
      <c r="B150" s="89"/>
      <c r="C150" s="89"/>
      <c r="D150" s="89"/>
      <c r="E150" s="89"/>
      <c r="F150" s="90"/>
      <c r="G150" s="38"/>
      <c r="H150" s="44"/>
      <c r="I150" s="44"/>
      <c r="J150" s="44"/>
      <c r="K150" s="44"/>
      <c r="L150" s="44"/>
      <c r="M150" s="50"/>
      <c r="N150" s="50"/>
      <c r="O150" s="50"/>
      <c r="P150" s="50"/>
      <c r="Q150" s="50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</row>
    <row r="151" spans="1:30" ht="14.25" customHeight="1" x14ac:dyDescent="0.25">
      <c r="A151" s="88" t="s">
        <v>324</v>
      </c>
      <c r="B151" s="89"/>
      <c r="C151" s="89"/>
      <c r="D151" s="89"/>
      <c r="E151" s="89"/>
      <c r="F151" s="90"/>
      <c r="G151" s="38"/>
      <c r="H151" s="44"/>
      <c r="I151" s="44"/>
      <c r="J151" s="44"/>
      <c r="K151" s="44"/>
      <c r="L151" s="44"/>
      <c r="M151" s="50"/>
      <c r="N151" s="50"/>
      <c r="O151" s="50"/>
      <c r="P151" s="50"/>
      <c r="Q151" s="50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</row>
    <row r="152" spans="1:30" ht="14.25" customHeight="1" x14ac:dyDescent="0.25">
      <c r="A152" s="88" t="s">
        <v>325</v>
      </c>
      <c r="B152" s="89"/>
      <c r="C152" s="89"/>
      <c r="D152" s="89"/>
      <c r="E152" s="89"/>
      <c r="F152" s="90"/>
      <c r="G152" s="38"/>
      <c r="H152" s="44"/>
      <c r="I152" s="44"/>
      <c r="J152" s="44"/>
      <c r="K152" s="44"/>
      <c r="L152" s="44"/>
      <c r="M152" s="50"/>
      <c r="N152" s="50"/>
      <c r="O152" s="50"/>
      <c r="P152" s="50"/>
      <c r="Q152" s="50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</row>
    <row r="153" spans="1:30" ht="14.25" customHeight="1" x14ac:dyDescent="0.25">
      <c r="A153" s="88" t="s">
        <v>326</v>
      </c>
      <c r="B153" s="89"/>
      <c r="C153" s="89"/>
      <c r="D153" s="89"/>
      <c r="E153" s="89"/>
      <c r="F153" s="90"/>
      <c r="G153" s="38"/>
      <c r="H153" s="44"/>
      <c r="I153" s="44"/>
      <c r="J153" s="44"/>
      <c r="K153" s="44"/>
      <c r="L153" s="44"/>
      <c r="M153" s="50"/>
      <c r="N153" s="50"/>
      <c r="O153" s="50"/>
      <c r="P153" s="50"/>
      <c r="Q153" s="50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</row>
    <row r="154" spans="1:30" ht="14.25" customHeight="1" x14ac:dyDescent="0.25">
      <c r="A154" s="88" t="s">
        <v>327</v>
      </c>
      <c r="B154" s="89"/>
      <c r="C154" s="89"/>
      <c r="D154" s="89"/>
      <c r="E154" s="89"/>
      <c r="F154" s="90"/>
      <c r="G154" s="38"/>
      <c r="H154" s="44"/>
      <c r="I154" s="44"/>
      <c r="J154" s="44"/>
      <c r="K154" s="44"/>
      <c r="L154" s="44"/>
      <c r="M154" s="50"/>
      <c r="N154" s="50"/>
      <c r="O154" s="50"/>
      <c r="P154" s="50"/>
      <c r="Q154" s="50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</row>
    <row r="155" spans="1:30" ht="14.25" customHeight="1" x14ac:dyDescent="0.25">
      <c r="A155" s="88" t="s">
        <v>328</v>
      </c>
      <c r="B155" s="89"/>
      <c r="C155" s="89"/>
      <c r="D155" s="89"/>
      <c r="E155" s="89"/>
      <c r="F155" s="90"/>
      <c r="G155" s="38"/>
      <c r="H155" s="44"/>
      <c r="I155" s="44"/>
      <c r="J155" s="44"/>
      <c r="K155" s="44"/>
      <c r="L155" s="44"/>
      <c r="M155" s="50"/>
      <c r="N155" s="50"/>
      <c r="O155" s="50"/>
      <c r="P155" s="50"/>
      <c r="Q155" s="50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</row>
    <row r="156" spans="1:30" ht="14.25" customHeight="1" x14ac:dyDescent="0.25">
      <c r="A156" s="88" t="s">
        <v>329</v>
      </c>
      <c r="B156" s="89"/>
      <c r="C156" s="89"/>
      <c r="D156" s="89"/>
      <c r="E156" s="89"/>
      <c r="F156" s="90"/>
      <c r="G156" s="38"/>
      <c r="H156" s="44"/>
      <c r="I156" s="44"/>
      <c r="J156" s="44"/>
      <c r="K156" s="44"/>
      <c r="L156" s="44"/>
      <c r="M156" s="50"/>
      <c r="N156" s="50"/>
      <c r="O156" s="50"/>
      <c r="P156" s="50"/>
      <c r="Q156" s="50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</row>
    <row r="157" spans="1:30" ht="14.25" customHeight="1" x14ac:dyDescent="0.25">
      <c r="A157" s="88" t="s">
        <v>330</v>
      </c>
      <c r="B157" s="89"/>
      <c r="C157" s="89"/>
      <c r="D157" s="89"/>
      <c r="E157" s="89"/>
      <c r="F157" s="90"/>
      <c r="G157" s="38"/>
      <c r="H157" s="44"/>
      <c r="I157" s="44"/>
      <c r="J157" s="44"/>
      <c r="K157" s="44"/>
      <c r="L157" s="44"/>
      <c r="M157" s="50"/>
      <c r="N157" s="50"/>
      <c r="O157" s="50"/>
      <c r="P157" s="50"/>
      <c r="Q157" s="50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</row>
    <row r="158" spans="1:30" ht="14.25" customHeight="1" x14ac:dyDescent="0.25">
      <c r="A158" s="88" t="s">
        <v>331</v>
      </c>
      <c r="B158" s="89"/>
      <c r="C158" s="89"/>
      <c r="D158" s="89"/>
      <c r="E158" s="89"/>
      <c r="F158" s="90"/>
      <c r="G158" s="38"/>
      <c r="H158" s="44"/>
      <c r="I158" s="44"/>
      <c r="J158" s="44"/>
      <c r="K158" s="44"/>
      <c r="L158" s="44"/>
      <c r="M158" s="50"/>
      <c r="N158" s="50"/>
      <c r="O158" s="50"/>
      <c r="P158" s="50"/>
      <c r="Q158" s="50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</row>
    <row r="159" spans="1:30" ht="14.25" customHeight="1" x14ac:dyDescent="0.25">
      <c r="A159" s="88" t="s">
        <v>332</v>
      </c>
      <c r="B159" s="89"/>
      <c r="C159" s="89"/>
      <c r="D159" s="89"/>
      <c r="E159" s="89"/>
      <c r="F159" s="90"/>
      <c r="G159" s="38"/>
      <c r="H159" s="44"/>
      <c r="I159" s="44"/>
      <c r="J159" s="44"/>
      <c r="K159" s="44"/>
      <c r="L159" s="44"/>
      <c r="M159" s="50"/>
      <c r="N159" s="50"/>
      <c r="O159" s="50"/>
      <c r="P159" s="50"/>
      <c r="Q159" s="50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</row>
    <row r="160" spans="1:30" ht="14.25" customHeight="1" x14ac:dyDescent="0.25">
      <c r="A160" s="88" t="s">
        <v>333</v>
      </c>
      <c r="B160" s="89"/>
      <c r="C160" s="89"/>
      <c r="D160" s="89"/>
      <c r="E160" s="89"/>
      <c r="F160" s="90"/>
      <c r="G160" s="38"/>
      <c r="H160" s="44"/>
      <c r="I160" s="44"/>
      <c r="J160" s="44"/>
      <c r="K160" s="44"/>
      <c r="L160" s="44"/>
      <c r="M160" s="50"/>
      <c r="N160" s="50"/>
      <c r="O160" s="50"/>
      <c r="P160" s="50"/>
      <c r="Q160" s="50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</row>
    <row r="161" spans="1:30" ht="14.25" customHeight="1" x14ac:dyDescent="0.25">
      <c r="A161" s="88" t="s">
        <v>334</v>
      </c>
      <c r="B161" s="89"/>
      <c r="C161" s="89"/>
      <c r="D161" s="89"/>
      <c r="E161" s="89"/>
      <c r="F161" s="90"/>
      <c r="G161" s="38"/>
      <c r="H161" s="44"/>
      <c r="I161" s="44"/>
      <c r="J161" s="44"/>
      <c r="K161" s="44"/>
      <c r="L161" s="44"/>
      <c r="M161" s="50"/>
      <c r="N161" s="50"/>
      <c r="O161" s="50"/>
      <c r="P161" s="50"/>
      <c r="Q161" s="50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</row>
    <row r="162" spans="1:30" ht="14.25" customHeight="1" x14ac:dyDescent="0.25">
      <c r="A162" s="88" t="s">
        <v>335</v>
      </c>
      <c r="B162" s="89"/>
      <c r="C162" s="89"/>
      <c r="D162" s="89"/>
      <c r="E162" s="89"/>
      <c r="F162" s="90"/>
      <c r="G162" s="38"/>
      <c r="H162" s="44"/>
      <c r="I162" s="44"/>
      <c r="J162" s="44"/>
      <c r="K162" s="44"/>
      <c r="L162" s="44"/>
      <c r="M162" s="50"/>
      <c r="N162" s="50"/>
      <c r="O162" s="50"/>
      <c r="P162" s="50"/>
      <c r="Q162" s="50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</row>
    <row r="163" spans="1:30" ht="14.25" customHeight="1" x14ac:dyDescent="0.25">
      <c r="A163" s="88" t="s">
        <v>336</v>
      </c>
      <c r="B163" s="89"/>
      <c r="C163" s="89"/>
      <c r="D163" s="89"/>
      <c r="E163" s="89"/>
      <c r="F163" s="90"/>
      <c r="G163" s="38"/>
      <c r="H163" s="44"/>
      <c r="I163" s="44"/>
      <c r="J163" s="44"/>
      <c r="K163" s="44"/>
      <c r="L163" s="44"/>
      <c r="M163" s="50"/>
      <c r="N163" s="50"/>
      <c r="O163" s="50"/>
      <c r="P163" s="50"/>
      <c r="Q163" s="50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</row>
    <row r="164" spans="1:30" ht="14.25" customHeight="1" x14ac:dyDescent="0.25">
      <c r="A164" s="88" t="s">
        <v>337</v>
      </c>
      <c r="B164" s="89"/>
      <c r="C164" s="89"/>
      <c r="D164" s="89"/>
      <c r="E164" s="89"/>
      <c r="F164" s="90"/>
      <c r="G164" s="38"/>
      <c r="H164" s="44"/>
      <c r="I164" s="44"/>
      <c r="J164" s="44"/>
      <c r="K164" s="44"/>
      <c r="L164" s="44"/>
      <c r="M164" s="50"/>
      <c r="N164" s="50"/>
      <c r="O164" s="50"/>
      <c r="P164" s="50"/>
      <c r="Q164" s="50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</row>
    <row r="165" spans="1:30" ht="14.25" customHeight="1" x14ac:dyDescent="0.25">
      <c r="A165" s="88" t="s">
        <v>338</v>
      </c>
      <c r="B165" s="89"/>
      <c r="C165" s="89"/>
      <c r="D165" s="89"/>
      <c r="E165" s="89"/>
      <c r="F165" s="90"/>
      <c r="G165" s="38"/>
      <c r="H165" s="44"/>
      <c r="I165" s="44"/>
      <c r="J165" s="44"/>
      <c r="K165" s="44"/>
      <c r="L165" s="44"/>
      <c r="M165" s="50"/>
      <c r="N165" s="50"/>
      <c r="O165" s="50"/>
      <c r="P165" s="50"/>
      <c r="Q165" s="50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</row>
    <row r="166" spans="1:30" ht="14.25" customHeight="1" x14ac:dyDescent="0.25">
      <c r="A166" s="88" t="s">
        <v>339</v>
      </c>
      <c r="B166" s="89"/>
      <c r="C166" s="89"/>
      <c r="D166" s="89"/>
      <c r="E166" s="89"/>
      <c r="F166" s="90"/>
      <c r="G166" s="38"/>
      <c r="H166" s="44"/>
      <c r="I166" s="44"/>
      <c r="J166" s="44"/>
      <c r="K166" s="44"/>
      <c r="L166" s="44"/>
      <c r="M166" s="50"/>
      <c r="N166" s="50"/>
      <c r="O166" s="50"/>
      <c r="P166" s="50"/>
      <c r="Q166" s="50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</row>
    <row r="167" spans="1:30" ht="14.25" customHeight="1" x14ac:dyDescent="0.25">
      <c r="A167" s="88" t="s">
        <v>340</v>
      </c>
      <c r="B167" s="89"/>
      <c r="C167" s="89"/>
      <c r="D167" s="89"/>
      <c r="E167" s="89"/>
      <c r="F167" s="90"/>
      <c r="G167" s="38"/>
      <c r="H167" s="44"/>
      <c r="I167" s="44"/>
      <c r="J167" s="44"/>
      <c r="K167" s="44"/>
      <c r="L167" s="44"/>
      <c r="M167" s="50"/>
      <c r="N167" s="50"/>
      <c r="O167" s="50"/>
      <c r="P167" s="50"/>
      <c r="Q167" s="50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</row>
    <row r="168" spans="1:30" ht="14.25" customHeight="1" x14ac:dyDescent="0.25">
      <c r="A168" s="88" t="s">
        <v>341</v>
      </c>
      <c r="B168" s="89"/>
      <c r="C168" s="89"/>
      <c r="D168" s="89"/>
      <c r="E168" s="89"/>
      <c r="F168" s="90"/>
      <c r="G168" s="38"/>
      <c r="H168" s="44"/>
      <c r="I168" s="44"/>
      <c r="J168" s="44"/>
      <c r="K168" s="44"/>
      <c r="L168" s="44"/>
      <c r="M168" s="50"/>
      <c r="N168" s="50"/>
      <c r="O168" s="50"/>
      <c r="P168" s="50"/>
      <c r="Q168" s="50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</row>
    <row r="169" spans="1:30" ht="14.25" customHeight="1" x14ac:dyDescent="0.25">
      <c r="A169" s="88" t="s">
        <v>342</v>
      </c>
      <c r="B169" s="89"/>
      <c r="C169" s="89"/>
      <c r="D169" s="89"/>
      <c r="E169" s="89"/>
      <c r="F169" s="90"/>
      <c r="G169" s="38"/>
      <c r="H169" s="44"/>
      <c r="I169" s="44"/>
      <c r="J169" s="44"/>
      <c r="K169" s="44"/>
      <c r="L169" s="44"/>
      <c r="M169" s="50"/>
      <c r="N169" s="50"/>
      <c r="O169" s="50"/>
      <c r="P169" s="50"/>
      <c r="Q169" s="50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</row>
    <row r="170" spans="1:30" ht="14.25" customHeight="1" x14ac:dyDescent="0.25">
      <c r="A170" s="88" t="s">
        <v>343</v>
      </c>
      <c r="B170" s="89"/>
      <c r="C170" s="89"/>
      <c r="D170" s="89"/>
      <c r="E170" s="89"/>
      <c r="F170" s="90"/>
      <c r="G170" s="38"/>
      <c r="H170" s="44"/>
      <c r="I170" s="44"/>
      <c r="J170" s="44"/>
      <c r="K170" s="44"/>
      <c r="L170" s="44"/>
      <c r="M170" s="50"/>
      <c r="N170" s="50"/>
      <c r="O170" s="50"/>
      <c r="P170" s="50"/>
      <c r="Q170" s="50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</row>
    <row r="171" spans="1:30" ht="14.25" customHeight="1" x14ac:dyDescent="0.25">
      <c r="A171" s="88" t="s">
        <v>344</v>
      </c>
      <c r="B171" s="89"/>
      <c r="C171" s="89"/>
      <c r="D171" s="89"/>
      <c r="E171" s="89"/>
      <c r="F171" s="90"/>
      <c r="G171" s="38"/>
      <c r="H171" s="44"/>
      <c r="I171" s="44"/>
      <c r="J171" s="44"/>
      <c r="K171" s="44"/>
      <c r="L171" s="44"/>
      <c r="M171" s="50"/>
      <c r="N171" s="50"/>
      <c r="O171" s="50"/>
      <c r="P171" s="50"/>
      <c r="Q171" s="50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</row>
    <row r="172" spans="1:30" ht="14.25" customHeight="1" x14ac:dyDescent="0.25">
      <c r="A172" s="88" t="s">
        <v>345</v>
      </c>
      <c r="B172" s="89"/>
      <c r="C172" s="89"/>
      <c r="D172" s="89"/>
      <c r="E172" s="89"/>
      <c r="F172" s="90"/>
      <c r="G172" s="38"/>
      <c r="H172" s="44"/>
      <c r="I172" s="44"/>
      <c r="J172" s="44"/>
      <c r="K172" s="44"/>
      <c r="L172" s="44"/>
      <c r="M172" s="50"/>
      <c r="N172" s="50"/>
      <c r="O172" s="50"/>
      <c r="P172" s="50"/>
      <c r="Q172" s="50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</row>
    <row r="173" spans="1:30" ht="14.25" customHeight="1" x14ac:dyDescent="0.25">
      <c r="A173" s="88" t="s">
        <v>346</v>
      </c>
      <c r="B173" s="89"/>
      <c r="C173" s="89"/>
      <c r="D173" s="89"/>
      <c r="E173" s="89"/>
      <c r="F173" s="90"/>
      <c r="G173" s="38"/>
      <c r="H173" s="44"/>
      <c r="I173" s="44"/>
      <c r="J173" s="44"/>
      <c r="K173" s="44"/>
      <c r="L173" s="44"/>
      <c r="M173" s="50"/>
      <c r="N173" s="50"/>
      <c r="O173" s="50"/>
      <c r="P173" s="50"/>
      <c r="Q173" s="50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</row>
    <row r="174" spans="1:30" ht="14.25" customHeight="1" x14ac:dyDescent="0.25">
      <c r="A174" s="88" t="s">
        <v>347</v>
      </c>
      <c r="B174" s="89"/>
      <c r="C174" s="89"/>
      <c r="D174" s="89"/>
      <c r="E174" s="89"/>
      <c r="F174" s="90"/>
      <c r="G174" s="38"/>
      <c r="H174" s="44"/>
      <c r="I174" s="44"/>
      <c r="J174" s="44"/>
      <c r="K174" s="44"/>
      <c r="L174" s="44"/>
      <c r="M174" s="50"/>
      <c r="N174" s="50"/>
      <c r="O174" s="50"/>
      <c r="P174" s="50"/>
      <c r="Q174" s="50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</row>
    <row r="175" spans="1:30" ht="14.25" customHeight="1" x14ac:dyDescent="0.25">
      <c r="A175" s="88" t="s">
        <v>348</v>
      </c>
      <c r="B175" s="89"/>
      <c r="C175" s="89"/>
      <c r="D175" s="89"/>
      <c r="E175" s="89"/>
      <c r="F175" s="90"/>
      <c r="G175" s="38"/>
      <c r="H175" s="44"/>
      <c r="I175" s="44"/>
      <c r="J175" s="44"/>
      <c r="K175" s="44"/>
      <c r="L175" s="44"/>
      <c r="M175" s="50"/>
      <c r="N175" s="50"/>
      <c r="O175" s="50"/>
      <c r="P175" s="50"/>
      <c r="Q175" s="50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</row>
    <row r="176" spans="1:30" ht="14.25" customHeight="1" x14ac:dyDescent="0.25">
      <c r="A176" s="88" t="s">
        <v>349</v>
      </c>
      <c r="B176" s="89"/>
      <c r="C176" s="89"/>
      <c r="D176" s="89"/>
      <c r="E176" s="89"/>
      <c r="F176" s="90"/>
      <c r="G176" s="38"/>
      <c r="H176" s="44"/>
      <c r="I176" s="44"/>
      <c r="J176" s="44"/>
      <c r="K176" s="44"/>
      <c r="L176" s="44"/>
      <c r="M176" s="50"/>
      <c r="N176" s="50"/>
      <c r="O176" s="50"/>
      <c r="P176" s="50"/>
      <c r="Q176" s="50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</row>
    <row r="177" spans="1:30" ht="14.25" customHeight="1" x14ac:dyDescent="0.25">
      <c r="A177" s="88" t="s">
        <v>350</v>
      </c>
      <c r="B177" s="89"/>
      <c r="C177" s="89"/>
      <c r="D177" s="89"/>
      <c r="E177" s="89"/>
      <c r="F177" s="90"/>
      <c r="G177" s="38"/>
      <c r="H177" s="44"/>
      <c r="I177" s="44"/>
      <c r="J177" s="44"/>
      <c r="K177" s="44"/>
      <c r="L177" s="44"/>
      <c r="M177" s="50"/>
      <c r="N177" s="50"/>
      <c r="O177" s="50"/>
      <c r="P177" s="50"/>
      <c r="Q177" s="50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</row>
    <row r="178" spans="1:30" ht="14.25" customHeight="1" x14ac:dyDescent="0.25">
      <c r="A178" s="88" t="s">
        <v>351</v>
      </c>
      <c r="B178" s="89"/>
      <c r="C178" s="89"/>
      <c r="D178" s="89"/>
      <c r="E178" s="89"/>
      <c r="F178" s="90"/>
      <c r="G178" s="38"/>
      <c r="H178" s="44"/>
      <c r="I178" s="44"/>
      <c r="J178" s="44"/>
      <c r="K178" s="44"/>
      <c r="L178" s="44"/>
      <c r="M178" s="50"/>
      <c r="N178" s="50"/>
      <c r="O178" s="50"/>
      <c r="P178" s="50"/>
      <c r="Q178" s="50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</row>
    <row r="179" spans="1:30" ht="14.25" customHeight="1" x14ac:dyDescent="0.25">
      <c r="A179" s="88" t="s">
        <v>352</v>
      </c>
      <c r="B179" s="89"/>
      <c r="C179" s="89"/>
      <c r="D179" s="89"/>
      <c r="E179" s="89"/>
      <c r="F179" s="90"/>
      <c r="G179" s="38"/>
      <c r="H179" s="44"/>
      <c r="I179" s="44"/>
      <c r="J179" s="44"/>
      <c r="K179" s="44"/>
      <c r="L179" s="44"/>
      <c r="M179" s="50"/>
      <c r="N179" s="50"/>
      <c r="O179" s="50"/>
      <c r="P179" s="50"/>
      <c r="Q179" s="50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</row>
    <row r="180" spans="1:30" ht="14.25" customHeight="1" x14ac:dyDescent="0.25">
      <c r="A180" s="88" t="s">
        <v>353</v>
      </c>
      <c r="B180" s="89"/>
      <c r="C180" s="89"/>
      <c r="D180" s="89"/>
      <c r="E180" s="89"/>
      <c r="F180" s="90"/>
      <c r="G180" s="38"/>
      <c r="H180" s="44"/>
      <c r="I180" s="44"/>
      <c r="J180" s="44"/>
      <c r="K180" s="44"/>
      <c r="L180" s="44"/>
      <c r="M180" s="50"/>
      <c r="N180" s="50"/>
      <c r="O180" s="50"/>
      <c r="P180" s="50"/>
      <c r="Q180" s="50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</row>
    <row r="181" spans="1:30" ht="14.25" customHeight="1" x14ac:dyDescent="0.25">
      <c r="A181" s="88" t="s">
        <v>354</v>
      </c>
      <c r="B181" s="89"/>
      <c r="C181" s="89"/>
      <c r="D181" s="89"/>
      <c r="E181" s="89"/>
      <c r="F181" s="90"/>
      <c r="G181" s="38"/>
      <c r="H181" s="44"/>
      <c r="I181" s="44"/>
      <c r="J181" s="44"/>
      <c r="K181" s="44"/>
      <c r="L181" s="44"/>
      <c r="M181" s="50"/>
      <c r="N181" s="50"/>
      <c r="O181" s="50"/>
      <c r="P181" s="50"/>
      <c r="Q181" s="50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</row>
    <row r="182" spans="1:30" ht="14.25" customHeight="1" x14ac:dyDescent="0.25">
      <c r="A182" s="88" t="s">
        <v>355</v>
      </c>
      <c r="B182" s="89"/>
      <c r="C182" s="89"/>
      <c r="D182" s="89"/>
      <c r="E182" s="89"/>
      <c r="F182" s="90"/>
      <c r="G182" s="38"/>
      <c r="H182" s="44"/>
      <c r="I182" s="44"/>
      <c r="J182" s="44"/>
      <c r="K182" s="44"/>
      <c r="L182" s="44"/>
      <c r="M182" s="50"/>
      <c r="N182" s="50"/>
      <c r="O182" s="50"/>
      <c r="P182" s="50"/>
      <c r="Q182" s="50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</row>
    <row r="183" spans="1:30" ht="14.25" customHeight="1" x14ac:dyDescent="0.25">
      <c r="A183" s="88" t="s">
        <v>356</v>
      </c>
      <c r="B183" s="89"/>
      <c r="C183" s="89"/>
      <c r="D183" s="89"/>
      <c r="E183" s="89"/>
      <c r="F183" s="90"/>
      <c r="G183" s="38"/>
      <c r="H183" s="44"/>
      <c r="I183" s="44"/>
      <c r="J183" s="44"/>
      <c r="K183" s="44"/>
      <c r="L183" s="44"/>
      <c r="M183" s="50"/>
      <c r="N183" s="50"/>
      <c r="O183" s="50"/>
      <c r="P183" s="50"/>
      <c r="Q183" s="50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</row>
    <row r="184" spans="1:30" ht="14.25" customHeight="1" x14ac:dyDescent="0.25">
      <c r="A184" s="88" t="s">
        <v>357</v>
      </c>
      <c r="B184" s="89"/>
      <c r="C184" s="89"/>
      <c r="D184" s="89"/>
      <c r="E184" s="89"/>
      <c r="F184" s="90"/>
      <c r="G184" s="38"/>
      <c r="H184" s="44"/>
      <c r="I184" s="44"/>
      <c r="J184" s="44"/>
      <c r="K184" s="44"/>
      <c r="L184" s="44"/>
      <c r="M184" s="50"/>
      <c r="N184" s="50"/>
      <c r="O184" s="50"/>
      <c r="P184" s="50"/>
      <c r="Q184" s="50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</row>
    <row r="185" spans="1:30" ht="14.25" customHeight="1" x14ac:dyDescent="0.25">
      <c r="A185" s="88" t="s">
        <v>358</v>
      </c>
      <c r="B185" s="89"/>
      <c r="C185" s="89"/>
      <c r="D185" s="89"/>
      <c r="E185" s="89"/>
      <c r="F185" s="90"/>
      <c r="G185" s="38"/>
      <c r="H185" s="44"/>
      <c r="I185" s="44"/>
      <c r="J185" s="44"/>
      <c r="K185" s="44"/>
      <c r="L185" s="44"/>
      <c r="M185" s="50"/>
      <c r="N185" s="50"/>
      <c r="O185" s="50"/>
      <c r="P185" s="50"/>
      <c r="Q185" s="50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</row>
    <row r="186" spans="1:30" ht="14.25" customHeight="1" x14ac:dyDescent="0.25">
      <c r="A186" s="88" t="s">
        <v>359</v>
      </c>
      <c r="B186" s="89"/>
      <c r="C186" s="89"/>
      <c r="D186" s="89"/>
      <c r="E186" s="89"/>
      <c r="F186" s="90"/>
      <c r="G186" s="38"/>
      <c r="H186" s="44"/>
      <c r="I186" s="44"/>
      <c r="J186" s="44"/>
      <c r="K186" s="44"/>
      <c r="L186" s="44"/>
      <c r="M186" s="50"/>
      <c r="N186" s="50"/>
      <c r="O186" s="50"/>
      <c r="P186" s="50"/>
      <c r="Q186" s="50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</row>
    <row r="187" spans="1:30" ht="14.25" customHeight="1" x14ac:dyDescent="0.25">
      <c r="A187" s="88" t="s">
        <v>360</v>
      </c>
      <c r="B187" s="89"/>
      <c r="C187" s="89"/>
      <c r="D187" s="89"/>
      <c r="E187" s="89"/>
      <c r="F187" s="90"/>
      <c r="G187" s="38"/>
      <c r="H187" s="44"/>
      <c r="I187" s="44"/>
      <c r="J187" s="44"/>
      <c r="K187" s="44"/>
      <c r="L187" s="44"/>
      <c r="M187" s="50"/>
      <c r="N187" s="50"/>
      <c r="O187" s="50"/>
      <c r="P187" s="50"/>
      <c r="Q187" s="50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</row>
    <row r="188" spans="1:30" ht="14.25" customHeight="1" x14ac:dyDescent="0.25">
      <c r="A188" s="88" t="s">
        <v>361</v>
      </c>
      <c r="B188" s="89"/>
      <c r="C188" s="89"/>
      <c r="D188" s="89"/>
      <c r="E188" s="89"/>
      <c r="F188" s="90"/>
      <c r="G188" s="38"/>
      <c r="H188" s="44"/>
      <c r="I188" s="44"/>
      <c r="J188" s="44"/>
      <c r="K188" s="44"/>
      <c r="L188" s="44"/>
      <c r="M188" s="50"/>
      <c r="N188" s="50"/>
      <c r="O188" s="50"/>
      <c r="P188" s="50"/>
      <c r="Q188" s="50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</row>
    <row r="189" spans="1:30" ht="14.25" customHeight="1" x14ac:dyDescent="0.25">
      <c r="A189" s="88" t="s">
        <v>362</v>
      </c>
      <c r="B189" s="89"/>
      <c r="C189" s="89"/>
      <c r="D189" s="89"/>
      <c r="E189" s="89"/>
      <c r="F189" s="90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</row>
    <row r="190" spans="1:30" ht="14.25" customHeight="1" x14ac:dyDescent="0.25">
      <c r="A190" s="88" t="s">
        <v>363</v>
      </c>
      <c r="B190" s="89"/>
      <c r="C190" s="89"/>
      <c r="D190" s="89"/>
      <c r="E190" s="89"/>
      <c r="F190" s="90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</row>
    <row r="191" spans="1:30" ht="14.25" customHeight="1" x14ac:dyDescent="0.25">
      <c r="A191" s="88" t="s">
        <v>364</v>
      </c>
      <c r="B191" s="89"/>
      <c r="C191" s="89"/>
      <c r="D191" s="89"/>
      <c r="E191" s="89"/>
      <c r="F191" s="90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</row>
    <row r="192" spans="1:30" ht="14.25" customHeight="1" x14ac:dyDescent="0.25">
      <c r="A192" s="88" t="s">
        <v>365</v>
      </c>
      <c r="B192" s="89"/>
      <c r="C192" s="89"/>
      <c r="D192" s="89"/>
      <c r="E192" s="89"/>
      <c r="F192" s="90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</row>
    <row r="193" spans="1:30" ht="14.25" customHeight="1" x14ac:dyDescent="0.25">
      <c r="A193" s="88" t="s">
        <v>366</v>
      </c>
      <c r="B193" s="89"/>
      <c r="C193" s="89"/>
      <c r="D193" s="89"/>
      <c r="E193" s="89"/>
      <c r="F193" s="90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</row>
    <row r="194" spans="1:30" ht="14.25" customHeight="1" x14ac:dyDescent="0.25">
      <c r="A194" s="88" t="s">
        <v>367</v>
      </c>
      <c r="B194" s="89"/>
      <c r="C194" s="89"/>
      <c r="D194" s="89"/>
      <c r="E194" s="89"/>
      <c r="F194" s="90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</row>
    <row r="195" spans="1:30" ht="14.25" customHeight="1" x14ac:dyDescent="0.25">
      <c r="A195" s="88" t="s">
        <v>368</v>
      </c>
      <c r="B195" s="89"/>
      <c r="C195" s="89"/>
      <c r="D195" s="89"/>
      <c r="E195" s="89"/>
      <c r="F195" s="90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</row>
    <row r="196" spans="1:30" ht="14.25" customHeight="1" x14ac:dyDescent="0.25">
      <c r="A196" s="88" t="s">
        <v>369</v>
      </c>
      <c r="B196" s="89"/>
      <c r="C196" s="89"/>
      <c r="D196" s="89"/>
      <c r="E196" s="89"/>
      <c r="F196" s="90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</row>
    <row r="197" spans="1:30" ht="14.25" customHeight="1" x14ac:dyDescent="0.25">
      <c r="A197" s="88" t="s">
        <v>370</v>
      </c>
      <c r="B197" s="89"/>
      <c r="C197" s="89"/>
      <c r="D197" s="89"/>
      <c r="E197" s="89"/>
      <c r="F197" s="90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</row>
    <row r="198" spans="1:30" ht="14.25" customHeight="1" x14ac:dyDescent="0.25">
      <c r="A198" s="88" t="s">
        <v>371</v>
      </c>
      <c r="B198" s="89"/>
      <c r="C198" s="89"/>
      <c r="D198" s="89"/>
      <c r="E198" s="89"/>
      <c r="F198" s="90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</row>
    <row r="199" spans="1:30" ht="14.25" customHeight="1" x14ac:dyDescent="0.25">
      <c r="A199" s="88" t="s">
        <v>372</v>
      </c>
      <c r="B199" s="89"/>
      <c r="C199" s="89"/>
      <c r="D199" s="89"/>
      <c r="E199" s="89"/>
      <c r="F199" s="90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</row>
    <row r="200" spans="1:30" ht="14.25" customHeight="1" x14ac:dyDescent="0.25">
      <c r="A200" s="88" t="s">
        <v>373</v>
      </c>
      <c r="B200" s="89"/>
      <c r="C200" s="89"/>
      <c r="D200" s="89"/>
      <c r="E200" s="89"/>
      <c r="F200" s="90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</row>
    <row r="201" spans="1:30" ht="14.25" customHeight="1" x14ac:dyDescent="0.25">
      <c r="A201" s="88" t="s">
        <v>374</v>
      </c>
      <c r="B201" s="89"/>
      <c r="C201" s="89"/>
      <c r="D201" s="89"/>
      <c r="E201" s="89"/>
      <c r="F201" s="90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</row>
    <row r="202" spans="1:30" ht="14.25" customHeight="1" x14ac:dyDescent="0.25">
      <c r="A202" s="88" t="s">
        <v>375</v>
      </c>
      <c r="B202" s="89"/>
      <c r="C202" s="89"/>
      <c r="D202" s="89"/>
      <c r="E202" s="89"/>
      <c r="F202" s="90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</row>
    <row r="203" spans="1:30" ht="14.25" customHeight="1" x14ac:dyDescent="0.25">
      <c r="A203" s="88" t="s">
        <v>376</v>
      </c>
      <c r="B203" s="89"/>
      <c r="C203" s="89"/>
      <c r="D203" s="89"/>
      <c r="E203" s="89"/>
      <c r="F203" s="90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</row>
    <row r="204" spans="1:30" ht="14.25" customHeight="1" x14ac:dyDescent="0.25">
      <c r="A204" s="88" t="s">
        <v>377</v>
      </c>
      <c r="B204" s="89"/>
      <c r="C204" s="89"/>
      <c r="D204" s="89"/>
      <c r="E204" s="89"/>
      <c r="F204" s="90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</row>
    <row r="205" spans="1:30" ht="14.25" customHeight="1" x14ac:dyDescent="0.25">
      <c r="A205" s="88" t="s">
        <v>378</v>
      </c>
      <c r="B205" s="89"/>
      <c r="C205" s="89"/>
      <c r="D205" s="89"/>
      <c r="E205" s="89"/>
      <c r="F205" s="90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</row>
    <row r="206" spans="1:30" ht="14.25" customHeight="1" x14ac:dyDescent="0.25">
      <c r="A206" s="88" t="s">
        <v>379</v>
      </c>
      <c r="B206" s="89"/>
      <c r="C206" s="89"/>
      <c r="D206" s="89"/>
      <c r="E206" s="89"/>
      <c r="F206" s="90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</row>
    <row r="207" spans="1:30" ht="14.25" customHeight="1" x14ac:dyDescent="0.25">
      <c r="A207" s="88" t="s">
        <v>380</v>
      </c>
      <c r="B207" s="89"/>
      <c r="C207" s="89"/>
      <c r="D207" s="89"/>
      <c r="E207" s="89"/>
      <c r="F207" s="90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</row>
    <row r="208" spans="1:30" ht="14.25" customHeight="1" x14ac:dyDescent="0.25">
      <c r="A208" s="88" t="s">
        <v>381</v>
      </c>
      <c r="B208" s="89"/>
      <c r="C208" s="89"/>
      <c r="D208" s="89"/>
      <c r="E208" s="89"/>
      <c r="F208" s="90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</row>
    <row r="209" spans="1:30" ht="14.25" customHeight="1" x14ac:dyDescent="0.2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4.25" customHeight="1" x14ac:dyDescent="0.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4.25" customHeight="1" x14ac:dyDescent="0.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4.25" customHeight="1" x14ac:dyDescent="0.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4.2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4.2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4.2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4.2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4.2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4.2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4.2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4.2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4.2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4.2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4.2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4.2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4.2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4.2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4.2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4.2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4.2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4.2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4.2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4.2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4.2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4.2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4.2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4.2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4.2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4.2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4.2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4.2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4.2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4.2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4.2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4.2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4.2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4.2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4.2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4.2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4.2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4.2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4.2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4.2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4.2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4.2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4.2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4.2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4.2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4.2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4.2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4.2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4.2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4.2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4.2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4.2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4.2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4.2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4.2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4.2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4.2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4.2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4.2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4.2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4.2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4.2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4.2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4.2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4.2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4.2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4.2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4.2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4.2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4.2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4.2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4.2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4.2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4.2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4.2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4.2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4.2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4.2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4.2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4.2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4.2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4.2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4.2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4.2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4.2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4.2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4.2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4.2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4.2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4.2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4.2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4.2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4.2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4.2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4.2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4.2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4.2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4.2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4.2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4.2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4.2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4.2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4.2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4.2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4.2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4.2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4.2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4.2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4.2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4.2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4.2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4.2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4.2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4.2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4.2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4.2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4.2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4.2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4.2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4.2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4.2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4.2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4.2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4.2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4.2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4.2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4.2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4.2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4.2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4.2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4.2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4.2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4.2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4.2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4.2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4.2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4.2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4.2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4.2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4.2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4.2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4.2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4.2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4.2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4.2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4.2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4.2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4.2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4.2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4.2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4.2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4.2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4.2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4.2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4.2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4.2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4.2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4.2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4.2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4.2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4.2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4.2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4.2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4.2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4.2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4.2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4.2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4.2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4.2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4.2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4.2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4.2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4.2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4.2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4.2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4.2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4.2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4.2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4.2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4.2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4.2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4.2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4.2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4.2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4.2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4.2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4.2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4.2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4.2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4.2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4.2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4.2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4.2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4.2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4.2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4.2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5.75" customHeight="1" x14ac:dyDescent="0.25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</row>
    <row r="410" spans="1:30" ht="15.75" customHeight="1" x14ac:dyDescent="0.25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</row>
    <row r="411" spans="1:30" ht="15.75" customHeight="1" x14ac:dyDescent="0.25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</row>
    <row r="412" spans="1:30" ht="15.75" customHeight="1" x14ac:dyDescent="0.25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</row>
    <row r="413" spans="1:30" ht="15.75" customHeight="1" x14ac:dyDescent="0.25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</row>
    <row r="414" spans="1:30" ht="15.75" customHeight="1" x14ac:dyDescent="0.25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</row>
    <row r="415" spans="1:30" ht="15.75" customHeight="1" x14ac:dyDescent="0.25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</row>
    <row r="416" spans="1:30" ht="15.75" customHeight="1" x14ac:dyDescent="0.25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</row>
    <row r="417" spans="1:30" ht="15.75" customHeight="1" x14ac:dyDescent="0.25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</row>
    <row r="418" spans="1:30" ht="15.75" customHeight="1" x14ac:dyDescent="0.25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</row>
    <row r="419" spans="1:30" ht="15.75" customHeight="1" x14ac:dyDescent="0.25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</row>
    <row r="420" spans="1:30" ht="15.75" customHeight="1" x14ac:dyDescent="0.25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</row>
    <row r="421" spans="1:30" ht="15.75" customHeight="1" x14ac:dyDescent="0.25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</row>
    <row r="422" spans="1:30" ht="15.75" customHeight="1" x14ac:dyDescent="0.25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</row>
    <row r="423" spans="1:30" ht="15.75" customHeight="1" x14ac:dyDescent="0.25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</row>
    <row r="424" spans="1:30" ht="15.75" customHeight="1" x14ac:dyDescent="0.25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</row>
    <row r="425" spans="1:30" ht="15.75" customHeight="1" x14ac:dyDescent="0.25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</row>
    <row r="426" spans="1:30" ht="15.75" customHeight="1" x14ac:dyDescent="0.25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</row>
    <row r="427" spans="1:30" ht="15.75" customHeight="1" x14ac:dyDescent="0.25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</row>
    <row r="428" spans="1:30" ht="15.75" customHeight="1" x14ac:dyDescent="0.25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</row>
    <row r="429" spans="1:30" ht="15.75" customHeight="1" x14ac:dyDescent="0.25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</row>
    <row r="430" spans="1:30" ht="15.75" customHeight="1" x14ac:dyDescent="0.25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</row>
    <row r="431" spans="1:30" ht="15.75" customHeight="1" x14ac:dyDescent="0.25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</row>
    <row r="432" spans="1:30" ht="15.75" customHeight="1" x14ac:dyDescent="0.25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</row>
    <row r="433" spans="1:30" ht="15.75" customHeight="1" x14ac:dyDescent="0.25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</row>
    <row r="434" spans="1:30" ht="15.75" customHeight="1" x14ac:dyDescent="0.25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</row>
    <row r="435" spans="1:30" ht="15.75" customHeight="1" x14ac:dyDescent="0.25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</row>
    <row r="436" spans="1:30" ht="15.75" customHeight="1" x14ac:dyDescent="0.25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</row>
    <row r="437" spans="1:30" ht="15.75" customHeight="1" x14ac:dyDescent="0.25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</row>
    <row r="438" spans="1:30" ht="15.75" customHeight="1" x14ac:dyDescent="0.25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</row>
    <row r="439" spans="1:30" ht="15.75" customHeight="1" x14ac:dyDescent="0.25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</row>
    <row r="440" spans="1:30" ht="15.75" customHeight="1" x14ac:dyDescent="0.25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</row>
    <row r="441" spans="1:30" ht="15.75" customHeight="1" x14ac:dyDescent="0.25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</row>
    <row r="442" spans="1:30" ht="15.75" customHeight="1" x14ac:dyDescent="0.25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</row>
    <row r="443" spans="1:30" ht="15.75" customHeight="1" x14ac:dyDescent="0.25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</row>
    <row r="444" spans="1:30" ht="15.75" customHeight="1" x14ac:dyDescent="0.25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</row>
    <row r="445" spans="1:30" ht="15.75" customHeight="1" x14ac:dyDescent="0.25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</row>
    <row r="446" spans="1:30" ht="15.75" customHeight="1" x14ac:dyDescent="0.25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</row>
    <row r="447" spans="1:30" ht="15.75" customHeight="1" x14ac:dyDescent="0.25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</row>
    <row r="448" spans="1:30" ht="15.75" customHeight="1" x14ac:dyDescent="0.25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</row>
    <row r="449" spans="1:30" ht="15.75" customHeight="1" x14ac:dyDescent="0.25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</row>
    <row r="450" spans="1:30" ht="15.75" customHeight="1" x14ac:dyDescent="0.25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</row>
    <row r="451" spans="1:30" ht="15.75" customHeight="1" x14ac:dyDescent="0.25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</row>
    <row r="452" spans="1:30" ht="15.75" customHeight="1" x14ac:dyDescent="0.25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</row>
    <row r="453" spans="1:30" ht="15.75" customHeight="1" x14ac:dyDescent="0.25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</row>
    <row r="454" spans="1:30" ht="15.75" customHeight="1" x14ac:dyDescent="0.25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</row>
    <row r="455" spans="1:30" ht="15.75" customHeight="1" x14ac:dyDescent="0.25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</row>
    <row r="456" spans="1:30" ht="15.75" customHeight="1" x14ac:dyDescent="0.25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</row>
    <row r="457" spans="1:30" ht="15.75" customHeight="1" x14ac:dyDescent="0.25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</row>
    <row r="458" spans="1:30" ht="15.75" customHeight="1" x14ac:dyDescent="0.25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</row>
    <row r="459" spans="1:30" ht="15.75" customHeight="1" x14ac:dyDescent="0.25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</row>
    <row r="460" spans="1:30" ht="15.75" customHeight="1" x14ac:dyDescent="0.25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</row>
    <row r="461" spans="1:30" ht="15.75" customHeight="1" x14ac:dyDescent="0.25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</row>
    <row r="462" spans="1:30" ht="15.75" customHeight="1" x14ac:dyDescent="0.25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</row>
    <row r="463" spans="1:30" ht="15.75" customHeight="1" x14ac:dyDescent="0.25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</row>
    <row r="464" spans="1:30" ht="15.75" customHeight="1" x14ac:dyDescent="0.25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</row>
    <row r="465" spans="1:30" ht="15.75" customHeight="1" x14ac:dyDescent="0.25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</row>
    <row r="466" spans="1:30" ht="15.75" customHeight="1" x14ac:dyDescent="0.25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</row>
    <row r="467" spans="1:30" ht="15.75" customHeight="1" x14ac:dyDescent="0.25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</row>
    <row r="468" spans="1:30" ht="15.75" customHeight="1" x14ac:dyDescent="0.25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</row>
    <row r="469" spans="1:30" ht="15.75" customHeight="1" x14ac:dyDescent="0.25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</row>
    <row r="470" spans="1:30" ht="15.75" customHeight="1" x14ac:dyDescent="0.25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</row>
    <row r="471" spans="1:30" ht="15.75" customHeight="1" x14ac:dyDescent="0.25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</row>
    <row r="472" spans="1:30" ht="15.75" customHeight="1" x14ac:dyDescent="0.25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</row>
    <row r="473" spans="1:30" ht="15.75" customHeight="1" x14ac:dyDescent="0.25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</row>
    <row r="474" spans="1:30" ht="15.75" customHeight="1" x14ac:dyDescent="0.25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</row>
    <row r="475" spans="1:30" ht="15.75" customHeight="1" x14ac:dyDescent="0.25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</row>
    <row r="476" spans="1:30" ht="15.75" customHeight="1" x14ac:dyDescent="0.25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</row>
    <row r="477" spans="1:30" ht="15.75" customHeight="1" x14ac:dyDescent="0.25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</row>
    <row r="478" spans="1:30" ht="15.75" customHeight="1" x14ac:dyDescent="0.25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</row>
    <row r="479" spans="1:30" ht="15.75" customHeight="1" x14ac:dyDescent="0.25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</row>
    <row r="480" spans="1:30" ht="15.75" customHeight="1" x14ac:dyDescent="0.25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</row>
    <row r="481" spans="1:30" ht="15.75" customHeight="1" x14ac:dyDescent="0.25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</row>
    <row r="482" spans="1:30" ht="15.75" customHeight="1" x14ac:dyDescent="0.25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</row>
    <row r="483" spans="1:30" ht="15.75" customHeight="1" x14ac:dyDescent="0.25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</row>
    <row r="484" spans="1:30" ht="15.75" customHeight="1" x14ac:dyDescent="0.25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</row>
    <row r="485" spans="1:30" ht="15.75" customHeight="1" x14ac:dyDescent="0.25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</row>
    <row r="486" spans="1:30" ht="15.75" customHeight="1" x14ac:dyDescent="0.25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</row>
    <row r="487" spans="1:30" ht="15.75" customHeight="1" x14ac:dyDescent="0.25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</row>
    <row r="488" spans="1:30" ht="15.75" customHeight="1" x14ac:dyDescent="0.25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</row>
    <row r="489" spans="1:30" ht="15.75" customHeight="1" x14ac:dyDescent="0.25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</row>
    <row r="490" spans="1:30" ht="15.75" customHeight="1" x14ac:dyDescent="0.25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</row>
    <row r="491" spans="1:30" ht="15.75" customHeight="1" x14ac:dyDescent="0.25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</row>
    <row r="492" spans="1:30" ht="15.75" customHeight="1" x14ac:dyDescent="0.25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</row>
    <row r="493" spans="1:30" ht="15.75" customHeight="1" x14ac:dyDescent="0.25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</row>
    <row r="494" spans="1:30" ht="15.75" customHeight="1" x14ac:dyDescent="0.25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</row>
    <row r="495" spans="1:30" ht="15.75" customHeight="1" x14ac:dyDescent="0.25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</row>
    <row r="496" spans="1:30" ht="15.75" customHeight="1" x14ac:dyDescent="0.25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</row>
    <row r="497" spans="1:30" ht="15.75" customHeight="1" x14ac:dyDescent="0.25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</row>
    <row r="498" spans="1:30" ht="15.75" customHeight="1" x14ac:dyDescent="0.25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</row>
    <row r="499" spans="1:30" ht="15.75" customHeight="1" x14ac:dyDescent="0.25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</row>
    <row r="500" spans="1:30" ht="15.75" customHeight="1" x14ac:dyDescent="0.25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</row>
    <row r="501" spans="1:30" ht="15.75" customHeight="1" x14ac:dyDescent="0.25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</row>
    <row r="502" spans="1:30" ht="15.75" customHeight="1" x14ac:dyDescent="0.25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</row>
    <row r="503" spans="1:30" ht="15.75" customHeight="1" x14ac:dyDescent="0.25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</row>
    <row r="504" spans="1:30" ht="15.75" customHeight="1" x14ac:dyDescent="0.25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</row>
    <row r="505" spans="1:30" ht="15.75" customHeight="1" x14ac:dyDescent="0.25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</row>
    <row r="506" spans="1:30" ht="15.75" customHeight="1" x14ac:dyDescent="0.25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</row>
    <row r="507" spans="1:30" ht="15.75" customHeight="1" x14ac:dyDescent="0.25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</row>
    <row r="508" spans="1:30" ht="15.75" customHeight="1" x14ac:dyDescent="0.25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</row>
    <row r="509" spans="1:30" ht="15.75" customHeight="1" x14ac:dyDescent="0.25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</row>
    <row r="510" spans="1:30" ht="15.75" customHeight="1" x14ac:dyDescent="0.25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</row>
    <row r="511" spans="1:30" ht="15.75" customHeight="1" x14ac:dyDescent="0.25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</row>
    <row r="512" spans="1:30" ht="15.75" customHeight="1" x14ac:dyDescent="0.25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</row>
    <row r="513" spans="1:30" ht="15.75" customHeight="1" x14ac:dyDescent="0.25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</row>
    <row r="514" spans="1:30" ht="15.75" customHeight="1" x14ac:dyDescent="0.25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</row>
    <row r="515" spans="1:30" ht="15.75" customHeight="1" x14ac:dyDescent="0.25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</row>
    <row r="516" spans="1:30" ht="15.75" customHeight="1" x14ac:dyDescent="0.25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</row>
    <row r="517" spans="1:30" ht="15.75" customHeight="1" x14ac:dyDescent="0.25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</row>
    <row r="518" spans="1:30" ht="15.75" customHeight="1" x14ac:dyDescent="0.25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</row>
    <row r="519" spans="1:30" ht="15.75" customHeight="1" x14ac:dyDescent="0.25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</row>
    <row r="520" spans="1:30" ht="15.75" customHeight="1" x14ac:dyDescent="0.25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</row>
    <row r="521" spans="1:30" ht="15.75" customHeight="1" x14ac:dyDescent="0.25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</row>
    <row r="522" spans="1:30" ht="15.75" customHeight="1" x14ac:dyDescent="0.25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</row>
    <row r="523" spans="1:30" ht="15.75" customHeight="1" x14ac:dyDescent="0.25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</row>
    <row r="524" spans="1:30" ht="15.75" customHeight="1" x14ac:dyDescent="0.25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</row>
    <row r="525" spans="1:30" ht="15.75" customHeight="1" x14ac:dyDescent="0.25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</row>
    <row r="526" spans="1:30" ht="15.75" customHeight="1" x14ac:dyDescent="0.25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</row>
    <row r="527" spans="1:30" ht="15.75" customHeight="1" x14ac:dyDescent="0.25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</row>
    <row r="528" spans="1:30" ht="15.75" customHeight="1" x14ac:dyDescent="0.25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</row>
    <row r="529" spans="1:30" ht="15.75" customHeight="1" x14ac:dyDescent="0.25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</row>
    <row r="530" spans="1:30" ht="15.75" customHeight="1" x14ac:dyDescent="0.25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</row>
    <row r="531" spans="1:30" ht="15.75" customHeight="1" x14ac:dyDescent="0.25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</row>
    <row r="532" spans="1:30" ht="15.75" customHeight="1" x14ac:dyDescent="0.25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</row>
    <row r="533" spans="1:30" ht="15.75" customHeight="1" x14ac:dyDescent="0.25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</row>
    <row r="534" spans="1:30" ht="15.75" customHeight="1" x14ac:dyDescent="0.25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</row>
    <row r="535" spans="1:30" ht="15.75" customHeight="1" x14ac:dyDescent="0.25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</row>
    <row r="536" spans="1:30" ht="15.75" customHeight="1" x14ac:dyDescent="0.25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</row>
    <row r="537" spans="1:30" ht="15.75" customHeight="1" x14ac:dyDescent="0.25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</row>
    <row r="538" spans="1:30" ht="15.75" customHeight="1" x14ac:dyDescent="0.25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</row>
    <row r="539" spans="1:30" ht="15.75" customHeight="1" x14ac:dyDescent="0.25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</row>
    <row r="540" spans="1:30" ht="15.75" customHeight="1" x14ac:dyDescent="0.25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</row>
    <row r="541" spans="1:30" ht="15.75" customHeight="1" x14ac:dyDescent="0.25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</row>
    <row r="542" spans="1:30" ht="15.75" customHeight="1" x14ac:dyDescent="0.25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</row>
    <row r="543" spans="1:30" ht="15.75" customHeight="1" x14ac:dyDescent="0.25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</row>
    <row r="544" spans="1:30" ht="15.75" customHeight="1" x14ac:dyDescent="0.25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</row>
    <row r="545" spans="1:30" ht="15.75" customHeight="1" x14ac:dyDescent="0.25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</row>
    <row r="546" spans="1:30" ht="15.75" customHeight="1" x14ac:dyDescent="0.25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</row>
    <row r="547" spans="1:30" ht="15.75" customHeight="1" x14ac:dyDescent="0.25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</row>
    <row r="548" spans="1:30" ht="15.75" customHeight="1" x14ac:dyDescent="0.25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</row>
    <row r="549" spans="1:30" ht="15.75" customHeight="1" x14ac:dyDescent="0.25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</row>
    <row r="550" spans="1:30" ht="15.75" customHeight="1" x14ac:dyDescent="0.25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</row>
    <row r="551" spans="1:30" ht="15.75" customHeight="1" x14ac:dyDescent="0.25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</row>
    <row r="552" spans="1:30" ht="15.75" customHeight="1" x14ac:dyDescent="0.25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</row>
    <row r="553" spans="1:30" ht="15.75" customHeight="1" x14ac:dyDescent="0.25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</row>
    <row r="554" spans="1:30" ht="15.75" customHeight="1" x14ac:dyDescent="0.25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</row>
    <row r="555" spans="1:30" ht="15.75" customHeight="1" x14ac:dyDescent="0.25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</row>
    <row r="556" spans="1:30" ht="15.75" customHeight="1" x14ac:dyDescent="0.25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</row>
    <row r="557" spans="1:30" ht="15.75" customHeight="1" x14ac:dyDescent="0.25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</row>
    <row r="558" spans="1:30" ht="15.75" customHeight="1" x14ac:dyDescent="0.25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</row>
    <row r="559" spans="1:30" ht="15.75" customHeight="1" x14ac:dyDescent="0.25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</row>
    <row r="560" spans="1:30" ht="15.75" customHeight="1" x14ac:dyDescent="0.25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</row>
    <row r="561" spans="1:30" ht="15.75" customHeight="1" x14ac:dyDescent="0.25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</row>
    <row r="562" spans="1:30" ht="15.75" customHeight="1" x14ac:dyDescent="0.25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</row>
    <row r="563" spans="1:30" ht="15.75" customHeight="1" x14ac:dyDescent="0.25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</row>
    <row r="564" spans="1:30" ht="15.75" customHeight="1" x14ac:dyDescent="0.25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</row>
    <row r="565" spans="1:30" ht="15.75" customHeight="1" x14ac:dyDescent="0.25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</row>
    <row r="566" spans="1:30" ht="15.75" customHeight="1" x14ac:dyDescent="0.25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</row>
    <row r="567" spans="1:30" ht="15.75" customHeight="1" x14ac:dyDescent="0.25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</row>
    <row r="568" spans="1:30" ht="15.75" customHeight="1" x14ac:dyDescent="0.25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</row>
    <row r="569" spans="1:30" ht="15.75" customHeight="1" x14ac:dyDescent="0.25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</row>
    <row r="570" spans="1:30" ht="15.75" customHeight="1" x14ac:dyDescent="0.25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</row>
    <row r="571" spans="1:30" ht="15.75" customHeight="1" x14ac:dyDescent="0.25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</row>
    <row r="572" spans="1:30" ht="15.75" customHeight="1" x14ac:dyDescent="0.25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</row>
    <row r="573" spans="1:30" ht="15.75" customHeight="1" x14ac:dyDescent="0.25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</row>
    <row r="574" spans="1:30" ht="15.75" customHeight="1" x14ac:dyDescent="0.25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</row>
    <row r="575" spans="1:30" ht="15.75" customHeight="1" x14ac:dyDescent="0.25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</row>
    <row r="576" spans="1:30" ht="15.75" customHeight="1" x14ac:dyDescent="0.25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</row>
    <row r="577" spans="1:30" ht="15.75" customHeight="1" x14ac:dyDescent="0.25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</row>
    <row r="578" spans="1:30" ht="15.75" customHeight="1" x14ac:dyDescent="0.25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</row>
    <row r="579" spans="1:30" ht="15.75" customHeight="1" x14ac:dyDescent="0.25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</row>
    <row r="580" spans="1:30" ht="15.75" customHeight="1" x14ac:dyDescent="0.25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</row>
    <row r="581" spans="1:30" ht="15.75" customHeight="1" x14ac:dyDescent="0.25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</row>
    <row r="582" spans="1:30" ht="15.75" customHeight="1" x14ac:dyDescent="0.25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</row>
    <row r="583" spans="1:30" ht="15.75" customHeight="1" x14ac:dyDescent="0.25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</row>
    <row r="584" spans="1:30" ht="15.75" customHeight="1" x14ac:dyDescent="0.25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</row>
    <row r="585" spans="1:30" ht="15.75" customHeight="1" x14ac:dyDescent="0.25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</row>
    <row r="586" spans="1:30" ht="15.75" customHeight="1" x14ac:dyDescent="0.25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</row>
    <row r="587" spans="1:30" ht="15.75" customHeight="1" x14ac:dyDescent="0.25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</row>
    <row r="588" spans="1:30" ht="15.75" customHeight="1" x14ac:dyDescent="0.25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</row>
    <row r="589" spans="1:30" ht="15.75" customHeight="1" x14ac:dyDescent="0.25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</row>
    <row r="590" spans="1:30" ht="15.75" customHeight="1" x14ac:dyDescent="0.25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</row>
    <row r="591" spans="1:30" ht="15.75" customHeight="1" x14ac:dyDescent="0.25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</row>
    <row r="592" spans="1:30" ht="15.75" customHeight="1" x14ac:dyDescent="0.25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</row>
    <row r="593" spans="1:30" ht="15.75" customHeight="1" x14ac:dyDescent="0.25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</row>
    <row r="594" spans="1:30" ht="15.75" customHeight="1" x14ac:dyDescent="0.25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</row>
    <row r="595" spans="1:30" ht="15.75" customHeight="1" x14ac:dyDescent="0.25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</row>
    <row r="596" spans="1:30" ht="15.75" customHeight="1" x14ac:dyDescent="0.25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</row>
    <row r="597" spans="1:30" ht="15.75" customHeight="1" x14ac:dyDescent="0.25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</row>
    <row r="598" spans="1:30" ht="15.75" customHeight="1" x14ac:dyDescent="0.25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</row>
    <row r="599" spans="1:30" ht="15.75" customHeight="1" x14ac:dyDescent="0.25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</row>
    <row r="600" spans="1:30" ht="15.75" customHeight="1" x14ac:dyDescent="0.25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</row>
    <row r="601" spans="1:30" ht="15.75" customHeight="1" x14ac:dyDescent="0.25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</row>
    <row r="602" spans="1:30" ht="15.75" customHeight="1" x14ac:dyDescent="0.25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</row>
    <row r="603" spans="1:30" ht="15.75" customHeight="1" x14ac:dyDescent="0.25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</row>
    <row r="604" spans="1:30" ht="15.75" customHeight="1" x14ac:dyDescent="0.25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</row>
    <row r="605" spans="1:30" ht="15.75" customHeight="1" x14ac:dyDescent="0.25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</row>
    <row r="606" spans="1:30" ht="15.75" customHeight="1" x14ac:dyDescent="0.25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</row>
    <row r="607" spans="1:30" ht="15.75" customHeight="1" x14ac:dyDescent="0.25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</row>
    <row r="608" spans="1:30" ht="15.75" customHeight="1" x14ac:dyDescent="0.25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</row>
    <row r="609" spans="1:30" ht="15.75" customHeight="1" x14ac:dyDescent="0.25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</row>
    <row r="610" spans="1:30" ht="15.75" customHeight="1" x14ac:dyDescent="0.25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</row>
    <row r="611" spans="1:30" ht="15.75" customHeight="1" x14ac:dyDescent="0.25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</row>
    <row r="612" spans="1:30" ht="15.75" customHeight="1" x14ac:dyDescent="0.25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</row>
    <row r="613" spans="1:30" ht="15.75" customHeight="1" x14ac:dyDescent="0.25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</row>
    <row r="614" spans="1:30" ht="15.75" customHeight="1" x14ac:dyDescent="0.25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</row>
    <row r="615" spans="1:30" ht="15.75" customHeight="1" x14ac:dyDescent="0.25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</row>
    <row r="616" spans="1:30" ht="15.75" customHeight="1" x14ac:dyDescent="0.25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</row>
    <row r="617" spans="1:30" ht="15.75" customHeight="1" x14ac:dyDescent="0.25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</row>
    <row r="618" spans="1:30" ht="15.75" customHeight="1" x14ac:dyDescent="0.25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</row>
    <row r="619" spans="1:30" ht="15.75" customHeight="1" x14ac:dyDescent="0.25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</row>
    <row r="620" spans="1:30" ht="15.75" customHeight="1" x14ac:dyDescent="0.25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</row>
    <row r="621" spans="1:30" ht="15.75" customHeight="1" x14ac:dyDescent="0.25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</row>
    <row r="622" spans="1:30" ht="15.75" customHeight="1" x14ac:dyDescent="0.25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</row>
    <row r="623" spans="1:30" ht="15.75" customHeight="1" x14ac:dyDescent="0.25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</row>
    <row r="624" spans="1:30" ht="15.75" customHeight="1" x14ac:dyDescent="0.25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</row>
    <row r="625" spans="1:30" ht="15.75" customHeight="1" x14ac:dyDescent="0.25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</row>
    <row r="626" spans="1:30" ht="15.75" customHeight="1" x14ac:dyDescent="0.25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</row>
    <row r="627" spans="1:30" ht="15.75" customHeight="1" x14ac:dyDescent="0.25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</row>
    <row r="628" spans="1:30" ht="15.75" customHeight="1" x14ac:dyDescent="0.25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</row>
    <row r="629" spans="1:30" ht="15.75" customHeight="1" x14ac:dyDescent="0.25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</row>
    <row r="630" spans="1:30" ht="15.75" customHeight="1" x14ac:dyDescent="0.25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</row>
    <row r="631" spans="1:30" ht="15.75" customHeight="1" x14ac:dyDescent="0.25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</row>
    <row r="632" spans="1:30" ht="15.75" customHeight="1" x14ac:dyDescent="0.25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</row>
    <row r="633" spans="1:30" ht="15.75" customHeight="1" x14ac:dyDescent="0.25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</row>
    <row r="634" spans="1:30" ht="15.75" customHeight="1" x14ac:dyDescent="0.25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</row>
    <row r="635" spans="1:30" ht="15.75" customHeight="1" x14ac:dyDescent="0.25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</row>
    <row r="636" spans="1:30" ht="15.75" customHeight="1" x14ac:dyDescent="0.25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</row>
    <row r="637" spans="1:30" ht="15.75" customHeight="1" x14ac:dyDescent="0.25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</row>
    <row r="638" spans="1:30" ht="15.75" customHeight="1" x14ac:dyDescent="0.25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</row>
    <row r="639" spans="1:30" ht="15.75" customHeight="1" x14ac:dyDescent="0.25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</row>
    <row r="640" spans="1:30" ht="15.75" customHeight="1" x14ac:dyDescent="0.25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</row>
    <row r="641" spans="1:30" ht="15.75" customHeight="1" x14ac:dyDescent="0.25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</row>
    <row r="642" spans="1:30" ht="15.75" customHeight="1" x14ac:dyDescent="0.25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</row>
    <row r="643" spans="1:30" ht="15.75" customHeight="1" x14ac:dyDescent="0.25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</row>
    <row r="644" spans="1:30" ht="15.75" customHeight="1" x14ac:dyDescent="0.25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</row>
    <row r="645" spans="1:30" ht="15.75" customHeight="1" x14ac:dyDescent="0.25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</row>
    <row r="646" spans="1:30" ht="15.75" customHeight="1" x14ac:dyDescent="0.25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</row>
    <row r="647" spans="1:30" ht="15.75" customHeight="1" x14ac:dyDescent="0.25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</row>
    <row r="648" spans="1:30" ht="15.75" customHeight="1" x14ac:dyDescent="0.25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</row>
    <row r="649" spans="1:30" ht="15.75" customHeight="1" x14ac:dyDescent="0.25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</row>
    <row r="650" spans="1:30" ht="15.75" customHeight="1" x14ac:dyDescent="0.25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</row>
    <row r="651" spans="1:30" ht="15.75" customHeight="1" x14ac:dyDescent="0.25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</row>
    <row r="652" spans="1:30" ht="15.75" customHeight="1" x14ac:dyDescent="0.25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</row>
    <row r="653" spans="1:30" ht="15.75" customHeight="1" x14ac:dyDescent="0.25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</row>
    <row r="654" spans="1:30" ht="15.75" customHeight="1" x14ac:dyDescent="0.25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</row>
    <row r="655" spans="1:30" ht="15.75" customHeight="1" x14ac:dyDescent="0.25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</row>
    <row r="656" spans="1:30" ht="15.75" customHeight="1" x14ac:dyDescent="0.25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</row>
    <row r="657" spans="1:30" ht="15.75" customHeight="1" x14ac:dyDescent="0.25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</row>
    <row r="658" spans="1:30" ht="15.75" customHeight="1" x14ac:dyDescent="0.25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</row>
    <row r="659" spans="1:30" ht="15.75" customHeight="1" x14ac:dyDescent="0.25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</row>
    <row r="660" spans="1:30" ht="15.75" customHeight="1" x14ac:dyDescent="0.25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</row>
    <row r="661" spans="1:30" ht="15.75" customHeight="1" x14ac:dyDescent="0.25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</row>
    <row r="662" spans="1:30" ht="15.75" customHeight="1" x14ac:dyDescent="0.25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</row>
    <row r="663" spans="1:30" ht="15.75" customHeight="1" x14ac:dyDescent="0.25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</row>
    <row r="664" spans="1:30" ht="15.75" customHeight="1" x14ac:dyDescent="0.25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</row>
    <row r="665" spans="1:30" ht="15.75" customHeight="1" x14ac:dyDescent="0.25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</row>
    <row r="666" spans="1:30" ht="15.75" customHeight="1" x14ac:dyDescent="0.25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</row>
    <row r="667" spans="1:30" ht="15.75" customHeight="1" x14ac:dyDescent="0.25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</row>
    <row r="668" spans="1:30" ht="15.75" customHeight="1" x14ac:dyDescent="0.25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</row>
    <row r="669" spans="1:30" ht="15.75" customHeight="1" x14ac:dyDescent="0.25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</row>
    <row r="670" spans="1:30" ht="15.75" customHeight="1" x14ac:dyDescent="0.25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</row>
    <row r="671" spans="1:30" ht="15.75" customHeight="1" x14ac:dyDescent="0.25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</row>
    <row r="672" spans="1:30" ht="15.75" customHeight="1" x14ac:dyDescent="0.25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</row>
    <row r="673" spans="1:30" ht="15.75" customHeight="1" x14ac:dyDescent="0.25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</row>
    <row r="674" spans="1:30" ht="15.75" customHeight="1" x14ac:dyDescent="0.25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</row>
    <row r="675" spans="1:30" ht="15.75" customHeight="1" x14ac:dyDescent="0.25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</row>
    <row r="676" spans="1:30" ht="15.75" customHeight="1" x14ac:dyDescent="0.25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</row>
    <row r="677" spans="1:30" ht="15.75" customHeight="1" x14ac:dyDescent="0.25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</row>
    <row r="678" spans="1:30" ht="15.75" customHeight="1" x14ac:dyDescent="0.25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</row>
    <row r="679" spans="1:30" ht="15.75" customHeight="1" x14ac:dyDescent="0.25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</row>
    <row r="680" spans="1:30" ht="15.75" customHeight="1" x14ac:dyDescent="0.25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</row>
    <row r="681" spans="1:30" ht="15.75" customHeight="1" x14ac:dyDescent="0.25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</row>
    <row r="682" spans="1:30" ht="15.75" customHeight="1" x14ac:dyDescent="0.25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</row>
    <row r="683" spans="1:30" ht="15.75" customHeight="1" x14ac:dyDescent="0.25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</row>
    <row r="684" spans="1:30" ht="15.75" customHeight="1" x14ac:dyDescent="0.25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</row>
    <row r="685" spans="1:30" ht="15.75" customHeight="1" x14ac:dyDescent="0.25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</row>
    <row r="686" spans="1:30" ht="15.75" customHeight="1" x14ac:dyDescent="0.25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</row>
    <row r="687" spans="1:30" ht="15.75" customHeight="1" x14ac:dyDescent="0.25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</row>
    <row r="688" spans="1:30" ht="15.75" customHeight="1" x14ac:dyDescent="0.25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</row>
    <row r="689" spans="1:30" ht="15.75" customHeight="1" x14ac:dyDescent="0.25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</row>
    <row r="690" spans="1:30" ht="15.75" customHeight="1" x14ac:dyDescent="0.25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</row>
    <row r="691" spans="1:30" ht="15.75" customHeight="1" x14ac:dyDescent="0.25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</row>
    <row r="692" spans="1:30" ht="15.75" customHeight="1" x14ac:dyDescent="0.25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</row>
    <row r="693" spans="1:30" ht="15.75" customHeight="1" x14ac:dyDescent="0.25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</row>
    <row r="694" spans="1:30" ht="15.75" customHeight="1" x14ac:dyDescent="0.25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</row>
    <row r="695" spans="1:30" ht="15.75" customHeight="1" x14ac:dyDescent="0.25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</row>
    <row r="696" spans="1:30" ht="15.75" customHeight="1" x14ac:dyDescent="0.25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</row>
    <row r="697" spans="1:30" ht="15.75" customHeight="1" x14ac:dyDescent="0.25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</row>
    <row r="698" spans="1:30" ht="15.75" customHeight="1" x14ac:dyDescent="0.25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</row>
    <row r="699" spans="1:30" ht="15.75" customHeight="1" x14ac:dyDescent="0.25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</row>
    <row r="700" spans="1:30" ht="15.75" customHeight="1" x14ac:dyDescent="0.25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</row>
    <row r="701" spans="1:30" ht="15.75" customHeight="1" x14ac:dyDescent="0.25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</row>
    <row r="702" spans="1:30" ht="15.75" customHeight="1" x14ac:dyDescent="0.25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</row>
    <row r="703" spans="1:30" ht="15.75" customHeight="1" x14ac:dyDescent="0.25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</row>
    <row r="704" spans="1:30" ht="15.75" customHeight="1" x14ac:dyDescent="0.25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</row>
    <row r="705" spans="1:30" ht="15.75" customHeight="1" x14ac:dyDescent="0.25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</row>
    <row r="706" spans="1:30" ht="15.75" customHeight="1" x14ac:dyDescent="0.25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</row>
    <row r="707" spans="1:30" ht="15.75" customHeight="1" x14ac:dyDescent="0.25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</row>
    <row r="708" spans="1:30" ht="15.75" customHeight="1" x14ac:dyDescent="0.25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</row>
    <row r="709" spans="1:30" ht="15.75" customHeight="1" x14ac:dyDescent="0.25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</row>
    <row r="710" spans="1:30" ht="15.75" customHeight="1" x14ac:dyDescent="0.25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</row>
    <row r="711" spans="1:30" ht="15.75" customHeight="1" x14ac:dyDescent="0.25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</row>
    <row r="712" spans="1:30" ht="15.75" customHeight="1" x14ac:dyDescent="0.25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</row>
    <row r="713" spans="1:30" ht="15.75" customHeight="1" x14ac:dyDescent="0.25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</row>
    <row r="714" spans="1:30" ht="15.75" customHeight="1" x14ac:dyDescent="0.25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</row>
    <row r="715" spans="1:30" ht="15.75" customHeight="1" x14ac:dyDescent="0.25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</row>
    <row r="716" spans="1:30" ht="15.75" customHeight="1" x14ac:dyDescent="0.25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</row>
    <row r="717" spans="1:30" ht="15.75" customHeight="1" x14ac:dyDescent="0.25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</row>
    <row r="718" spans="1:30" ht="15.75" customHeight="1" x14ac:dyDescent="0.25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</row>
    <row r="719" spans="1:30" ht="15.75" customHeight="1" x14ac:dyDescent="0.25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</row>
    <row r="720" spans="1:30" ht="15.75" customHeight="1" x14ac:dyDescent="0.25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</row>
    <row r="721" spans="1:30" ht="15.75" customHeight="1" x14ac:dyDescent="0.25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</row>
    <row r="722" spans="1:30" ht="15.75" customHeight="1" x14ac:dyDescent="0.25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</row>
    <row r="723" spans="1:30" ht="15.75" customHeight="1" x14ac:dyDescent="0.25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</row>
    <row r="724" spans="1:30" ht="15.75" customHeight="1" x14ac:dyDescent="0.25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</row>
    <row r="725" spans="1:30" ht="15.75" customHeight="1" x14ac:dyDescent="0.25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</row>
    <row r="726" spans="1:30" ht="15.75" customHeight="1" x14ac:dyDescent="0.25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</row>
    <row r="727" spans="1:30" ht="15.75" customHeight="1" x14ac:dyDescent="0.25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</row>
    <row r="728" spans="1:30" ht="15.75" customHeight="1" x14ac:dyDescent="0.25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</row>
    <row r="729" spans="1:30" ht="15.75" customHeight="1" x14ac:dyDescent="0.25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</row>
    <row r="730" spans="1:30" ht="15.75" customHeight="1" x14ac:dyDescent="0.25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</row>
    <row r="731" spans="1:30" ht="15.75" customHeight="1" x14ac:dyDescent="0.25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</row>
    <row r="732" spans="1:30" ht="15.75" customHeight="1" x14ac:dyDescent="0.25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</row>
    <row r="733" spans="1:30" ht="15.75" customHeight="1" x14ac:dyDescent="0.25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</row>
    <row r="734" spans="1:30" ht="15.75" customHeight="1" x14ac:dyDescent="0.25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</row>
    <row r="735" spans="1:30" ht="15.75" customHeight="1" x14ac:dyDescent="0.25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</row>
    <row r="736" spans="1:30" ht="15.75" customHeight="1" x14ac:dyDescent="0.25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</row>
    <row r="737" spans="1:30" ht="15.75" customHeight="1" x14ac:dyDescent="0.25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</row>
    <row r="738" spans="1:30" ht="15.75" customHeight="1" x14ac:dyDescent="0.25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</row>
    <row r="739" spans="1:30" ht="15.75" customHeight="1" x14ac:dyDescent="0.25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</row>
    <row r="740" spans="1:30" ht="15.75" customHeight="1" x14ac:dyDescent="0.25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</row>
    <row r="741" spans="1:30" ht="15.75" customHeight="1" x14ac:dyDescent="0.25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</row>
    <row r="742" spans="1:30" ht="15.75" customHeight="1" x14ac:dyDescent="0.25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</row>
    <row r="743" spans="1:30" ht="15.75" customHeight="1" x14ac:dyDescent="0.25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</row>
    <row r="744" spans="1:30" ht="15.75" customHeight="1" x14ac:dyDescent="0.25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</row>
    <row r="745" spans="1:30" ht="15.75" customHeight="1" x14ac:dyDescent="0.25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</row>
    <row r="746" spans="1:30" ht="15.75" customHeight="1" x14ac:dyDescent="0.25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</row>
    <row r="747" spans="1:30" ht="15.75" customHeight="1" x14ac:dyDescent="0.25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</row>
    <row r="748" spans="1:30" ht="15.75" customHeight="1" x14ac:dyDescent="0.25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</row>
    <row r="749" spans="1:30" ht="15.75" customHeight="1" x14ac:dyDescent="0.25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</row>
    <row r="750" spans="1:30" ht="15.75" customHeight="1" x14ac:dyDescent="0.25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</row>
    <row r="751" spans="1:30" ht="15.75" customHeight="1" x14ac:dyDescent="0.25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</row>
    <row r="752" spans="1:30" ht="15.75" customHeight="1" x14ac:dyDescent="0.25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</row>
    <row r="753" spans="1:30" ht="15.75" customHeight="1" x14ac:dyDescent="0.25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</row>
    <row r="754" spans="1:30" ht="15.75" customHeight="1" x14ac:dyDescent="0.25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</row>
    <row r="755" spans="1:30" ht="15.75" customHeight="1" x14ac:dyDescent="0.25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</row>
    <row r="756" spans="1:30" ht="15.75" customHeight="1" x14ac:dyDescent="0.25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</row>
    <row r="757" spans="1:30" ht="15.75" customHeight="1" x14ac:dyDescent="0.25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</row>
    <row r="758" spans="1:30" ht="15.75" customHeight="1" x14ac:dyDescent="0.25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</row>
    <row r="759" spans="1:30" ht="15.75" customHeight="1" x14ac:dyDescent="0.25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</row>
    <row r="760" spans="1:30" ht="15.75" customHeight="1" x14ac:dyDescent="0.25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</row>
    <row r="761" spans="1:30" ht="15.75" customHeight="1" x14ac:dyDescent="0.25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</row>
    <row r="762" spans="1:30" ht="15.75" customHeight="1" x14ac:dyDescent="0.25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</row>
    <row r="763" spans="1:30" ht="15.75" customHeight="1" x14ac:dyDescent="0.25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</row>
    <row r="764" spans="1:30" ht="15.75" customHeight="1" x14ac:dyDescent="0.25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</row>
    <row r="765" spans="1:30" ht="15.75" customHeight="1" x14ac:dyDescent="0.25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</row>
    <row r="766" spans="1:30" ht="15.75" customHeight="1" x14ac:dyDescent="0.25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</row>
    <row r="767" spans="1:30" ht="15.75" customHeight="1" x14ac:dyDescent="0.25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</row>
    <row r="768" spans="1:30" ht="15.75" customHeight="1" x14ac:dyDescent="0.25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</row>
    <row r="769" spans="1:30" ht="15.75" customHeight="1" x14ac:dyDescent="0.25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</row>
    <row r="770" spans="1:30" ht="15.75" customHeight="1" x14ac:dyDescent="0.25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</row>
    <row r="771" spans="1:30" ht="15.75" customHeight="1" x14ac:dyDescent="0.25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</row>
    <row r="772" spans="1:30" ht="15.75" customHeight="1" x14ac:dyDescent="0.25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</row>
    <row r="773" spans="1:30" ht="15.75" customHeight="1" x14ac:dyDescent="0.25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</row>
    <row r="774" spans="1:30" ht="15.75" customHeight="1" x14ac:dyDescent="0.25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</row>
    <row r="775" spans="1:30" ht="15.75" customHeight="1" x14ac:dyDescent="0.25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</row>
    <row r="776" spans="1:30" ht="15.75" customHeight="1" x14ac:dyDescent="0.25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</row>
    <row r="777" spans="1:30" ht="15.75" customHeight="1" x14ac:dyDescent="0.25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</row>
    <row r="778" spans="1:30" ht="15.75" customHeight="1" x14ac:dyDescent="0.25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</row>
    <row r="779" spans="1:30" ht="15.75" customHeight="1" x14ac:dyDescent="0.25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</row>
    <row r="780" spans="1:30" ht="15.75" customHeight="1" x14ac:dyDescent="0.25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</row>
    <row r="781" spans="1:30" ht="15.75" customHeight="1" x14ac:dyDescent="0.25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</row>
    <row r="782" spans="1:30" ht="15.75" customHeight="1" x14ac:dyDescent="0.25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</row>
    <row r="783" spans="1:30" ht="15.75" customHeight="1" x14ac:dyDescent="0.25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</row>
    <row r="784" spans="1:30" ht="15.75" customHeight="1" x14ac:dyDescent="0.25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</row>
    <row r="785" spans="1:30" ht="15.75" customHeight="1" x14ac:dyDescent="0.25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</row>
    <row r="786" spans="1:30" ht="15.75" customHeight="1" x14ac:dyDescent="0.25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</row>
    <row r="787" spans="1:30" ht="15.75" customHeight="1" x14ac:dyDescent="0.25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</row>
    <row r="788" spans="1:30" ht="15.75" customHeight="1" x14ac:dyDescent="0.25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</row>
    <row r="789" spans="1:30" ht="15.75" customHeight="1" x14ac:dyDescent="0.25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</row>
    <row r="790" spans="1:30" ht="15.75" customHeight="1" x14ac:dyDescent="0.25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</row>
    <row r="791" spans="1:30" ht="15.75" customHeight="1" x14ac:dyDescent="0.25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</row>
    <row r="792" spans="1:30" ht="15.75" customHeight="1" x14ac:dyDescent="0.25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</row>
    <row r="793" spans="1:30" ht="15.75" customHeight="1" x14ac:dyDescent="0.25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</row>
    <row r="794" spans="1:30" ht="15.75" customHeight="1" x14ac:dyDescent="0.25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</row>
    <row r="795" spans="1:30" ht="15.75" customHeight="1" x14ac:dyDescent="0.25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</row>
    <row r="796" spans="1:30" ht="15.75" customHeight="1" x14ac:dyDescent="0.25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</row>
    <row r="797" spans="1:30" ht="15.75" customHeight="1" x14ac:dyDescent="0.25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</row>
    <row r="798" spans="1:30" ht="15.75" customHeight="1" x14ac:dyDescent="0.25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</row>
    <row r="799" spans="1:30" ht="15.75" customHeight="1" x14ac:dyDescent="0.25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</row>
    <row r="800" spans="1:30" ht="15.75" customHeight="1" x14ac:dyDescent="0.25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</row>
    <row r="801" spans="1:30" ht="15.75" customHeight="1" x14ac:dyDescent="0.25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</row>
    <row r="802" spans="1:30" ht="15.75" customHeight="1" x14ac:dyDescent="0.25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</row>
    <row r="803" spans="1:30" ht="15.75" customHeight="1" x14ac:dyDescent="0.25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</row>
    <row r="804" spans="1:30" ht="15.75" customHeight="1" x14ac:dyDescent="0.25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</row>
    <row r="805" spans="1:30" ht="15.75" customHeight="1" x14ac:dyDescent="0.25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</row>
    <row r="806" spans="1:30" ht="15.75" customHeight="1" x14ac:dyDescent="0.25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</row>
    <row r="807" spans="1:30" ht="15.75" customHeight="1" x14ac:dyDescent="0.25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</row>
    <row r="808" spans="1:30" ht="15.75" customHeight="1" x14ac:dyDescent="0.25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</row>
    <row r="809" spans="1:30" ht="15.75" customHeight="1" x14ac:dyDescent="0.25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</row>
    <row r="810" spans="1:30" ht="15.75" customHeight="1" x14ac:dyDescent="0.25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</row>
    <row r="811" spans="1:30" ht="15.75" customHeight="1" x14ac:dyDescent="0.25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</row>
    <row r="812" spans="1:30" ht="15.75" customHeight="1" x14ac:dyDescent="0.25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</row>
    <row r="813" spans="1:30" ht="15.75" customHeight="1" x14ac:dyDescent="0.25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</row>
    <row r="814" spans="1:30" ht="15.75" customHeight="1" x14ac:dyDescent="0.25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</row>
    <row r="815" spans="1:30" ht="15.75" customHeight="1" x14ac:dyDescent="0.25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</row>
    <row r="816" spans="1:30" ht="15.75" customHeight="1" x14ac:dyDescent="0.25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</row>
    <row r="817" spans="1:30" ht="15.75" customHeight="1" x14ac:dyDescent="0.25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</row>
    <row r="818" spans="1:30" ht="15.75" customHeight="1" x14ac:dyDescent="0.25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</row>
    <row r="819" spans="1:30" ht="15.75" customHeight="1" x14ac:dyDescent="0.25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</row>
    <row r="820" spans="1:30" ht="15.75" customHeight="1" x14ac:dyDescent="0.25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</row>
    <row r="821" spans="1:30" ht="15.75" customHeight="1" x14ac:dyDescent="0.25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</row>
    <row r="822" spans="1:30" ht="15.75" customHeight="1" x14ac:dyDescent="0.25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</row>
    <row r="823" spans="1:30" ht="15.75" customHeight="1" x14ac:dyDescent="0.25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</row>
    <row r="824" spans="1:30" ht="15.75" customHeight="1" x14ac:dyDescent="0.25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</row>
    <row r="825" spans="1:30" ht="15.75" customHeight="1" x14ac:dyDescent="0.25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</row>
    <row r="826" spans="1:30" ht="15.75" customHeight="1" x14ac:dyDescent="0.25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</row>
    <row r="827" spans="1:30" ht="15.75" customHeight="1" x14ac:dyDescent="0.25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</row>
    <row r="828" spans="1:30" ht="15.75" customHeight="1" x14ac:dyDescent="0.25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</row>
    <row r="829" spans="1:30" ht="15.75" customHeight="1" x14ac:dyDescent="0.25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</row>
    <row r="830" spans="1:30" ht="15.75" customHeight="1" x14ac:dyDescent="0.25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</row>
    <row r="831" spans="1:30" ht="15.75" customHeight="1" x14ac:dyDescent="0.25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</row>
    <row r="832" spans="1:30" ht="15.75" customHeight="1" x14ac:dyDescent="0.25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</row>
    <row r="833" spans="1:30" ht="15.75" customHeight="1" x14ac:dyDescent="0.25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</row>
    <row r="834" spans="1:30" ht="15.75" customHeight="1" x14ac:dyDescent="0.25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</row>
    <row r="835" spans="1:30" ht="15.75" customHeight="1" x14ac:dyDescent="0.25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</row>
    <row r="836" spans="1:30" ht="15.75" customHeight="1" x14ac:dyDescent="0.25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</row>
    <row r="837" spans="1:30" ht="15.75" customHeight="1" x14ac:dyDescent="0.25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</row>
    <row r="838" spans="1:30" ht="15.75" customHeight="1" x14ac:dyDescent="0.25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</row>
    <row r="839" spans="1:30" ht="15.75" customHeight="1" x14ac:dyDescent="0.25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</row>
    <row r="840" spans="1:30" ht="15.75" customHeight="1" x14ac:dyDescent="0.25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</row>
    <row r="841" spans="1:30" ht="15.75" customHeight="1" x14ac:dyDescent="0.25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</row>
    <row r="842" spans="1:30" ht="15.75" customHeight="1" x14ac:dyDescent="0.25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</row>
    <row r="843" spans="1:30" ht="15.75" customHeight="1" x14ac:dyDescent="0.25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</row>
    <row r="844" spans="1:30" ht="15.75" customHeight="1" x14ac:dyDescent="0.25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</row>
    <row r="845" spans="1:30" ht="15.75" customHeight="1" x14ac:dyDescent="0.25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</row>
    <row r="846" spans="1:30" ht="15.75" customHeight="1" x14ac:dyDescent="0.25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</row>
    <row r="847" spans="1:30" ht="15.75" customHeight="1" x14ac:dyDescent="0.25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</row>
    <row r="848" spans="1:30" ht="15.75" customHeight="1" x14ac:dyDescent="0.25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</row>
    <row r="849" spans="1:30" ht="15.75" customHeight="1" x14ac:dyDescent="0.25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</row>
    <row r="850" spans="1:30" ht="15.75" customHeight="1" x14ac:dyDescent="0.25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</row>
    <row r="851" spans="1:30" ht="15.75" customHeight="1" x14ac:dyDescent="0.25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</row>
    <row r="852" spans="1:30" ht="15.75" customHeight="1" x14ac:dyDescent="0.25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</row>
    <row r="853" spans="1:30" ht="15.75" customHeight="1" x14ac:dyDescent="0.25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</row>
    <row r="854" spans="1:30" ht="15.75" customHeight="1" x14ac:dyDescent="0.25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</row>
    <row r="855" spans="1:30" ht="15.75" customHeight="1" x14ac:dyDescent="0.25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</row>
    <row r="856" spans="1:30" ht="15.75" customHeight="1" x14ac:dyDescent="0.25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</row>
    <row r="857" spans="1:30" ht="15.75" customHeight="1" x14ac:dyDescent="0.25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</row>
    <row r="858" spans="1:30" ht="15.75" customHeight="1" x14ac:dyDescent="0.25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</row>
    <row r="859" spans="1:30" ht="15.75" customHeight="1" x14ac:dyDescent="0.25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</row>
    <row r="860" spans="1:30" ht="15.75" customHeight="1" x14ac:dyDescent="0.25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</row>
    <row r="861" spans="1:30" ht="15.75" customHeight="1" x14ac:dyDescent="0.25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</row>
    <row r="862" spans="1:30" ht="15.75" customHeight="1" x14ac:dyDescent="0.25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</row>
    <row r="863" spans="1:30" ht="15.75" customHeight="1" x14ac:dyDescent="0.25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</row>
    <row r="864" spans="1:30" ht="15.75" customHeight="1" x14ac:dyDescent="0.25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</row>
    <row r="865" spans="1:30" ht="15.75" customHeight="1" x14ac:dyDescent="0.25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</row>
    <row r="866" spans="1:30" ht="15.75" customHeight="1" x14ac:dyDescent="0.25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</row>
    <row r="867" spans="1:30" ht="15.75" customHeight="1" x14ac:dyDescent="0.25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</row>
    <row r="868" spans="1:30" ht="15.75" customHeight="1" x14ac:dyDescent="0.25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</row>
    <row r="869" spans="1:30" ht="15.75" customHeight="1" x14ac:dyDescent="0.25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</row>
    <row r="870" spans="1:30" ht="15.75" customHeight="1" x14ac:dyDescent="0.25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</row>
    <row r="871" spans="1:30" ht="15.75" customHeight="1" x14ac:dyDescent="0.25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</row>
    <row r="872" spans="1:30" ht="15.75" customHeight="1" x14ac:dyDescent="0.25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</row>
    <row r="873" spans="1:30" ht="15.75" customHeight="1" x14ac:dyDescent="0.25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</row>
    <row r="874" spans="1:30" ht="15.75" customHeight="1" x14ac:dyDescent="0.25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</row>
    <row r="875" spans="1:30" ht="15.75" customHeight="1" x14ac:dyDescent="0.25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</row>
    <row r="876" spans="1:30" ht="15.75" customHeight="1" x14ac:dyDescent="0.25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</row>
    <row r="877" spans="1:30" ht="15.75" customHeight="1" x14ac:dyDescent="0.25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</row>
    <row r="878" spans="1:30" ht="15.75" customHeight="1" x14ac:dyDescent="0.25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</row>
    <row r="879" spans="1:30" ht="15.75" customHeight="1" x14ac:dyDescent="0.25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</row>
    <row r="880" spans="1:30" ht="15.75" customHeight="1" x14ac:dyDescent="0.25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</row>
    <row r="881" spans="1:30" ht="15.75" customHeight="1" x14ac:dyDescent="0.25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</row>
    <row r="882" spans="1:30" ht="15.75" customHeight="1" x14ac:dyDescent="0.25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</row>
    <row r="883" spans="1:30" ht="15.75" customHeight="1" x14ac:dyDescent="0.25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</row>
    <row r="884" spans="1:30" ht="15.75" customHeight="1" x14ac:dyDescent="0.25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</row>
    <row r="885" spans="1:30" ht="15.75" customHeight="1" x14ac:dyDescent="0.25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</row>
    <row r="886" spans="1:30" ht="15.75" customHeight="1" x14ac:dyDescent="0.25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</row>
    <row r="887" spans="1:30" ht="15.75" customHeight="1" x14ac:dyDescent="0.25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</row>
    <row r="888" spans="1:30" ht="15.75" customHeight="1" x14ac:dyDescent="0.25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</row>
    <row r="889" spans="1:30" ht="15.75" customHeight="1" x14ac:dyDescent="0.25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</row>
    <row r="890" spans="1:30" ht="15.75" customHeight="1" x14ac:dyDescent="0.25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</row>
    <row r="891" spans="1:30" ht="15.75" customHeight="1" x14ac:dyDescent="0.25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</row>
    <row r="892" spans="1:30" ht="15.75" customHeight="1" x14ac:dyDescent="0.25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</row>
    <row r="893" spans="1:30" ht="15.75" customHeight="1" x14ac:dyDescent="0.25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</row>
    <row r="894" spans="1:30" ht="15.75" customHeight="1" x14ac:dyDescent="0.25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</row>
    <row r="895" spans="1:30" ht="15.75" customHeight="1" x14ac:dyDescent="0.25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</row>
    <row r="896" spans="1:30" ht="15.75" customHeight="1" x14ac:dyDescent="0.25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</row>
    <row r="897" spans="1:30" ht="15.75" customHeight="1" x14ac:dyDescent="0.25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</row>
    <row r="898" spans="1:30" ht="15.75" customHeight="1" x14ac:dyDescent="0.25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</row>
    <row r="899" spans="1:30" ht="15.75" customHeight="1" x14ac:dyDescent="0.25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</row>
    <row r="900" spans="1:30" ht="15.75" customHeight="1" x14ac:dyDescent="0.25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</row>
    <row r="901" spans="1:30" ht="15.75" customHeight="1" x14ac:dyDescent="0.25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</row>
    <row r="902" spans="1:30" ht="15.75" customHeight="1" x14ac:dyDescent="0.25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</row>
    <row r="903" spans="1:30" ht="15.75" customHeight="1" x14ac:dyDescent="0.25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</row>
    <row r="904" spans="1:30" ht="15.75" customHeight="1" x14ac:dyDescent="0.25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</row>
    <row r="905" spans="1:30" ht="15.75" customHeight="1" x14ac:dyDescent="0.25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</row>
    <row r="906" spans="1:30" ht="15.75" customHeight="1" x14ac:dyDescent="0.25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</row>
    <row r="907" spans="1:30" ht="15.75" customHeight="1" x14ac:dyDescent="0.25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</row>
    <row r="908" spans="1:30" ht="15.75" customHeight="1" x14ac:dyDescent="0.25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</row>
    <row r="909" spans="1:30" ht="15.75" customHeight="1" x14ac:dyDescent="0.25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</row>
    <row r="910" spans="1:30" ht="15.75" customHeight="1" x14ac:dyDescent="0.25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</row>
    <row r="911" spans="1:30" ht="15.75" customHeight="1" x14ac:dyDescent="0.25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</row>
    <row r="912" spans="1:30" ht="15.75" customHeight="1" x14ac:dyDescent="0.25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</row>
    <row r="913" spans="1:30" ht="15.75" customHeight="1" x14ac:dyDescent="0.25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</row>
    <row r="914" spans="1:30" ht="15.75" customHeight="1" x14ac:dyDescent="0.25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</row>
    <row r="915" spans="1:30" ht="15.75" customHeight="1" x14ac:dyDescent="0.25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</row>
    <row r="916" spans="1:30" ht="15.75" customHeight="1" x14ac:dyDescent="0.25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</row>
    <row r="917" spans="1:30" ht="15.75" customHeight="1" x14ac:dyDescent="0.25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</row>
    <row r="918" spans="1:30" ht="15.75" customHeight="1" x14ac:dyDescent="0.25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</row>
    <row r="919" spans="1:30" ht="15.75" customHeight="1" x14ac:dyDescent="0.25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</row>
    <row r="920" spans="1:30" ht="15.75" customHeight="1" x14ac:dyDescent="0.25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</row>
    <row r="921" spans="1:30" ht="15.75" customHeight="1" x14ac:dyDescent="0.25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</row>
    <row r="922" spans="1:30" ht="15.75" customHeight="1" x14ac:dyDescent="0.25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</row>
    <row r="923" spans="1:30" ht="15.75" customHeight="1" x14ac:dyDescent="0.25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</row>
    <row r="924" spans="1:30" ht="15.75" customHeight="1" x14ac:dyDescent="0.25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</row>
    <row r="925" spans="1:30" ht="15.75" customHeight="1" x14ac:dyDescent="0.25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</row>
    <row r="926" spans="1:30" ht="15.75" customHeight="1" x14ac:dyDescent="0.25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</row>
    <row r="927" spans="1:30" ht="15.75" customHeight="1" x14ac:dyDescent="0.25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</row>
    <row r="928" spans="1:30" ht="15.75" customHeight="1" x14ac:dyDescent="0.25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</row>
    <row r="929" spans="1:30" ht="15.75" customHeight="1" x14ac:dyDescent="0.25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</row>
    <row r="930" spans="1:30" ht="15.75" customHeight="1" x14ac:dyDescent="0.25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</row>
    <row r="931" spans="1:30" ht="15.75" customHeight="1" x14ac:dyDescent="0.25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</row>
    <row r="932" spans="1:30" ht="15.75" customHeight="1" x14ac:dyDescent="0.25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</row>
    <row r="933" spans="1:30" ht="15.75" customHeight="1" x14ac:dyDescent="0.25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</row>
    <row r="934" spans="1:30" ht="15.75" customHeight="1" x14ac:dyDescent="0.25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</row>
    <row r="935" spans="1:30" ht="15.75" customHeight="1" x14ac:dyDescent="0.25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</row>
    <row r="936" spans="1:30" ht="15.75" customHeight="1" x14ac:dyDescent="0.25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</row>
    <row r="937" spans="1:30" ht="15.75" customHeight="1" x14ac:dyDescent="0.25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</row>
    <row r="938" spans="1:30" ht="15.75" customHeight="1" x14ac:dyDescent="0.25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</row>
    <row r="939" spans="1:30" ht="15.75" customHeight="1" x14ac:dyDescent="0.25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</row>
    <row r="940" spans="1:30" ht="15.75" customHeight="1" x14ac:dyDescent="0.25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</row>
    <row r="941" spans="1:30" ht="15.75" customHeight="1" x14ac:dyDescent="0.25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</row>
    <row r="942" spans="1:30" ht="15.75" customHeight="1" x14ac:dyDescent="0.25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</row>
    <row r="943" spans="1:30" ht="15.75" customHeight="1" x14ac:dyDescent="0.25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</row>
    <row r="944" spans="1:30" ht="15.75" customHeight="1" x14ac:dyDescent="0.25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</row>
    <row r="945" spans="1:30" ht="15.75" customHeight="1" x14ac:dyDescent="0.25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</row>
    <row r="946" spans="1:30" ht="15.75" customHeight="1" x14ac:dyDescent="0.25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</row>
    <row r="947" spans="1:30" ht="15.75" customHeight="1" x14ac:dyDescent="0.25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</row>
    <row r="948" spans="1:30" ht="15.75" customHeight="1" x14ac:dyDescent="0.25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</row>
    <row r="949" spans="1:30" ht="15.75" customHeight="1" x14ac:dyDescent="0.25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</row>
    <row r="950" spans="1:30" ht="15.75" customHeight="1" x14ac:dyDescent="0.25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</row>
    <row r="951" spans="1:30" ht="15.75" customHeight="1" x14ac:dyDescent="0.25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</row>
    <row r="952" spans="1:30" ht="15.75" customHeight="1" x14ac:dyDescent="0.25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</row>
    <row r="953" spans="1:30" ht="15.75" customHeight="1" x14ac:dyDescent="0.25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</row>
    <row r="954" spans="1:30" ht="15.75" customHeight="1" x14ac:dyDescent="0.25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</row>
    <row r="955" spans="1:30" ht="15.75" customHeight="1" x14ac:dyDescent="0.25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</row>
    <row r="956" spans="1:30" ht="15.75" customHeight="1" x14ac:dyDescent="0.25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</row>
    <row r="957" spans="1:30" ht="15.75" customHeight="1" x14ac:dyDescent="0.25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</row>
    <row r="958" spans="1:30" ht="15.75" customHeight="1" x14ac:dyDescent="0.25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</row>
    <row r="959" spans="1:30" ht="15.75" customHeight="1" x14ac:dyDescent="0.25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</row>
    <row r="960" spans="1:30" ht="15.75" customHeight="1" x14ac:dyDescent="0.25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</row>
    <row r="961" spans="1:30" ht="15.75" customHeight="1" x14ac:dyDescent="0.25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</row>
    <row r="962" spans="1:30" ht="15.75" customHeight="1" x14ac:dyDescent="0.25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</row>
    <row r="963" spans="1:30" ht="15.75" customHeight="1" x14ac:dyDescent="0.25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</row>
    <row r="964" spans="1:30" ht="15.75" customHeight="1" x14ac:dyDescent="0.25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</row>
    <row r="965" spans="1:30" ht="15.75" customHeight="1" x14ac:dyDescent="0.25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</row>
    <row r="966" spans="1:30" ht="15.75" customHeight="1" x14ac:dyDescent="0.25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</row>
    <row r="967" spans="1:30" ht="15.75" customHeight="1" x14ac:dyDescent="0.25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</row>
    <row r="968" spans="1:30" ht="15.75" customHeight="1" x14ac:dyDescent="0.25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</row>
    <row r="969" spans="1:30" ht="15.75" customHeight="1" x14ac:dyDescent="0.25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</row>
    <row r="970" spans="1:30" ht="15.75" customHeight="1" x14ac:dyDescent="0.25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</row>
    <row r="971" spans="1:30" ht="15.75" customHeight="1" x14ac:dyDescent="0.25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</row>
    <row r="972" spans="1:30" ht="15.75" customHeight="1" x14ac:dyDescent="0.25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</row>
    <row r="973" spans="1:30" ht="15.75" customHeight="1" x14ac:dyDescent="0.25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</row>
    <row r="974" spans="1:30" ht="15.75" customHeight="1" x14ac:dyDescent="0.25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</row>
    <row r="975" spans="1:30" ht="15.75" customHeight="1" x14ac:dyDescent="0.25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</row>
    <row r="976" spans="1:30" ht="15.75" customHeight="1" x14ac:dyDescent="0.25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</row>
    <row r="977" spans="1:30" ht="15.75" customHeight="1" x14ac:dyDescent="0.25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</row>
    <row r="978" spans="1:30" ht="15.75" customHeight="1" x14ac:dyDescent="0.25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</row>
    <row r="979" spans="1:30" ht="15.75" customHeight="1" x14ac:dyDescent="0.25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</row>
    <row r="980" spans="1:30" ht="15.75" customHeight="1" x14ac:dyDescent="0.25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</row>
    <row r="981" spans="1:30" ht="15.75" customHeight="1" x14ac:dyDescent="0.25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</row>
    <row r="982" spans="1:30" ht="15.75" customHeight="1" x14ac:dyDescent="0.25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</row>
    <row r="983" spans="1:30" ht="15.75" customHeight="1" x14ac:dyDescent="0.25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</row>
    <row r="984" spans="1:30" ht="15.75" customHeight="1" x14ac:dyDescent="0.25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</row>
    <row r="985" spans="1:30" ht="15.75" customHeight="1" x14ac:dyDescent="0.25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</row>
    <row r="986" spans="1:30" ht="15.75" customHeight="1" x14ac:dyDescent="0.25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</row>
    <row r="987" spans="1:30" ht="15.75" customHeight="1" x14ac:dyDescent="0.25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</row>
    <row r="988" spans="1:30" ht="15.75" customHeight="1" x14ac:dyDescent="0.25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</row>
    <row r="989" spans="1:30" ht="15.75" customHeight="1" x14ac:dyDescent="0.25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</row>
    <row r="990" spans="1:30" ht="15.75" customHeight="1" x14ac:dyDescent="0.25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</row>
    <row r="991" spans="1:30" ht="15.75" customHeight="1" x14ac:dyDescent="0.25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</row>
    <row r="992" spans="1:30" ht="15.75" customHeight="1" x14ac:dyDescent="0.25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</row>
    <row r="993" spans="1:30" ht="15.75" customHeight="1" x14ac:dyDescent="0.25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</row>
    <row r="994" spans="1:30" ht="15.75" customHeight="1" x14ac:dyDescent="0.25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</row>
    <row r="995" spans="1:30" ht="15.75" customHeight="1" x14ac:dyDescent="0.25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</row>
    <row r="996" spans="1:30" ht="15.75" customHeight="1" x14ac:dyDescent="0.25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</row>
    <row r="997" spans="1:30" ht="15.75" customHeight="1" x14ac:dyDescent="0.25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</row>
    <row r="998" spans="1:30" ht="15.75" customHeight="1" x14ac:dyDescent="0.25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</row>
    <row r="999" spans="1:30" ht="15.75" customHeight="1" x14ac:dyDescent="0.25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</row>
  </sheetData>
  <autoFilter ref="A6:AD102"/>
  <mergeCells count="77">
    <mergeCell ref="A143:F143"/>
    <mergeCell ref="A1:J1"/>
    <mergeCell ref="A2:J2"/>
    <mergeCell ref="A3:J3"/>
    <mergeCell ref="B4:J4"/>
    <mergeCell ref="A5:J5"/>
    <mergeCell ref="A104:I104"/>
    <mergeCell ref="A122:I122"/>
    <mergeCell ref="A139:F139"/>
    <mergeCell ref="A140:F140"/>
    <mergeCell ref="A141:F141"/>
    <mergeCell ref="A142:F142"/>
    <mergeCell ref="A155:F155"/>
    <mergeCell ref="A144:F144"/>
    <mergeCell ref="A145:F145"/>
    <mergeCell ref="A146:F146"/>
    <mergeCell ref="A147:F147"/>
    <mergeCell ref="A148:F148"/>
    <mergeCell ref="A149:F149"/>
    <mergeCell ref="A150:F150"/>
    <mergeCell ref="A151:F151"/>
    <mergeCell ref="A152:F152"/>
    <mergeCell ref="A153:F153"/>
    <mergeCell ref="A154:F154"/>
    <mergeCell ref="A167:F167"/>
    <mergeCell ref="A156:F156"/>
    <mergeCell ref="A157:F157"/>
    <mergeCell ref="A158:F158"/>
    <mergeCell ref="A159:F159"/>
    <mergeCell ref="A160:F160"/>
    <mergeCell ref="A161:F161"/>
    <mergeCell ref="A162:F162"/>
    <mergeCell ref="A163:F163"/>
    <mergeCell ref="A164:F164"/>
    <mergeCell ref="A165:F165"/>
    <mergeCell ref="A166:F166"/>
    <mergeCell ref="A179:F179"/>
    <mergeCell ref="A168:F168"/>
    <mergeCell ref="A169:F169"/>
    <mergeCell ref="A170:F170"/>
    <mergeCell ref="A171:F171"/>
    <mergeCell ref="A172:F172"/>
    <mergeCell ref="A173:F173"/>
    <mergeCell ref="A174:F174"/>
    <mergeCell ref="A175:F175"/>
    <mergeCell ref="A176:F176"/>
    <mergeCell ref="A177:F177"/>
    <mergeCell ref="A178:F178"/>
    <mergeCell ref="A191:F191"/>
    <mergeCell ref="A180:F180"/>
    <mergeCell ref="A181:F181"/>
    <mergeCell ref="A182:F182"/>
    <mergeCell ref="A183:F183"/>
    <mergeCell ref="A184:F184"/>
    <mergeCell ref="A185:F185"/>
    <mergeCell ref="A186:F186"/>
    <mergeCell ref="A187:F187"/>
    <mergeCell ref="A188:F188"/>
    <mergeCell ref="A189:F189"/>
    <mergeCell ref="A190:F190"/>
    <mergeCell ref="A203:F203"/>
    <mergeCell ref="A192:F192"/>
    <mergeCell ref="A193:F193"/>
    <mergeCell ref="A194:F194"/>
    <mergeCell ref="A195:F195"/>
    <mergeCell ref="A196:F196"/>
    <mergeCell ref="A197:F197"/>
    <mergeCell ref="A198:F198"/>
    <mergeCell ref="A199:F199"/>
    <mergeCell ref="A200:F200"/>
    <mergeCell ref="A201:F201"/>
    <mergeCell ref="A202:F202"/>
    <mergeCell ref="A204:F204"/>
    <mergeCell ref="A205:F205"/>
    <mergeCell ref="A206:F206"/>
    <mergeCell ref="A207:F207"/>
    <mergeCell ref="A208:F208"/>
  </mergeCells>
  <dataValidations count="4">
    <dataValidation type="list" allowBlank="1" sqref="B106:B113">
      <formula1>"FDA,FDA-1,FDA-2,FDA-3,FDA-4"</formula1>
    </dataValidation>
    <dataValidation type="list" allowBlank="1" sqref="B124:B126">
      <formula1>"FGS-1,FGS-2,FGS-3,FGA-1,FGA-2,FGA-3"</formula1>
    </dataValidation>
    <dataValidation type="list" allowBlank="1" sqref="D7:D89 D124:D126 D106:D113">
      <formula1>"AGP,CLH,CLT,COM,CTD,CTI,DES,DISP,ELE,ESG,EST,EXM,EXQ,EXR,FRQ,REV,VAGO"</formula1>
    </dataValidation>
    <dataValidation type="list" allowBlank="1" sqref="B7:B89">
      <formula1>"DAS,DAS-1,DAS-2,DAS-3,DAS-4,DAS-5,CAA-1,CAA-2,CAA-3,CAA-4,CAA-5"</formula1>
    </dataValidation>
  </dataValidations>
  <pageMargins left="0.511811024" right="0.511811024" top="0.78740157499999996" bottom="0.78740157499999996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9"/>
  <sheetViews>
    <sheetView topLeftCell="A94" workbookViewId="0">
      <selection activeCell="G107" sqref="G107"/>
    </sheetView>
  </sheetViews>
  <sheetFormatPr defaultColWidth="12.59765625" defaultRowHeight="15" customHeight="1" x14ac:dyDescent="0.25"/>
  <cols>
    <col min="1" max="1" width="67.69921875" style="81" customWidth="1"/>
    <col min="2" max="2" width="11.5" style="81" customWidth="1"/>
    <col min="3" max="3" width="16.59765625" style="81" customWidth="1"/>
    <col min="4" max="4" width="13.8984375" style="81" customWidth="1"/>
    <col min="5" max="5" width="9.5" style="81" customWidth="1"/>
    <col min="6" max="6" width="50.5" style="81" customWidth="1"/>
    <col min="7" max="7" width="19" style="81" customWidth="1"/>
    <col min="8" max="8" width="17.3984375" style="81" customWidth="1"/>
    <col min="9" max="9" width="17.09765625" style="81" customWidth="1"/>
    <col min="10" max="10" width="14.3984375" style="81" customWidth="1"/>
    <col min="11" max="16" width="7.59765625" style="81" customWidth="1"/>
    <col min="17" max="17" width="41.8984375" style="81" customWidth="1"/>
    <col min="18" max="30" width="7.59765625" style="81" customWidth="1"/>
    <col min="31" max="16384" width="12.59765625" style="81"/>
  </cols>
  <sheetData>
    <row r="1" spans="1:30" ht="14.25" customHeight="1" x14ac:dyDescent="0.4">
      <c r="A1" s="91" t="s">
        <v>0</v>
      </c>
      <c r="B1" s="92"/>
      <c r="C1" s="92"/>
      <c r="D1" s="92"/>
      <c r="E1" s="92"/>
      <c r="F1" s="92"/>
      <c r="G1" s="92"/>
      <c r="H1" s="92"/>
      <c r="I1" s="92"/>
      <c r="J1" s="9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2"/>
      <c r="AC1" s="2"/>
      <c r="AD1" s="2"/>
    </row>
    <row r="2" spans="1:30" ht="14.25" customHeight="1" x14ac:dyDescent="0.4">
      <c r="A2" s="94" t="s">
        <v>1</v>
      </c>
      <c r="B2" s="89"/>
      <c r="C2" s="89"/>
      <c r="D2" s="89"/>
      <c r="E2" s="89"/>
      <c r="F2" s="89"/>
      <c r="G2" s="89"/>
      <c r="H2" s="89"/>
      <c r="I2" s="89"/>
      <c r="J2" s="9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2"/>
      <c r="AC2" s="2"/>
      <c r="AD2" s="2"/>
    </row>
    <row r="3" spans="1:30" ht="29.25" customHeight="1" x14ac:dyDescent="0.35">
      <c r="A3" s="94" t="s">
        <v>2</v>
      </c>
      <c r="B3" s="89"/>
      <c r="C3" s="89"/>
      <c r="D3" s="89"/>
      <c r="E3" s="89"/>
      <c r="F3" s="89"/>
      <c r="G3" s="89"/>
      <c r="H3" s="89"/>
      <c r="I3" s="89"/>
      <c r="J3" s="95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4"/>
      <c r="AB3" s="2"/>
      <c r="AC3" s="2"/>
      <c r="AD3" s="2"/>
    </row>
    <row r="4" spans="1:30" ht="14.25" customHeight="1" x14ac:dyDescent="0.25">
      <c r="A4" s="5" t="s">
        <v>466</v>
      </c>
      <c r="B4" s="96" t="s">
        <v>4</v>
      </c>
      <c r="C4" s="89"/>
      <c r="D4" s="89"/>
      <c r="E4" s="89"/>
      <c r="F4" s="89"/>
      <c r="G4" s="89"/>
      <c r="H4" s="89"/>
      <c r="I4" s="89"/>
      <c r="J4" s="90"/>
      <c r="K4" s="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4.25" customHeight="1" x14ac:dyDescent="0.25">
      <c r="A5" s="97" t="s">
        <v>5</v>
      </c>
      <c r="B5" s="89"/>
      <c r="C5" s="89"/>
      <c r="D5" s="89"/>
      <c r="E5" s="89"/>
      <c r="F5" s="89"/>
      <c r="G5" s="89"/>
      <c r="H5" s="89"/>
      <c r="I5" s="89"/>
      <c r="J5" s="90"/>
      <c r="K5" s="7"/>
      <c r="L5" s="8"/>
      <c r="M5" s="9"/>
      <c r="N5" s="9"/>
      <c r="O5" s="9"/>
      <c r="P5" s="9"/>
      <c r="Q5" s="9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4.25" customHeight="1" x14ac:dyDescent="0.25">
      <c r="A6" s="10" t="s">
        <v>6</v>
      </c>
      <c r="B6" s="10" t="s">
        <v>7</v>
      </c>
      <c r="C6" s="10" t="s">
        <v>8</v>
      </c>
      <c r="D6" s="10" t="s">
        <v>9</v>
      </c>
      <c r="E6" s="10" t="s">
        <v>10</v>
      </c>
      <c r="F6" s="10" t="s">
        <v>11</v>
      </c>
      <c r="G6" s="10" t="s">
        <v>12</v>
      </c>
      <c r="H6" s="10" t="s">
        <v>13</v>
      </c>
      <c r="I6" s="10" t="s">
        <v>14</v>
      </c>
      <c r="J6" s="10" t="s">
        <v>15</v>
      </c>
      <c r="K6" s="11"/>
      <c r="L6" s="12"/>
      <c r="M6" s="12"/>
      <c r="N6" s="12"/>
      <c r="O6" s="12"/>
      <c r="P6" s="12"/>
      <c r="Q6" s="12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</row>
    <row r="7" spans="1:30" ht="14.25" customHeight="1" x14ac:dyDescent="0.3">
      <c r="A7" s="14" t="s">
        <v>16</v>
      </c>
      <c r="B7" s="14" t="s">
        <v>17</v>
      </c>
      <c r="C7" s="15" t="s">
        <v>18</v>
      </c>
      <c r="D7" s="15" t="s">
        <v>19</v>
      </c>
      <c r="E7" s="16">
        <v>1</v>
      </c>
      <c r="F7" s="17" t="s">
        <v>425</v>
      </c>
      <c r="G7" s="18">
        <v>12261.2</v>
      </c>
      <c r="H7" s="19">
        <v>0</v>
      </c>
      <c r="I7" s="19">
        <v>0</v>
      </c>
      <c r="J7" s="20">
        <f t="shared" ref="J7:J101" si="0">SUM(G7:I7)</f>
        <v>12261.2</v>
      </c>
      <c r="K7" s="21"/>
      <c r="L7" s="21"/>
      <c r="M7" s="21"/>
      <c r="N7" s="21"/>
      <c r="O7" s="21"/>
      <c r="P7" s="21"/>
      <c r="Q7" s="21"/>
      <c r="R7" s="22"/>
      <c r="S7" s="22"/>
      <c r="T7" s="22"/>
      <c r="U7" s="22"/>
      <c r="V7" s="22"/>
      <c r="W7" s="22"/>
      <c r="X7" s="22"/>
      <c r="Y7" s="22"/>
      <c r="Z7" s="22"/>
      <c r="AA7" s="23"/>
      <c r="AB7" s="23"/>
      <c r="AC7" s="23"/>
      <c r="AD7" s="23"/>
    </row>
    <row r="8" spans="1:30" ht="14.25" customHeight="1" x14ac:dyDescent="0.3">
      <c r="A8" s="24" t="s">
        <v>21</v>
      </c>
      <c r="B8" s="14" t="s">
        <v>22</v>
      </c>
      <c r="C8" s="15" t="s">
        <v>23</v>
      </c>
      <c r="D8" s="15" t="s">
        <v>24</v>
      </c>
      <c r="E8" s="16">
        <v>1</v>
      </c>
      <c r="F8" s="25" t="s">
        <v>393</v>
      </c>
      <c r="G8" s="19">
        <v>0</v>
      </c>
      <c r="H8" s="18">
        <v>2312.25</v>
      </c>
      <c r="I8" s="18">
        <v>9249.0300000000007</v>
      </c>
      <c r="J8" s="20">
        <f t="shared" si="0"/>
        <v>11561.28</v>
      </c>
      <c r="K8" s="21"/>
      <c r="L8" s="21"/>
      <c r="M8" s="21"/>
      <c r="N8" s="21"/>
      <c r="O8" s="21"/>
      <c r="P8" s="21"/>
      <c r="Q8" s="21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1:30" ht="14.25" customHeight="1" x14ac:dyDescent="0.3">
      <c r="A9" s="24" t="s">
        <v>26</v>
      </c>
      <c r="B9" s="14" t="s">
        <v>22</v>
      </c>
      <c r="C9" s="15" t="s">
        <v>27</v>
      </c>
      <c r="D9" s="15" t="s">
        <v>24</v>
      </c>
      <c r="E9" s="16">
        <v>1</v>
      </c>
      <c r="F9" s="25" t="s">
        <v>389</v>
      </c>
      <c r="G9" s="19">
        <v>0</v>
      </c>
      <c r="H9" s="18">
        <v>2312.25</v>
      </c>
      <c r="I9" s="18">
        <v>9249.0300000000007</v>
      </c>
      <c r="J9" s="20">
        <f t="shared" si="0"/>
        <v>11561.28</v>
      </c>
      <c r="K9" s="21"/>
      <c r="L9" s="21"/>
      <c r="M9" s="21"/>
      <c r="N9" s="21"/>
      <c r="O9" s="21"/>
      <c r="P9" s="21"/>
      <c r="Q9" s="21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</row>
    <row r="10" spans="1:30" ht="14.25" customHeight="1" x14ac:dyDescent="0.3">
      <c r="A10" s="14" t="s">
        <v>29</v>
      </c>
      <c r="B10" s="14" t="s">
        <v>22</v>
      </c>
      <c r="C10" s="15" t="s">
        <v>30</v>
      </c>
      <c r="D10" s="15" t="s">
        <v>31</v>
      </c>
      <c r="E10" s="16">
        <v>1</v>
      </c>
      <c r="F10" s="25" t="s">
        <v>32</v>
      </c>
      <c r="G10" s="19">
        <v>0</v>
      </c>
      <c r="H10" s="18">
        <v>0</v>
      </c>
      <c r="I10" s="18">
        <v>9249.0300000000007</v>
      </c>
      <c r="J10" s="20">
        <f t="shared" si="0"/>
        <v>9249.0300000000007</v>
      </c>
      <c r="K10" s="21"/>
      <c r="L10" s="21"/>
      <c r="M10" s="21"/>
      <c r="N10" s="21"/>
      <c r="O10" s="21"/>
      <c r="P10" s="21"/>
      <c r="Q10" s="21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 ht="14.25" customHeight="1" x14ac:dyDescent="0.3">
      <c r="A11" s="75" t="s">
        <v>33</v>
      </c>
      <c r="B11" s="14" t="s">
        <v>34</v>
      </c>
      <c r="C11" s="15" t="s">
        <v>27</v>
      </c>
      <c r="D11" s="15" t="s">
        <v>24</v>
      </c>
      <c r="E11" s="16">
        <v>1</v>
      </c>
      <c r="F11" s="17" t="s">
        <v>84</v>
      </c>
      <c r="G11" s="19">
        <v>0</v>
      </c>
      <c r="H11" s="26">
        <v>1695.65</v>
      </c>
      <c r="I11" s="18">
        <v>6782.61</v>
      </c>
      <c r="J11" s="20">
        <f t="shared" si="0"/>
        <v>8478.26</v>
      </c>
      <c r="K11" s="21"/>
      <c r="L11" s="21"/>
      <c r="M11" s="21"/>
      <c r="N11" s="21"/>
      <c r="O11" s="21"/>
      <c r="P11" s="21"/>
      <c r="Q11" s="21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ht="14.25" customHeight="1" x14ac:dyDescent="0.3">
      <c r="A12" s="14" t="s">
        <v>36</v>
      </c>
      <c r="B12" s="14" t="s">
        <v>34</v>
      </c>
      <c r="C12" s="15" t="s">
        <v>37</v>
      </c>
      <c r="D12" s="15" t="s">
        <v>24</v>
      </c>
      <c r="E12" s="16">
        <v>1</v>
      </c>
      <c r="F12" s="17" t="s">
        <v>443</v>
      </c>
      <c r="G12" s="19">
        <v>0</v>
      </c>
      <c r="H12" s="26">
        <v>1695.65</v>
      </c>
      <c r="I12" s="18">
        <v>6782.61</v>
      </c>
      <c r="J12" s="20">
        <f t="shared" si="0"/>
        <v>8478.26</v>
      </c>
      <c r="K12" s="21"/>
      <c r="L12" s="21"/>
      <c r="M12" s="21"/>
      <c r="N12" s="21"/>
      <c r="O12" s="21"/>
      <c r="P12" s="21"/>
      <c r="Q12" s="21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ht="14.25" customHeight="1" x14ac:dyDescent="0.3">
      <c r="A13" s="14" t="s">
        <v>39</v>
      </c>
      <c r="B13" s="24" t="s">
        <v>34</v>
      </c>
      <c r="C13" s="15" t="s">
        <v>23</v>
      </c>
      <c r="D13" s="15" t="s">
        <v>24</v>
      </c>
      <c r="E13" s="16">
        <v>1</v>
      </c>
      <c r="F13" s="28" t="s">
        <v>444</v>
      </c>
      <c r="G13" s="19">
        <v>0</v>
      </c>
      <c r="H13" s="26">
        <v>1695.65</v>
      </c>
      <c r="I13" s="18">
        <v>6782.61</v>
      </c>
      <c r="J13" s="20">
        <f t="shared" si="0"/>
        <v>8478.26</v>
      </c>
      <c r="K13" s="21"/>
      <c r="L13" s="21"/>
      <c r="M13" s="21"/>
      <c r="N13" s="21"/>
      <c r="O13" s="21"/>
      <c r="P13" s="21"/>
      <c r="Q13" s="21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ht="14.25" customHeight="1" x14ac:dyDescent="0.3">
      <c r="A14" s="24" t="s">
        <v>41</v>
      </c>
      <c r="B14" s="14" t="s">
        <v>42</v>
      </c>
      <c r="C14" s="15" t="s">
        <v>43</v>
      </c>
      <c r="D14" s="15" t="s">
        <v>24</v>
      </c>
      <c r="E14" s="16">
        <v>1</v>
      </c>
      <c r="F14" s="17" t="s">
        <v>125</v>
      </c>
      <c r="G14" s="19">
        <v>0</v>
      </c>
      <c r="H14" s="18">
        <v>1425.9</v>
      </c>
      <c r="I14" s="18">
        <v>5703.56</v>
      </c>
      <c r="J14" s="20">
        <f t="shared" si="0"/>
        <v>7129.4600000000009</v>
      </c>
      <c r="K14" s="21"/>
      <c r="L14" s="21"/>
      <c r="M14" s="21"/>
      <c r="N14" s="21"/>
      <c r="O14" s="21"/>
      <c r="P14" s="21"/>
      <c r="Q14" s="21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ht="14.25" customHeight="1" x14ac:dyDescent="0.3">
      <c r="A15" s="76" t="s">
        <v>45</v>
      </c>
      <c r="B15" s="14" t="s">
        <v>42</v>
      </c>
      <c r="C15" s="15" t="s">
        <v>46</v>
      </c>
      <c r="D15" s="15" t="s">
        <v>24</v>
      </c>
      <c r="E15" s="16">
        <v>1</v>
      </c>
      <c r="F15" s="17" t="s">
        <v>459</v>
      </c>
      <c r="G15" s="19">
        <v>0</v>
      </c>
      <c r="H15" s="18">
        <v>1425.9</v>
      </c>
      <c r="I15" s="18">
        <v>5703.56</v>
      </c>
      <c r="J15" s="20">
        <f t="shared" si="0"/>
        <v>7129.4600000000009</v>
      </c>
      <c r="K15" s="21"/>
      <c r="L15" s="21"/>
      <c r="M15" s="21"/>
      <c r="N15" s="21"/>
      <c r="O15" s="21"/>
      <c r="P15" s="21"/>
      <c r="Q15" s="21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ht="14.25" customHeight="1" x14ac:dyDescent="0.3">
      <c r="A16" s="24" t="s">
        <v>48</v>
      </c>
      <c r="B16" s="14" t="s">
        <v>42</v>
      </c>
      <c r="C16" s="15" t="s">
        <v>49</v>
      </c>
      <c r="D16" s="15" t="s">
        <v>24</v>
      </c>
      <c r="E16" s="16">
        <v>1</v>
      </c>
      <c r="F16" s="17" t="s">
        <v>460</v>
      </c>
      <c r="G16" s="19">
        <v>0</v>
      </c>
      <c r="H16" s="18">
        <v>1425.9</v>
      </c>
      <c r="I16" s="18">
        <v>5703.56</v>
      </c>
      <c r="J16" s="20">
        <f t="shared" si="0"/>
        <v>7129.4600000000009</v>
      </c>
      <c r="K16" s="21"/>
      <c r="L16" s="21"/>
      <c r="M16" s="21"/>
      <c r="N16" s="21"/>
      <c r="O16" s="21"/>
      <c r="P16" s="21"/>
      <c r="Q16" s="21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ht="14.25" customHeight="1" x14ac:dyDescent="0.3">
      <c r="A17" s="24" t="s">
        <v>51</v>
      </c>
      <c r="B17" s="14" t="s">
        <v>42</v>
      </c>
      <c r="C17" s="15" t="s">
        <v>52</v>
      </c>
      <c r="D17" s="15" t="s">
        <v>24</v>
      </c>
      <c r="E17" s="16">
        <v>1</v>
      </c>
      <c r="F17" s="17" t="s">
        <v>396</v>
      </c>
      <c r="G17" s="19">
        <v>0</v>
      </c>
      <c r="H17" s="18">
        <v>1425.9</v>
      </c>
      <c r="I17" s="18">
        <v>5703.56</v>
      </c>
      <c r="J17" s="20">
        <f t="shared" si="0"/>
        <v>7129.4600000000009</v>
      </c>
      <c r="K17" s="21"/>
      <c r="L17" s="21"/>
      <c r="M17" s="21"/>
      <c r="N17" s="21"/>
      <c r="O17" s="21"/>
      <c r="P17" s="21"/>
      <c r="Q17" s="21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ht="14.25" customHeight="1" x14ac:dyDescent="0.3">
      <c r="A18" s="24" t="s">
        <v>54</v>
      </c>
      <c r="B18" s="14" t="s">
        <v>42</v>
      </c>
      <c r="C18" s="15" t="s">
        <v>55</v>
      </c>
      <c r="D18" s="15" t="s">
        <v>24</v>
      </c>
      <c r="E18" s="16">
        <v>1</v>
      </c>
      <c r="F18" s="17" t="s">
        <v>397</v>
      </c>
      <c r="G18" s="19">
        <v>0</v>
      </c>
      <c r="H18" s="18">
        <v>1425.9</v>
      </c>
      <c r="I18" s="18">
        <v>5703.56</v>
      </c>
      <c r="J18" s="20">
        <f t="shared" si="0"/>
        <v>7129.4600000000009</v>
      </c>
      <c r="K18" s="21"/>
      <c r="L18" s="21"/>
      <c r="M18" s="21"/>
      <c r="N18" s="21"/>
      <c r="O18" s="21"/>
      <c r="P18" s="21"/>
      <c r="Q18" s="21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ht="14.25" customHeight="1" x14ac:dyDescent="0.3">
      <c r="A19" s="24" t="s">
        <v>57</v>
      </c>
      <c r="B19" s="14" t="s">
        <v>58</v>
      </c>
      <c r="C19" s="15" t="s">
        <v>23</v>
      </c>
      <c r="D19" s="15" t="s">
        <v>24</v>
      </c>
      <c r="E19" s="16">
        <v>1</v>
      </c>
      <c r="F19" s="17" t="s">
        <v>59</v>
      </c>
      <c r="G19" s="19">
        <v>0</v>
      </c>
      <c r="H19" s="18">
        <v>1310.28</v>
      </c>
      <c r="I19" s="18">
        <v>5241.1099999999997</v>
      </c>
      <c r="J19" s="20">
        <f t="shared" si="0"/>
        <v>6551.3899999999994</v>
      </c>
      <c r="K19" s="21"/>
      <c r="L19" s="21"/>
      <c r="M19" s="21"/>
      <c r="N19" s="21"/>
      <c r="O19" s="21"/>
      <c r="P19" s="21"/>
      <c r="Q19" s="21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ht="14.25" customHeight="1" x14ac:dyDescent="0.3">
      <c r="A20" s="14" t="s">
        <v>60</v>
      </c>
      <c r="B20" s="14" t="s">
        <v>58</v>
      </c>
      <c r="C20" s="15" t="s">
        <v>61</v>
      </c>
      <c r="D20" s="15" t="s">
        <v>24</v>
      </c>
      <c r="E20" s="16">
        <v>1</v>
      </c>
      <c r="F20" s="17" t="s">
        <v>62</v>
      </c>
      <c r="G20" s="19">
        <v>0</v>
      </c>
      <c r="H20" s="18">
        <v>1310.28</v>
      </c>
      <c r="I20" s="18">
        <v>5241.1099999999997</v>
      </c>
      <c r="J20" s="20">
        <f t="shared" si="0"/>
        <v>6551.3899999999994</v>
      </c>
      <c r="K20" s="21"/>
      <c r="L20" s="21"/>
      <c r="M20" s="21"/>
      <c r="N20" s="21"/>
      <c r="O20" s="21"/>
      <c r="P20" s="21"/>
      <c r="Q20" s="21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ht="14.25" customHeight="1" x14ac:dyDescent="0.3">
      <c r="A21" s="14" t="s">
        <v>63</v>
      </c>
      <c r="B21" s="24" t="s">
        <v>58</v>
      </c>
      <c r="C21" s="15" t="s">
        <v>46</v>
      </c>
      <c r="D21" s="15" t="s">
        <v>24</v>
      </c>
      <c r="E21" s="16">
        <v>1</v>
      </c>
      <c r="F21" s="17" t="s">
        <v>445</v>
      </c>
      <c r="G21" s="19">
        <v>0</v>
      </c>
      <c r="H21" s="18">
        <v>1310.28</v>
      </c>
      <c r="I21" s="18">
        <v>5241.1099999999997</v>
      </c>
      <c r="J21" s="20">
        <f t="shared" si="0"/>
        <v>6551.3899999999994</v>
      </c>
      <c r="K21" s="21"/>
      <c r="L21" s="21"/>
      <c r="M21" s="21"/>
      <c r="N21" s="21"/>
      <c r="O21" s="21"/>
      <c r="P21" s="21"/>
      <c r="Q21" s="21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ht="14.25" customHeight="1" x14ac:dyDescent="0.3">
      <c r="A22" s="24" t="s">
        <v>65</v>
      </c>
      <c r="B22" s="14" t="s">
        <v>66</v>
      </c>
      <c r="C22" s="15" t="s">
        <v>23</v>
      </c>
      <c r="D22" s="15" t="s">
        <v>24</v>
      </c>
      <c r="E22" s="16">
        <v>1</v>
      </c>
      <c r="F22" s="56" t="s">
        <v>446</v>
      </c>
      <c r="G22" s="19">
        <v>0</v>
      </c>
      <c r="H22" s="18">
        <v>1079.06</v>
      </c>
      <c r="I22" s="18">
        <v>4316.21</v>
      </c>
      <c r="J22" s="20">
        <f t="shared" si="0"/>
        <v>5395.27</v>
      </c>
      <c r="K22" s="21"/>
      <c r="L22" s="21"/>
      <c r="M22" s="21"/>
      <c r="N22" s="21"/>
      <c r="O22" s="21"/>
      <c r="P22" s="21"/>
      <c r="Q22" s="21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ht="14.25" customHeight="1" x14ac:dyDescent="0.3">
      <c r="A23" s="24" t="s">
        <v>68</v>
      </c>
      <c r="B23" s="14" t="s">
        <v>66</v>
      </c>
      <c r="C23" s="15" t="s">
        <v>69</v>
      </c>
      <c r="D23" s="15" t="s">
        <v>24</v>
      </c>
      <c r="E23" s="16">
        <v>1</v>
      </c>
      <c r="F23" s="17" t="s">
        <v>447</v>
      </c>
      <c r="G23" s="19">
        <v>0</v>
      </c>
      <c r="H23" s="18">
        <v>1079.06</v>
      </c>
      <c r="I23" s="18">
        <v>4316.21</v>
      </c>
      <c r="J23" s="20">
        <f t="shared" si="0"/>
        <v>5395.27</v>
      </c>
      <c r="K23" s="21"/>
      <c r="L23" s="21"/>
      <c r="M23" s="21"/>
      <c r="N23" s="21"/>
      <c r="O23" s="21"/>
      <c r="P23" s="21"/>
      <c r="Q23" s="21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ht="14.25" customHeight="1" x14ac:dyDescent="0.3">
      <c r="A24" s="24" t="s">
        <v>71</v>
      </c>
      <c r="B24" s="14" t="s">
        <v>66</v>
      </c>
      <c r="C24" s="15" t="s">
        <v>72</v>
      </c>
      <c r="D24" s="15" t="s">
        <v>24</v>
      </c>
      <c r="E24" s="16">
        <v>1</v>
      </c>
      <c r="F24" s="56" t="s">
        <v>73</v>
      </c>
      <c r="G24" s="19">
        <v>0</v>
      </c>
      <c r="H24" s="18">
        <v>1079.06</v>
      </c>
      <c r="I24" s="18">
        <v>4316.21</v>
      </c>
      <c r="J24" s="20">
        <f t="shared" si="0"/>
        <v>5395.27</v>
      </c>
      <c r="K24" s="21"/>
      <c r="L24" s="21"/>
      <c r="M24" s="21"/>
      <c r="N24" s="21"/>
      <c r="O24" s="21"/>
      <c r="P24" s="21"/>
      <c r="Q24" s="21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ht="14.25" customHeight="1" x14ac:dyDescent="0.3">
      <c r="A25" s="24" t="s">
        <v>74</v>
      </c>
      <c r="B25" s="14" t="s">
        <v>66</v>
      </c>
      <c r="C25" s="15" t="s">
        <v>27</v>
      </c>
      <c r="D25" s="15" t="s">
        <v>24</v>
      </c>
      <c r="E25" s="16">
        <v>1</v>
      </c>
      <c r="F25" s="56" t="s">
        <v>75</v>
      </c>
      <c r="G25" s="19">
        <v>0</v>
      </c>
      <c r="H25" s="18">
        <v>1079.06</v>
      </c>
      <c r="I25" s="18">
        <v>4316.21</v>
      </c>
      <c r="J25" s="20">
        <f t="shared" si="0"/>
        <v>5395.27</v>
      </c>
      <c r="K25" s="21"/>
      <c r="L25" s="21"/>
      <c r="M25" s="21"/>
      <c r="N25" s="21"/>
      <c r="O25" s="21"/>
      <c r="P25" s="21"/>
      <c r="Q25" s="21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ht="14.25" customHeight="1" x14ac:dyDescent="0.3">
      <c r="A26" s="24" t="s">
        <v>76</v>
      </c>
      <c r="B26" s="14" t="s">
        <v>66</v>
      </c>
      <c r="C26" s="15" t="s">
        <v>77</v>
      </c>
      <c r="D26" s="15" t="s">
        <v>24</v>
      </c>
      <c r="E26" s="16">
        <v>1</v>
      </c>
      <c r="F26" s="56" t="s">
        <v>78</v>
      </c>
      <c r="G26" s="19">
        <v>0</v>
      </c>
      <c r="H26" s="18">
        <v>1079.06</v>
      </c>
      <c r="I26" s="18">
        <v>4316.21</v>
      </c>
      <c r="J26" s="20">
        <f t="shared" si="0"/>
        <v>5395.27</v>
      </c>
      <c r="K26" s="21"/>
      <c r="L26" s="21"/>
      <c r="M26" s="21"/>
      <c r="N26" s="21"/>
      <c r="O26" s="21"/>
      <c r="P26" s="21"/>
      <c r="Q26" s="21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ht="14.25" customHeight="1" x14ac:dyDescent="0.3">
      <c r="A27" s="24" t="s">
        <v>79</v>
      </c>
      <c r="B27" s="14" t="s">
        <v>66</v>
      </c>
      <c r="C27" s="15" t="s">
        <v>77</v>
      </c>
      <c r="D27" s="15" t="s">
        <v>24</v>
      </c>
      <c r="E27" s="16">
        <v>1</v>
      </c>
      <c r="F27" s="56" t="s">
        <v>400</v>
      </c>
      <c r="G27" s="19">
        <v>0</v>
      </c>
      <c r="H27" s="18">
        <v>1079.06</v>
      </c>
      <c r="I27" s="18">
        <v>4316.21</v>
      </c>
      <c r="J27" s="20">
        <f t="shared" si="0"/>
        <v>5395.27</v>
      </c>
      <c r="K27" s="21"/>
      <c r="L27" s="21"/>
      <c r="M27" s="21"/>
      <c r="N27" s="21"/>
      <c r="O27" s="21"/>
      <c r="P27" s="21"/>
      <c r="Q27" s="21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ht="14.25" customHeight="1" x14ac:dyDescent="0.3">
      <c r="A28" s="14" t="s">
        <v>81</v>
      </c>
      <c r="B28" s="24" t="s">
        <v>66</v>
      </c>
      <c r="C28" s="15" t="s">
        <v>27</v>
      </c>
      <c r="D28" s="15" t="s">
        <v>24</v>
      </c>
      <c r="E28" s="16">
        <v>1</v>
      </c>
      <c r="F28" s="56" t="s">
        <v>401</v>
      </c>
      <c r="G28" s="19">
        <v>0</v>
      </c>
      <c r="H28" s="18">
        <v>1079.06</v>
      </c>
      <c r="I28" s="18">
        <v>4316.21</v>
      </c>
      <c r="J28" s="20">
        <f t="shared" si="0"/>
        <v>5395.27</v>
      </c>
      <c r="K28" s="21"/>
      <c r="L28" s="21"/>
      <c r="M28" s="21"/>
      <c r="N28" s="21"/>
      <c r="O28" s="21"/>
      <c r="P28" s="21"/>
      <c r="Q28" s="21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ht="14.25" customHeight="1" x14ac:dyDescent="0.3">
      <c r="A29" s="14" t="s">
        <v>83</v>
      </c>
      <c r="B29" s="24" t="s">
        <v>66</v>
      </c>
      <c r="C29" s="15" t="s">
        <v>37</v>
      </c>
      <c r="D29" s="15" t="s">
        <v>24</v>
      </c>
      <c r="E29" s="16">
        <v>1</v>
      </c>
      <c r="F29" s="17" t="s">
        <v>461</v>
      </c>
      <c r="G29" s="19">
        <v>0</v>
      </c>
      <c r="H29" s="18">
        <v>1079.06</v>
      </c>
      <c r="I29" s="18">
        <v>4316.21</v>
      </c>
      <c r="J29" s="20">
        <f t="shared" si="0"/>
        <v>5395.27</v>
      </c>
      <c r="K29" s="21"/>
      <c r="L29" s="21"/>
      <c r="M29" s="21"/>
      <c r="N29" s="21"/>
      <c r="O29" s="21"/>
      <c r="P29" s="21"/>
      <c r="Q29" s="21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ht="14.25" customHeight="1" x14ac:dyDescent="0.3">
      <c r="A30" s="29" t="s">
        <v>85</v>
      </c>
      <c r="B30" s="30" t="s">
        <v>86</v>
      </c>
      <c r="C30" s="15" t="s">
        <v>37</v>
      </c>
      <c r="D30" s="15" t="s">
        <v>24</v>
      </c>
      <c r="E30" s="16">
        <v>1</v>
      </c>
      <c r="F30" s="56" t="s">
        <v>87</v>
      </c>
      <c r="G30" s="19">
        <v>0</v>
      </c>
      <c r="H30" s="18">
        <v>770.75</v>
      </c>
      <c r="I30" s="18">
        <v>3083.01</v>
      </c>
      <c r="J30" s="20">
        <f t="shared" si="0"/>
        <v>3853.76</v>
      </c>
      <c r="K30" s="21"/>
      <c r="L30" s="21"/>
      <c r="M30" s="21"/>
      <c r="N30" s="21"/>
      <c r="O30" s="21"/>
      <c r="P30" s="21"/>
      <c r="Q30" s="21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ht="14.25" customHeight="1" x14ac:dyDescent="0.3">
      <c r="A31" s="14" t="s">
        <v>88</v>
      </c>
      <c r="B31" s="14" t="s">
        <v>86</v>
      </c>
      <c r="C31" s="15" t="s">
        <v>89</v>
      </c>
      <c r="D31" s="15" t="s">
        <v>24</v>
      </c>
      <c r="E31" s="16">
        <v>1</v>
      </c>
      <c r="F31" s="56" t="s">
        <v>448</v>
      </c>
      <c r="G31" s="19">
        <v>0</v>
      </c>
      <c r="H31" s="18">
        <v>770.75</v>
      </c>
      <c r="I31" s="18">
        <v>3083.01</v>
      </c>
      <c r="J31" s="20">
        <f t="shared" si="0"/>
        <v>3853.76</v>
      </c>
      <c r="K31" s="21"/>
      <c r="L31" s="21"/>
      <c r="M31" s="21"/>
      <c r="N31" s="21"/>
      <c r="O31" s="21"/>
      <c r="P31" s="21"/>
      <c r="Q31" s="21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ht="14.25" customHeight="1" x14ac:dyDescent="0.3">
      <c r="A32" s="24" t="s">
        <v>91</v>
      </c>
      <c r="B32" s="14" t="s">
        <v>86</v>
      </c>
      <c r="C32" s="15" t="s">
        <v>77</v>
      </c>
      <c r="D32" s="15" t="s">
        <v>24</v>
      </c>
      <c r="E32" s="16">
        <v>1</v>
      </c>
      <c r="F32" s="56" t="s">
        <v>403</v>
      </c>
      <c r="G32" s="19">
        <v>0</v>
      </c>
      <c r="H32" s="18">
        <v>770.75</v>
      </c>
      <c r="I32" s="18">
        <v>3083.01</v>
      </c>
      <c r="J32" s="20">
        <f t="shared" si="0"/>
        <v>3853.76</v>
      </c>
      <c r="K32" s="21"/>
      <c r="L32" s="21"/>
      <c r="M32" s="21"/>
      <c r="N32" s="21"/>
      <c r="O32" s="21"/>
      <c r="P32" s="21"/>
      <c r="Q32" s="21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ht="14.25" customHeight="1" x14ac:dyDescent="0.3">
      <c r="A33" s="24" t="s">
        <v>93</v>
      </c>
      <c r="B33" s="14" t="s">
        <v>86</v>
      </c>
      <c r="C33" s="15" t="s">
        <v>52</v>
      </c>
      <c r="D33" s="15" t="s">
        <v>24</v>
      </c>
      <c r="E33" s="16">
        <v>1</v>
      </c>
      <c r="F33" s="56" t="s">
        <v>94</v>
      </c>
      <c r="G33" s="19">
        <v>0</v>
      </c>
      <c r="H33" s="18">
        <v>770.75</v>
      </c>
      <c r="I33" s="18">
        <v>3083.01</v>
      </c>
      <c r="J33" s="20">
        <f t="shared" si="0"/>
        <v>3853.76</v>
      </c>
      <c r="K33" s="21"/>
      <c r="L33" s="21"/>
      <c r="M33" s="21"/>
      <c r="N33" s="21"/>
      <c r="O33" s="21"/>
      <c r="P33" s="21"/>
      <c r="Q33" s="21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ht="14.25" customHeight="1" x14ac:dyDescent="0.3">
      <c r="A34" s="24" t="s">
        <v>95</v>
      </c>
      <c r="B34" s="14" t="s">
        <v>86</v>
      </c>
      <c r="C34" s="15" t="s">
        <v>23</v>
      </c>
      <c r="D34" s="15" t="s">
        <v>24</v>
      </c>
      <c r="E34" s="16">
        <v>1</v>
      </c>
      <c r="F34" s="56" t="s">
        <v>96</v>
      </c>
      <c r="G34" s="19">
        <v>0</v>
      </c>
      <c r="H34" s="18">
        <v>770.75</v>
      </c>
      <c r="I34" s="18">
        <v>3083.01</v>
      </c>
      <c r="J34" s="20">
        <f t="shared" si="0"/>
        <v>3853.76</v>
      </c>
      <c r="K34" s="21"/>
      <c r="L34" s="21"/>
      <c r="M34" s="21"/>
      <c r="N34" s="21"/>
      <c r="O34" s="21"/>
      <c r="P34" s="21"/>
      <c r="Q34" s="21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ht="14.25" customHeight="1" x14ac:dyDescent="0.3">
      <c r="A35" s="24" t="s">
        <v>97</v>
      </c>
      <c r="B35" s="14" t="s">
        <v>86</v>
      </c>
      <c r="C35" s="15" t="s">
        <v>46</v>
      </c>
      <c r="D35" s="15" t="s">
        <v>24</v>
      </c>
      <c r="E35" s="16">
        <v>1</v>
      </c>
      <c r="F35" s="56" t="s">
        <v>404</v>
      </c>
      <c r="G35" s="19">
        <v>0</v>
      </c>
      <c r="H35" s="18">
        <v>770.75</v>
      </c>
      <c r="I35" s="18">
        <v>3083.01</v>
      </c>
      <c r="J35" s="20">
        <f t="shared" si="0"/>
        <v>3853.76</v>
      </c>
      <c r="K35" s="21"/>
      <c r="L35" s="21"/>
      <c r="M35" s="21"/>
      <c r="N35" s="21"/>
      <c r="O35" s="21"/>
      <c r="P35" s="21"/>
      <c r="Q35" s="21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</row>
    <row r="36" spans="1:30" ht="14.25" customHeight="1" x14ac:dyDescent="0.3">
      <c r="A36" s="24" t="s">
        <v>97</v>
      </c>
      <c r="B36" s="14" t="s">
        <v>86</v>
      </c>
      <c r="C36" s="15" t="s">
        <v>46</v>
      </c>
      <c r="D36" s="15" t="s">
        <v>24</v>
      </c>
      <c r="E36" s="16">
        <v>1</v>
      </c>
      <c r="F36" s="56" t="s">
        <v>99</v>
      </c>
      <c r="G36" s="19">
        <v>0</v>
      </c>
      <c r="H36" s="18">
        <v>770.75</v>
      </c>
      <c r="I36" s="18">
        <v>3083.01</v>
      </c>
      <c r="J36" s="20">
        <f t="shared" si="0"/>
        <v>3853.76</v>
      </c>
      <c r="K36" s="21"/>
      <c r="L36" s="21"/>
      <c r="M36" s="21"/>
      <c r="N36" s="21"/>
      <c r="O36" s="21"/>
      <c r="P36" s="21"/>
      <c r="Q36" s="21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 ht="14.25" customHeight="1" x14ac:dyDescent="0.3">
      <c r="A37" s="24" t="s">
        <v>97</v>
      </c>
      <c r="B37" s="14" t="s">
        <v>86</v>
      </c>
      <c r="C37" s="15" t="s">
        <v>46</v>
      </c>
      <c r="D37" s="15" t="s">
        <v>24</v>
      </c>
      <c r="E37" s="16">
        <v>1</v>
      </c>
      <c r="F37" s="56" t="s">
        <v>100</v>
      </c>
      <c r="G37" s="19">
        <v>0</v>
      </c>
      <c r="H37" s="18">
        <v>770.75</v>
      </c>
      <c r="I37" s="18">
        <v>3083.01</v>
      </c>
      <c r="J37" s="20">
        <f t="shared" si="0"/>
        <v>3853.76</v>
      </c>
      <c r="K37" s="21"/>
      <c r="L37" s="21"/>
      <c r="M37" s="21"/>
      <c r="N37" s="21"/>
      <c r="O37" s="21"/>
      <c r="P37" s="21"/>
      <c r="Q37" s="21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 ht="14.25" customHeight="1" x14ac:dyDescent="0.3">
      <c r="A38" s="24" t="s">
        <v>101</v>
      </c>
      <c r="B38" s="14" t="s">
        <v>86</v>
      </c>
      <c r="C38" s="15" t="s">
        <v>46</v>
      </c>
      <c r="D38" s="15" t="s">
        <v>24</v>
      </c>
      <c r="E38" s="16">
        <v>1</v>
      </c>
      <c r="F38" s="17" t="s">
        <v>430</v>
      </c>
      <c r="G38" s="19">
        <v>0</v>
      </c>
      <c r="H38" s="18">
        <v>770.75</v>
      </c>
      <c r="I38" s="18">
        <v>3083.01</v>
      </c>
      <c r="J38" s="20">
        <f t="shared" si="0"/>
        <v>3853.76</v>
      </c>
      <c r="K38" s="21"/>
      <c r="L38" s="21"/>
      <c r="M38" s="21"/>
      <c r="N38" s="21"/>
      <c r="O38" s="21"/>
      <c r="P38" s="21"/>
      <c r="Q38" s="21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 ht="14.25" customHeight="1" x14ac:dyDescent="0.3">
      <c r="A39" s="24" t="s">
        <v>103</v>
      </c>
      <c r="B39" s="14" t="s">
        <v>86</v>
      </c>
      <c r="C39" s="15" t="s">
        <v>23</v>
      </c>
      <c r="D39" s="15" t="s">
        <v>24</v>
      </c>
      <c r="E39" s="16">
        <v>1</v>
      </c>
      <c r="F39" s="56" t="s">
        <v>104</v>
      </c>
      <c r="G39" s="19">
        <v>0</v>
      </c>
      <c r="H39" s="18">
        <v>770.75</v>
      </c>
      <c r="I39" s="18">
        <v>3083.01</v>
      </c>
      <c r="J39" s="20">
        <f t="shared" si="0"/>
        <v>3853.76</v>
      </c>
      <c r="K39" s="21"/>
      <c r="L39" s="21"/>
      <c r="M39" s="21"/>
      <c r="N39" s="21"/>
      <c r="O39" s="21"/>
      <c r="P39" s="21"/>
      <c r="Q39" s="21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 ht="14.25" customHeight="1" x14ac:dyDescent="0.3">
      <c r="A40" s="14" t="s">
        <v>105</v>
      </c>
      <c r="B40" s="14" t="s">
        <v>86</v>
      </c>
      <c r="C40" s="15" t="s">
        <v>46</v>
      </c>
      <c r="D40" s="15" t="s">
        <v>24</v>
      </c>
      <c r="E40" s="16">
        <v>1</v>
      </c>
      <c r="F40" s="56" t="s">
        <v>106</v>
      </c>
      <c r="G40" s="19">
        <v>0</v>
      </c>
      <c r="H40" s="18">
        <v>770.75</v>
      </c>
      <c r="I40" s="18">
        <v>3083.01</v>
      </c>
      <c r="J40" s="20">
        <f t="shared" si="0"/>
        <v>3853.76</v>
      </c>
      <c r="K40" s="21"/>
      <c r="L40" s="21"/>
      <c r="M40" s="21"/>
      <c r="N40" s="21"/>
      <c r="O40" s="21"/>
      <c r="P40" s="21"/>
      <c r="Q40" s="21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 ht="14.25" customHeight="1" x14ac:dyDescent="0.3">
      <c r="A41" s="24" t="s">
        <v>107</v>
      </c>
      <c r="B41" s="14" t="s">
        <v>108</v>
      </c>
      <c r="C41" s="15" t="s">
        <v>23</v>
      </c>
      <c r="D41" s="15" t="s">
        <v>24</v>
      </c>
      <c r="E41" s="16">
        <v>1</v>
      </c>
      <c r="F41" s="82" t="s">
        <v>462</v>
      </c>
      <c r="G41" s="19">
        <v>0</v>
      </c>
      <c r="H41" s="18">
        <v>500.99</v>
      </c>
      <c r="I41" s="18">
        <v>2003.96</v>
      </c>
      <c r="J41" s="20">
        <f t="shared" si="0"/>
        <v>2504.9499999999998</v>
      </c>
      <c r="K41" s="21"/>
      <c r="L41" s="21"/>
      <c r="M41" s="21"/>
      <c r="N41" s="21"/>
      <c r="O41" s="21"/>
      <c r="P41" s="21"/>
      <c r="Q41" s="21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 ht="14.25" customHeight="1" x14ac:dyDescent="0.3">
      <c r="A42" s="24" t="s">
        <v>110</v>
      </c>
      <c r="B42" s="14" t="s">
        <v>108</v>
      </c>
      <c r="C42" s="15" t="s">
        <v>89</v>
      </c>
      <c r="D42" s="15" t="s">
        <v>24</v>
      </c>
      <c r="E42" s="16">
        <v>1</v>
      </c>
      <c r="F42" s="17" t="s">
        <v>405</v>
      </c>
      <c r="G42" s="19">
        <v>0</v>
      </c>
      <c r="H42" s="18">
        <v>500.99</v>
      </c>
      <c r="I42" s="18">
        <v>2003.96</v>
      </c>
      <c r="J42" s="20">
        <f t="shared" si="0"/>
        <v>2504.9499999999998</v>
      </c>
      <c r="K42" s="21"/>
      <c r="L42" s="21"/>
      <c r="M42" s="21"/>
      <c r="N42" s="21"/>
      <c r="O42" s="21"/>
      <c r="P42" s="21"/>
      <c r="Q42" s="21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ht="14.25" customHeight="1" x14ac:dyDescent="0.3">
      <c r="A43" s="24" t="s">
        <v>112</v>
      </c>
      <c r="B43" s="14" t="s">
        <v>108</v>
      </c>
      <c r="C43" s="15" t="s">
        <v>49</v>
      </c>
      <c r="D43" s="15" t="s">
        <v>24</v>
      </c>
      <c r="E43" s="16">
        <v>1</v>
      </c>
      <c r="F43" s="56" t="s">
        <v>113</v>
      </c>
      <c r="G43" s="19">
        <v>0</v>
      </c>
      <c r="H43" s="18">
        <v>500.99</v>
      </c>
      <c r="I43" s="18">
        <v>2003.96</v>
      </c>
      <c r="J43" s="20">
        <f t="shared" si="0"/>
        <v>2504.9499999999998</v>
      </c>
      <c r="K43" s="21"/>
      <c r="L43" s="21"/>
      <c r="M43" s="21"/>
      <c r="N43" s="21"/>
      <c r="O43" s="21"/>
      <c r="P43" s="21"/>
      <c r="Q43" s="21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ht="14.25" customHeight="1" x14ac:dyDescent="0.3">
      <c r="A44" s="24" t="s">
        <v>114</v>
      </c>
      <c r="B44" s="14" t="s">
        <v>108</v>
      </c>
      <c r="C44" s="15" t="s">
        <v>61</v>
      </c>
      <c r="D44" s="15" t="s">
        <v>24</v>
      </c>
      <c r="E44" s="16">
        <v>1</v>
      </c>
      <c r="F44" s="56" t="s">
        <v>390</v>
      </c>
      <c r="G44" s="19">
        <v>0</v>
      </c>
      <c r="H44" s="18">
        <v>500.99</v>
      </c>
      <c r="I44" s="18">
        <v>2003.96</v>
      </c>
      <c r="J44" s="20">
        <f t="shared" si="0"/>
        <v>2504.9499999999998</v>
      </c>
      <c r="K44" s="21"/>
      <c r="L44" s="21"/>
      <c r="M44" s="21"/>
      <c r="N44" s="21"/>
      <c r="O44" s="21"/>
      <c r="P44" s="21"/>
      <c r="Q44" s="21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ht="14.25" customHeight="1" x14ac:dyDescent="0.3">
      <c r="A45" s="24" t="s">
        <v>116</v>
      </c>
      <c r="B45" s="14" t="s">
        <v>108</v>
      </c>
      <c r="C45" s="15" t="s">
        <v>61</v>
      </c>
      <c r="D45" s="15" t="s">
        <v>24</v>
      </c>
      <c r="E45" s="16">
        <v>1</v>
      </c>
      <c r="F45" s="56" t="s">
        <v>117</v>
      </c>
      <c r="G45" s="19">
        <v>0</v>
      </c>
      <c r="H45" s="18">
        <v>500.99</v>
      </c>
      <c r="I45" s="18">
        <v>2003.96</v>
      </c>
      <c r="J45" s="20">
        <f t="shared" si="0"/>
        <v>2504.9499999999998</v>
      </c>
      <c r="K45" s="21"/>
      <c r="L45" s="21"/>
      <c r="M45" s="21"/>
      <c r="N45" s="21"/>
      <c r="O45" s="21"/>
      <c r="P45" s="21"/>
      <c r="Q45" s="21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ht="14.25" customHeight="1" x14ac:dyDescent="0.3">
      <c r="A46" s="24" t="s">
        <v>118</v>
      </c>
      <c r="B46" s="14" t="s">
        <v>108</v>
      </c>
      <c r="C46" s="15" t="s">
        <v>119</v>
      </c>
      <c r="D46" s="15" t="s">
        <v>24</v>
      </c>
      <c r="E46" s="16">
        <v>1</v>
      </c>
      <c r="F46" s="56" t="s">
        <v>120</v>
      </c>
      <c r="G46" s="19">
        <v>0</v>
      </c>
      <c r="H46" s="18">
        <v>500.99</v>
      </c>
      <c r="I46" s="18">
        <v>2003.96</v>
      </c>
      <c r="J46" s="20">
        <f t="shared" si="0"/>
        <v>2504.9499999999998</v>
      </c>
      <c r="K46" s="21"/>
      <c r="L46" s="21"/>
      <c r="M46" s="21"/>
      <c r="N46" s="21"/>
      <c r="O46" s="21"/>
      <c r="P46" s="21"/>
      <c r="Q46" s="21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0" ht="14.25" customHeight="1" x14ac:dyDescent="0.3">
      <c r="A47" s="24" t="s">
        <v>121</v>
      </c>
      <c r="B47" s="14" t="s">
        <v>108</v>
      </c>
      <c r="C47" s="15" t="s">
        <v>77</v>
      </c>
      <c r="D47" s="15" t="s">
        <v>24</v>
      </c>
      <c r="E47" s="16">
        <v>1</v>
      </c>
      <c r="F47" s="56" t="s">
        <v>406</v>
      </c>
      <c r="G47" s="19">
        <v>0</v>
      </c>
      <c r="H47" s="18">
        <v>500.99</v>
      </c>
      <c r="I47" s="18">
        <v>2003.96</v>
      </c>
      <c r="J47" s="20">
        <f t="shared" si="0"/>
        <v>2504.9499999999998</v>
      </c>
      <c r="K47" s="21"/>
      <c r="L47" s="21"/>
      <c r="M47" s="21"/>
      <c r="N47" s="21"/>
      <c r="O47" s="21"/>
      <c r="P47" s="21"/>
      <c r="Q47" s="21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0" ht="14.25" customHeight="1" x14ac:dyDescent="0.3">
      <c r="A48" s="24" t="s">
        <v>121</v>
      </c>
      <c r="B48" s="14" t="s">
        <v>108</v>
      </c>
      <c r="C48" s="15" t="s">
        <v>77</v>
      </c>
      <c r="D48" s="15" t="s">
        <v>24</v>
      </c>
      <c r="E48" s="16">
        <v>1</v>
      </c>
      <c r="F48" s="56" t="s">
        <v>407</v>
      </c>
      <c r="G48" s="19">
        <v>0</v>
      </c>
      <c r="H48" s="18">
        <v>500.99</v>
      </c>
      <c r="I48" s="18">
        <v>2003.96</v>
      </c>
      <c r="J48" s="20">
        <f t="shared" si="0"/>
        <v>2504.9499999999998</v>
      </c>
      <c r="K48" s="21"/>
      <c r="L48" s="21"/>
      <c r="M48" s="21"/>
      <c r="N48" s="21"/>
      <c r="O48" s="21"/>
      <c r="P48" s="21"/>
      <c r="Q48" s="21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0" ht="14.25" customHeight="1" x14ac:dyDescent="0.3">
      <c r="A49" s="24" t="s">
        <v>124</v>
      </c>
      <c r="B49" s="14" t="s">
        <v>108</v>
      </c>
      <c r="C49" s="15" t="s">
        <v>43</v>
      </c>
      <c r="D49" s="15" t="s">
        <v>24</v>
      </c>
      <c r="E49" s="16">
        <v>1</v>
      </c>
      <c r="F49" s="56" t="s">
        <v>408</v>
      </c>
      <c r="G49" s="19">
        <v>0</v>
      </c>
      <c r="H49" s="18">
        <v>500.99</v>
      </c>
      <c r="I49" s="18">
        <v>2003.96</v>
      </c>
      <c r="J49" s="20">
        <f t="shared" si="0"/>
        <v>2504.9499999999998</v>
      </c>
      <c r="K49" s="21"/>
      <c r="L49" s="21"/>
      <c r="M49" s="21"/>
      <c r="N49" s="21"/>
      <c r="O49" s="21"/>
      <c r="P49" s="21"/>
      <c r="Q49" s="21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0" ht="14.25" customHeight="1" x14ac:dyDescent="0.3">
      <c r="A50" s="24" t="s">
        <v>126</v>
      </c>
      <c r="B50" s="14" t="s">
        <v>108</v>
      </c>
      <c r="C50" s="15" t="s">
        <v>23</v>
      </c>
      <c r="D50" s="15" t="s">
        <v>24</v>
      </c>
      <c r="E50" s="16">
        <v>1</v>
      </c>
      <c r="F50" s="56" t="s">
        <v>450</v>
      </c>
      <c r="G50" s="19">
        <v>0</v>
      </c>
      <c r="H50" s="18">
        <v>500.99</v>
      </c>
      <c r="I50" s="18">
        <v>2003.96</v>
      </c>
      <c r="J50" s="20">
        <f t="shared" si="0"/>
        <v>2504.9499999999998</v>
      </c>
      <c r="K50" s="21"/>
      <c r="L50" s="21"/>
      <c r="M50" s="21"/>
      <c r="N50" s="21"/>
      <c r="O50" s="21"/>
      <c r="P50" s="21"/>
      <c r="Q50" s="21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0" ht="14.25" customHeight="1" x14ac:dyDescent="0.3">
      <c r="A51" s="24" t="s">
        <v>130</v>
      </c>
      <c r="B51" s="14" t="s">
        <v>108</v>
      </c>
      <c r="C51" s="15" t="s">
        <v>46</v>
      </c>
      <c r="D51" s="15" t="s">
        <v>24</v>
      </c>
      <c r="E51" s="16">
        <v>1</v>
      </c>
      <c r="F51" s="56" t="s">
        <v>451</v>
      </c>
      <c r="G51" s="19">
        <v>0</v>
      </c>
      <c r="H51" s="18">
        <v>500.99</v>
      </c>
      <c r="I51" s="18">
        <v>2003.96</v>
      </c>
      <c r="J51" s="20">
        <f t="shared" si="0"/>
        <v>2504.9499999999998</v>
      </c>
      <c r="K51" s="21"/>
      <c r="L51" s="21"/>
      <c r="M51" s="21"/>
      <c r="N51" s="21"/>
      <c r="O51" s="21"/>
      <c r="P51" s="21"/>
      <c r="Q51" s="21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</row>
    <row r="52" spans="1:30" ht="14.25" customHeight="1" x14ac:dyDescent="0.3">
      <c r="A52" s="24" t="s">
        <v>132</v>
      </c>
      <c r="B52" s="14" t="s">
        <v>108</v>
      </c>
      <c r="C52" s="15" t="s">
        <v>46</v>
      </c>
      <c r="D52" s="15" t="s">
        <v>24</v>
      </c>
      <c r="E52" s="16">
        <v>1</v>
      </c>
      <c r="F52" s="17" t="s">
        <v>431</v>
      </c>
      <c r="G52" s="19">
        <v>0</v>
      </c>
      <c r="H52" s="18">
        <v>500.99</v>
      </c>
      <c r="I52" s="18">
        <v>2003.96</v>
      </c>
      <c r="J52" s="20">
        <f t="shared" si="0"/>
        <v>2504.9499999999998</v>
      </c>
      <c r="K52" s="21"/>
      <c r="L52" s="21"/>
      <c r="M52" s="21"/>
      <c r="N52" s="21"/>
      <c r="O52" s="21"/>
      <c r="P52" s="21"/>
      <c r="Q52" s="21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30" ht="14.25" customHeight="1" x14ac:dyDescent="0.3">
      <c r="A53" s="24" t="s">
        <v>134</v>
      </c>
      <c r="B53" s="14" t="s">
        <v>108</v>
      </c>
      <c r="C53" s="15" t="s">
        <v>135</v>
      </c>
      <c r="D53" s="15" t="s">
        <v>24</v>
      </c>
      <c r="E53" s="16">
        <v>1</v>
      </c>
      <c r="F53" s="17" t="s">
        <v>432</v>
      </c>
      <c r="G53" s="19">
        <v>0</v>
      </c>
      <c r="H53" s="18">
        <v>500.99</v>
      </c>
      <c r="I53" s="18">
        <v>2003.96</v>
      </c>
      <c r="J53" s="20">
        <f t="shared" si="0"/>
        <v>2504.9499999999998</v>
      </c>
      <c r="K53" s="21"/>
      <c r="L53" s="21"/>
      <c r="M53" s="21"/>
      <c r="N53" s="21"/>
      <c r="O53" s="21"/>
      <c r="P53" s="21"/>
      <c r="Q53" s="21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30" ht="14.25" customHeight="1" x14ac:dyDescent="0.3">
      <c r="A54" s="24" t="s">
        <v>137</v>
      </c>
      <c r="B54" s="14" t="s">
        <v>108</v>
      </c>
      <c r="C54" s="15" t="s">
        <v>46</v>
      </c>
      <c r="D54" s="15" t="s">
        <v>24</v>
      </c>
      <c r="E54" s="16">
        <v>1</v>
      </c>
      <c r="F54" s="56" t="s">
        <v>458</v>
      </c>
      <c r="G54" s="19">
        <v>0</v>
      </c>
      <c r="H54" s="18">
        <v>500.99</v>
      </c>
      <c r="I54" s="18">
        <v>2003.96</v>
      </c>
      <c r="J54" s="20">
        <f t="shared" si="0"/>
        <v>2504.9499999999998</v>
      </c>
      <c r="K54" s="21"/>
      <c r="L54" s="21"/>
      <c r="M54" s="21"/>
      <c r="N54" s="21"/>
      <c r="O54" s="21"/>
      <c r="P54" s="21"/>
      <c r="Q54" s="21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</row>
    <row r="55" spans="1:30" ht="14.25" customHeight="1" x14ac:dyDescent="0.3">
      <c r="A55" s="14" t="s">
        <v>139</v>
      </c>
      <c r="B55" s="14" t="s">
        <v>108</v>
      </c>
      <c r="C55" s="15" t="s">
        <v>140</v>
      </c>
      <c r="D55" s="15" t="s">
        <v>24</v>
      </c>
      <c r="E55" s="16">
        <v>1</v>
      </c>
      <c r="F55" s="56" t="s">
        <v>385</v>
      </c>
      <c r="G55" s="19">
        <v>0</v>
      </c>
      <c r="H55" s="18">
        <v>500.99</v>
      </c>
      <c r="I55" s="18">
        <v>2003.96</v>
      </c>
      <c r="J55" s="20">
        <f t="shared" si="0"/>
        <v>2504.9499999999998</v>
      </c>
      <c r="K55" s="21"/>
      <c r="L55" s="21"/>
      <c r="M55" s="21"/>
      <c r="N55" s="21"/>
      <c r="O55" s="21"/>
      <c r="P55" s="21"/>
      <c r="Q55" s="21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30" ht="14.25" customHeight="1" x14ac:dyDescent="0.3">
      <c r="A56" s="14" t="s">
        <v>142</v>
      </c>
      <c r="B56" s="14" t="s">
        <v>108</v>
      </c>
      <c r="C56" s="15" t="s">
        <v>89</v>
      </c>
      <c r="D56" s="15" t="s">
        <v>24</v>
      </c>
      <c r="E56" s="16">
        <v>1</v>
      </c>
      <c r="F56" s="83" t="s">
        <v>463</v>
      </c>
      <c r="G56" s="19">
        <v>0</v>
      </c>
      <c r="H56" s="18">
        <v>500.99</v>
      </c>
      <c r="I56" s="18">
        <v>2003.96</v>
      </c>
      <c r="J56" s="20">
        <f t="shared" si="0"/>
        <v>2504.9499999999998</v>
      </c>
      <c r="K56" s="21"/>
      <c r="L56" s="21"/>
      <c r="M56" s="21"/>
      <c r="N56" s="21"/>
      <c r="O56" s="21"/>
      <c r="P56" s="21"/>
      <c r="Q56" s="21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30" ht="14.25" customHeight="1" x14ac:dyDescent="0.3">
      <c r="A57" s="14" t="s">
        <v>144</v>
      </c>
      <c r="B57" s="14" t="s">
        <v>108</v>
      </c>
      <c r="C57" s="15" t="s">
        <v>145</v>
      </c>
      <c r="D57" s="15" t="s">
        <v>24</v>
      </c>
      <c r="E57" s="16">
        <v>1</v>
      </c>
      <c r="F57" s="17" t="s">
        <v>433</v>
      </c>
      <c r="G57" s="19">
        <v>0</v>
      </c>
      <c r="H57" s="18">
        <v>500.99</v>
      </c>
      <c r="I57" s="18">
        <v>2003.96</v>
      </c>
      <c r="J57" s="20">
        <f t="shared" si="0"/>
        <v>2504.9499999999998</v>
      </c>
      <c r="K57" s="21"/>
      <c r="L57" s="21"/>
      <c r="M57" s="21"/>
      <c r="N57" s="21"/>
      <c r="O57" s="21"/>
      <c r="P57" s="21"/>
      <c r="Q57" s="21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</row>
    <row r="58" spans="1:30" ht="14.25" customHeight="1" x14ac:dyDescent="0.3">
      <c r="A58" s="75" t="s">
        <v>147</v>
      </c>
      <c r="B58" s="14" t="s">
        <v>108</v>
      </c>
      <c r="C58" s="15" t="s">
        <v>43</v>
      </c>
      <c r="D58" s="15" t="s">
        <v>24</v>
      </c>
      <c r="E58" s="16">
        <v>1</v>
      </c>
      <c r="F58" s="17" t="s">
        <v>409</v>
      </c>
      <c r="G58" s="19">
        <v>0</v>
      </c>
      <c r="H58" s="18">
        <v>500.99</v>
      </c>
      <c r="I58" s="18">
        <v>2003.96</v>
      </c>
      <c r="J58" s="20">
        <f t="shared" si="0"/>
        <v>2504.9499999999998</v>
      </c>
      <c r="K58" s="21"/>
      <c r="L58" s="21"/>
      <c r="M58" s="21"/>
      <c r="N58" s="21"/>
      <c r="O58" s="21"/>
      <c r="P58" s="21"/>
      <c r="Q58" s="21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</row>
    <row r="59" spans="1:30" ht="14.25" customHeight="1" x14ac:dyDescent="0.3">
      <c r="A59" s="24" t="s">
        <v>149</v>
      </c>
      <c r="B59" s="14" t="s">
        <v>108</v>
      </c>
      <c r="C59" s="15" t="s">
        <v>23</v>
      </c>
      <c r="D59" s="15" t="s">
        <v>24</v>
      </c>
      <c r="E59" s="16">
        <v>1</v>
      </c>
      <c r="F59" s="56" t="s">
        <v>150</v>
      </c>
      <c r="G59" s="19">
        <v>0</v>
      </c>
      <c r="H59" s="18">
        <v>500.99</v>
      </c>
      <c r="I59" s="18">
        <v>2003.96</v>
      </c>
      <c r="J59" s="20">
        <f t="shared" si="0"/>
        <v>2504.9499999999998</v>
      </c>
      <c r="K59" s="21"/>
      <c r="L59" s="21"/>
      <c r="M59" s="21"/>
      <c r="N59" s="21"/>
      <c r="O59" s="21"/>
      <c r="P59" s="21"/>
      <c r="Q59" s="21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</row>
    <row r="60" spans="1:30" ht="14.25" customHeight="1" x14ac:dyDescent="0.3">
      <c r="A60" s="14" t="s">
        <v>137</v>
      </c>
      <c r="B60" s="14" t="s">
        <v>108</v>
      </c>
      <c r="C60" s="15" t="s">
        <v>46</v>
      </c>
      <c r="D60" s="15" t="s">
        <v>24</v>
      </c>
      <c r="E60" s="16">
        <v>1</v>
      </c>
      <c r="F60" s="56" t="s">
        <v>411</v>
      </c>
      <c r="G60" s="19">
        <v>0</v>
      </c>
      <c r="H60" s="18">
        <v>500.99</v>
      </c>
      <c r="I60" s="18">
        <v>2003.96</v>
      </c>
      <c r="J60" s="20">
        <f t="shared" si="0"/>
        <v>2504.9499999999998</v>
      </c>
      <c r="K60" s="21"/>
      <c r="L60" s="21"/>
      <c r="M60" s="21"/>
      <c r="N60" s="21"/>
      <c r="O60" s="21"/>
      <c r="P60" s="21"/>
      <c r="Q60" s="21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</row>
    <row r="61" spans="1:30" ht="14.25" customHeight="1" x14ac:dyDescent="0.3">
      <c r="A61" s="14" t="s">
        <v>152</v>
      </c>
      <c r="B61" s="24" t="s">
        <v>108</v>
      </c>
      <c r="C61" s="15" t="s">
        <v>61</v>
      </c>
      <c r="D61" s="15" t="s">
        <v>24</v>
      </c>
      <c r="E61" s="16">
        <v>1</v>
      </c>
      <c r="F61" s="56" t="s">
        <v>412</v>
      </c>
      <c r="G61" s="19">
        <v>0</v>
      </c>
      <c r="H61" s="18">
        <v>500.99</v>
      </c>
      <c r="I61" s="18">
        <v>2003.96</v>
      </c>
      <c r="J61" s="20">
        <f t="shared" si="0"/>
        <v>2504.9499999999998</v>
      </c>
      <c r="K61" s="21"/>
      <c r="L61" s="21"/>
      <c r="M61" s="21"/>
      <c r="N61" s="21"/>
      <c r="O61" s="21"/>
      <c r="P61" s="21"/>
      <c r="Q61" s="21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</row>
    <row r="62" spans="1:30" ht="14.25" customHeight="1" x14ac:dyDescent="0.3">
      <c r="A62" s="24" t="s">
        <v>154</v>
      </c>
      <c r="B62" s="24" t="s">
        <v>108</v>
      </c>
      <c r="C62" s="15" t="s">
        <v>23</v>
      </c>
      <c r="D62" s="15" t="s">
        <v>24</v>
      </c>
      <c r="E62" s="16">
        <v>1</v>
      </c>
      <c r="F62" s="56" t="s">
        <v>155</v>
      </c>
      <c r="G62" s="19">
        <v>0</v>
      </c>
      <c r="H62" s="18">
        <v>500.99</v>
      </c>
      <c r="I62" s="18">
        <v>2003.96</v>
      </c>
      <c r="J62" s="20">
        <f t="shared" si="0"/>
        <v>2504.9499999999998</v>
      </c>
      <c r="K62" s="21"/>
      <c r="L62" s="21"/>
      <c r="M62" s="21"/>
      <c r="N62" s="21"/>
      <c r="O62" s="21"/>
      <c r="P62" s="21"/>
      <c r="Q62" s="21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</row>
    <row r="63" spans="1:30" ht="14.25" customHeight="1" x14ac:dyDescent="0.3">
      <c r="A63" s="24" t="s">
        <v>156</v>
      </c>
      <c r="B63" s="24" t="s">
        <v>108</v>
      </c>
      <c r="C63" s="15" t="s">
        <v>46</v>
      </c>
      <c r="D63" s="15" t="s">
        <v>24</v>
      </c>
      <c r="E63" s="16">
        <v>1</v>
      </c>
      <c r="F63" s="79" t="s">
        <v>413</v>
      </c>
      <c r="G63" s="19">
        <v>0</v>
      </c>
      <c r="H63" s="18">
        <v>500.99</v>
      </c>
      <c r="I63" s="18">
        <v>2003.96</v>
      </c>
      <c r="J63" s="20">
        <f t="shared" si="0"/>
        <v>2504.9499999999998</v>
      </c>
      <c r="K63" s="21"/>
      <c r="L63" s="21"/>
      <c r="M63" s="21"/>
      <c r="N63" s="21"/>
      <c r="O63" s="21"/>
      <c r="P63" s="21"/>
      <c r="Q63" s="21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</row>
    <row r="64" spans="1:30" ht="14.25" customHeight="1" x14ac:dyDescent="0.3">
      <c r="A64" s="24" t="s">
        <v>158</v>
      </c>
      <c r="B64" s="24" t="s">
        <v>108</v>
      </c>
      <c r="C64" s="15" t="s">
        <v>23</v>
      </c>
      <c r="D64" s="15" t="s">
        <v>24</v>
      </c>
      <c r="E64" s="16">
        <v>1</v>
      </c>
      <c r="F64" s="56" t="s">
        <v>414</v>
      </c>
      <c r="G64" s="19">
        <v>0</v>
      </c>
      <c r="H64" s="18">
        <v>500.99</v>
      </c>
      <c r="I64" s="18">
        <v>2003.96</v>
      </c>
      <c r="J64" s="20">
        <f t="shared" si="0"/>
        <v>2504.9499999999998</v>
      </c>
      <c r="K64" s="21"/>
      <c r="L64" s="21"/>
      <c r="M64" s="21"/>
      <c r="N64" s="21"/>
      <c r="O64" s="21"/>
      <c r="P64" s="21"/>
      <c r="Q64" s="21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</row>
    <row r="65" spans="1:30" ht="14.25" customHeight="1" x14ac:dyDescent="0.3">
      <c r="A65" s="76" t="s">
        <v>160</v>
      </c>
      <c r="B65" s="14" t="s">
        <v>161</v>
      </c>
      <c r="C65" s="15" t="s">
        <v>37</v>
      </c>
      <c r="D65" s="15" t="s">
        <v>24</v>
      </c>
      <c r="E65" s="16">
        <v>1</v>
      </c>
      <c r="F65" s="17" t="s">
        <v>434</v>
      </c>
      <c r="G65" s="19">
        <v>0</v>
      </c>
      <c r="H65" s="18">
        <v>308.3</v>
      </c>
      <c r="I65" s="18">
        <v>1233.21</v>
      </c>
      <c r="J65" s="20">
        <f t="shared" si="0"/>
        <v>1541.51</v>
      </c>
      <c r="K65" s="21"/>
      <c r="L65" s="21"/>
      <c r="M65" s="21"/>
      <c r="N65" s="21"/>
      <c r="O65" s="21"/>
      <c r="P65" s="21"/>
      <c r="Q65" s="21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</row>
    <row r="66" spans="1:30" ht="14.25" customHeight="1" x14ac:dyDescent="0.3">
      <c r="A66" s="76" t="s">
        <v>163</v>
      </c>
      <c r="B66" s="14" t="s">
        <v>161</v>
      </c>
      <c r="C66" s="15" t="s">
        <v>164</v>
      </c>
      <c r="D66" s="15" t="s">
        <v>24</v>
      </c>
      <c r="E66" s="16">
        <v>1</v>
      </c>
      <c r="F66" s="56" t="s">
        <v>452</v>
      </c>
      <c r="G66" s="19">
        <v>0</v>
      </c>
      <c r="H66" s="18">
        <v>308.3</v>
      </c>
      <c r="I66" s="18">
        <v>1233.21</v>
      </c>
      <c r="J66" s="20">
        <f t="shared" si="0"/>
        <v>1541.51</v>
      </c>
      <c r="K66" s="21"/>
      <c r="L66" s="21"/>
      <c r="M66" s="21"/>
      <c r="N66" s="21"/>
      <c r="O66" s="21"/>
      <c r="P66" s="21"/>
      <c r="Q66" s="21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</row>
    <row r="67" spans="1:30" ht="14.25" customHeight="1" x14ac:dyDescent="0.3">
      <c r="A67" s="76" t="s">
        <v>166</v>
      </c>
      <c r="B67" s="14" t="s">
        <v>161</v>
      </c>
      <c r="C67" s="15" t="s">
        <v>52</v>
      </c>
      <c r="D67" s="15" t="s">
        <v>24</v>
      </c>
      <c r="E67" s="16">
        <v>1</v>
      </c>
      <c r="F67" s="56" t="s">
        <v>167</v>
      </c>
      <c r="G67" s="19">
        <v>0</v>
      </c>
      <c r="H67" s="18">
        <v>308.3</v>
      </c>
      <c r="I67" s="18">
        <v>1233.21</v>
      </c>
      <c r="J67" s="20">
        <f t="shared" si="0"/>
        <v>1541.51</v>
      </c>
      <c r="K67" s="21"/>
      <c r="L67" s="21"/>
      <c r="M67" s="21"/>
      <c r="N67" s="21"/>
      <c r="O67" s="21"/>
      <c r="P67" s="21"/>
      <c r="Q67" s="21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</row>
    <row r="68" spans="1:30" ht="14.25" customHeight="1" x14ac:dyDescent="0.3">
      <c r="A68" s="76" t="s">
        <v>168</v>
      </c>
      <c r="B68" s="14" t="s">
        <v>161</v>
      </c>
      <c r="C68" s="15" t="s">
        <v>169</v>
      </c>
      <c r="D68" s="15" t="s">
        <v>24</v>
      </c>
      <c r="E68" s="16">
        <v>1</v>
      </c>
      <c r="F68" s="17" t="s">
        <v>435</v>
      </c>
      <c r="G68" s="19">
        <v>0</v>
      </c>
      <c r="H68" s="18">
        <v>308.3</v>
      </c>
      <c r="I68" s="18">
        <v>1233.21</v>
      </c>
      <c r="J68" s="20">
        <f t="shared" si="0"/>
        <v>1541.51</v>
      </c>
      <c r="K68" s="21"/>
      <c r="L68" s="21"/>
      <c r="M68" s="21"/>
      <c r="N68" s="21"/>
      <c r="O68" s="21"/>
      <c r="P68" s="21"/>
      <c r="Q68" s="21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</row>
    <row r="69" spans="1:30" ht="14.25" customHeight="1" x14ac:dyDescent="0.3">
      <c r="A69" s="24" t="s">
        <v>171</v>
      </c>
      <c r="B69" s="14" t="s">
        <v>161</v>
      </c>
      <c r="C69" s="15" t="s">
        <v>23</v>
      </c>
      <c r="D69" s="15" t="s">
        <v>24</v>
      </c>
      <c r="E69" s="16">
        <v>1</v>
      </c>
      <c r="F69" s="17" t="s">
        <v>436</v>
      </c>
      <c r="G69" s="19">
        <v>0</v>
      </c>
      <c r="H69" s="18">
        <v>308.3</v>
      </c>
      <c r="I69" s="18">
        <v>1233.21</v>
      </c>
      <c r="J69" s="20">
        <f t="shared" si="0"/>
        <v>1541.51</v>
      </c>
      <c r="K69" s="21"/>
      <c r="L69" s="21"/>
      <c r="M69" s="21"/>
      <c r="N69" s="21"/>
      <c r="O69" s="21"/>
      <c r="P69" s="21"/>
      <c r="Q69" s="21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</row>
    <row r="70" spans="1:30" ht="14.25" customHeight="1" x14ac:dyDescent="0.3">
      <c r="A70" s="24" t="s">
        <v>173</v>
      </c>
      <c r="B70" s="14" t="s">
        <v>161</v>
      </c>
      <c r="C70" s="15" t="s">
        <v>61</v>
      </c>
      <c r="D70" s="15" t="s">
        <v>24</v>
      </c>
      <c r="E70" s="16">
        <v>1</v>
      </c>
      <c r="F70" s="17" t="s">
        <v>437</v>
      </c>
      <c r="G70" s="19">
        <v>0</v>
      </c>
      <c r="H70" s="18">
        <v>308.3</v>
      </c>
      <c r="I70" s="18">
        <v>1233.21</v>
      </c>
      <c r="J70" s="20">
        <f t="shared" si="0"/>
        <v>1541.51</v>
      </c>
      <c r="K70" s="21"/>
      <c r="L70" s="21"/>
      <c r="M70" s="21"/>
      <c r="N70" s="21"/>
      <c r="O70" s="21"/>
      <c r="P70" s="21"/>
      <c r="Q70" s="21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</row>
    <row r="71" spans="1:30" ht="14.25" customHeight="1" x14ac:dyDescent="0.3">
      <c r="A71" s="14" t="s">
        <v>175</v>
      </c>
      <c r="B71" s="14" t="s">
        <v>161</v>
      </c>
      <c r="C71" s="15" t="s">
        <v>119</v>
      </c>
      <c r="D71" s="15" t="s">
        <v>24</v>
      </c>
      <c r="E71" s="16">
        <v>1</v>
      </c>
      <c r="F71" s="56" t="s">
        <v>418</v>
      </c>
      <c r="G71" s="19">
        <v>0</v>
      </c>
      <c r="H71" s="18">
        <v>308.3</v>
      </c>
      <c r="I71" s="18">
        <v>1233.21</v>
      </c>
      <c r="J71" s="20">
        <f t="shared" si="0"/>
        <v>1541.51</v>
      </c>
      <c r="K71" s="21"/>
      <c r="L71" s="21"/>
      <c r="M71" s="21"/>
      <c r="N71" s="21"/>
      <c r="O71" s="21"/>
      <c r="P71" s="21"/>
      <c r="Q71" s="21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</row>
    <row r="72" spans="1:30" ht="14.25" customHeight="1" x14ac:dyDescent="0.3">
      <c r="A72" s="14" t="s">
        <v>177</v>
      </c>
      <c r="B72" s="24" t="s">
        <v>161</v>
      </c>
      <c r="C72" s="15" t="s">
        <v>145</v>
      </c>
      <c r="D72" s="15" t="s">
        <v>24</v>
      </c>
      <c r="E72" s="16">
        <v>1</v>
      </c>
      <c r="F72" s="56" t="s">
        <v>178</v>
      </c>
      <c r="G72" s="19">
        <v>0</v>
      </c>
      <c r="H72" s="18">
        <v>308.3</v>
      </c>
      <c r="I72" s="18">
        <v>1233.21</v>
      </c>
      <c r="J72" s="20">
        <f t="shared" si="0"/>
        <v>1541.51</v>
      </c>
      <c r="K72" s="21"/>
      <c r="L72" s="21"/>
      <c r="M72" s="21"/>
      <c r="N72" s="21"/>
      <c r="O72" s="21"/>
      <c r="P72" s="21"/>
      <c r="Q72" s="21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</row>
    <row r="73" spans="1:30" ht="14.25" customHeight="1" x14ac:dyDescent="0.3">
      <c r="A73" s="24" t="s">
        <v>179</v>
      </c>
      <c r="B73" s="14" t="s">
        <v>180</v>
      </c>
      <c r="C73" s="15" t="s">
        <v>23</v>
      </c>
      <c r="D73" s="15" t="s">
        <v>24</v>
      </c>
      <c r="E73" s="16">
        <v>1</v>
      </c>
      <c r="F73" s="17" t="s">
        <v>438</v>
      </c>
      <c r="G73" s="19">
        <v>0</v>
      </c>
      <c r="H73" s="18">
        <v>269.76</v>
      </c>
      <c r="I73" s="18">
        <v>1079.06</v>
      </c>
      <c r="J73" s="20">
        <f t="shared" si="0"/>
        <v>1348.82</v>
      </c>
      <c r="K73" s="21"/>
      <c r="L73" s="21"/>
      <c r="M73" s="21"/>
      <c r="N73" s="21"/>
      <c r="O73" s="21"/>
      <c r="P73" s="21"/>
      <c r="Q73" s="21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</row>
    <row r="74" spans="1:30" ht="14.25" customHeight="1" x14ac:dyDescent="0.3">
      <c r="A74" s="24" t="s">
        <v>182</v>
      </c>
      <c r="B74" s="14" t="s">
        <v>180</v>
      </c>
      <c r="C74" s="15" t="s">
        <v>169</v>
      </c>
      <c r="D74" s="15" t="s">
        <v>24</v>
      </c>
      <c r="E74" s="16">
        <v>1</v>
      </c>
      <c r="F74" s="17" t="s">
        <v>432</v>
      </c>
      <c r="G74" s="19">
        <v>0</v>
      </c>
      <c r="H74" s="18">
        <v>269.76</v>
      </c>
      <c r="I74" s="18">
        <v>1079.06</v>
      </c>
      <c r="J74" s="20">
        <f t="shared" si="0"/>
        <v>1348.82</v>
      </c>
      <c r="K74" s="21"/>
      <c r="L74" s="21"/>
      <c r="M74" s="21"/>
      <c r="N74" s="21"/>
      <c r="O74" s="21"/>
      <c r="P74" s="21"/>
      <c r="Q74" s="21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</row>
    <row r="75" spans="1:30" ht="14.25" customHeight="1" x14ac:dyDescent="0.3">
      <c r="A75" s="24" t="s">
        <v>183</v>
      </c>
      <c r="B75" s="14" t="s">
        <v>180</v>
      </c>
      <c r="C75" s="15" t="s">
        <v>30</v>
      </c>
      <c r="D75" s="15" t="s">
        <v>24</v>
      </c>
      <c r="E75" s="16">
        <v>1</v>
      </c>
      <c r="F75" s="56" t="s">
        <v>184</v>
      </c>
      <c r="G75" s="19">
        <v>0</v>
      </c>
      <c r="H75" s="18">
        <v>269.76</v>
      </c>
      <c r="I75" s="18">
        <v>1079.06</v>
      </c>
      <c r="J75" s="20">
        <f t="shared" si="0"/>
        <v>1348.82</v>
      </c>
      <c r="K75" s="21"/>
      <c r="L75" s="21"/>
      <c r="M75" s="21"/>
      <c r="N75" s="21"/>
      <c r="O75" s="21"/>
      <c r="P75" s="21"/>
      <c r="Q75" s="21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</row>
    <row r="76" spans="1:30" ht="14.25" customHeight="1" x14ac:dyDescent="0.3">
      <c r="A76" s="24" t="s">
        <v>185</v>
      </c>
      <c r="B76" s="14" t="s">
        <v>180</v>
      </c>
      <c r="C76" s="15" t="s">
        <v>30</v>
      </c>
      <c r="D76" s="15" t="s">
        <v>24</v>
      </c>
      <c r="E76" s="16">
        <v>1</v>
      </c>
      <c r="F76" s="82" t="s">
        <v>464</v>
      </c>
      <c r="G76" s="19">
        <v>0</v>
      </c>
      <c r="H76" s="18">
        <v>269.76</v>
      </c>
      <c r="I76" s="18">
        <v>1079.06</v>
      </c>
      <c r="J76" s="20">
        <f t="shared" si="0"/>
        <v>1348.82</v>
      </c>
      <c r="K76" s="21"/>
      <c r="L76" s="21"/>
      <c r="M76" s="21"/>
      <c r="N76" s="21"/>
      <c r="O76" s="21"/>
      <c r="P76" s="21"/>
      <c r="Q76" s="21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</row>
    <row r="77" spans="1:30" ht="14.25" customHeight="1" x14ac:dyDescent="0.3">
      <c r="A77" s="24" t="s">
        <v>187</v>
      </c>
      <c r="B77" s="14" t="s">
        <v>180</v>
      </c>
      <c r="C77" s="15" t="s">
        <v>23</v>
      </c>
      <c r="D77" s="15" t="s">
        <v>24</v>
      </c>
      <c r="E77" s="16">
        <v>1</v>
      </c>
      <c r="F77" s="56" t="s">
        <v>188</v>
      </c>
      <c r="G77" s="19">
        <v>0</v>
      </c>
      <c r="H77" s="18">
        <v>269.76</v>
      </c>
      <c r="I77" s="18">
        <v>1079.06</v>
      </c>
      <c r="J77" s="20">
        <f t="shared" si="0"/>
        <v>1348.82</v>
      </c>
      <c r="K77" s="21"/>
      <c r="L77" s="21"/>
      <c r="M77" s="21"/>
      <c r="N77" s="21"/>
      <c r="O77" s="21"/>
      <c r="P77" s="21"/>
      <c r="Q77" s="21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</row>
    <row r="78" spans="1:30" ht="14.25" customHeight="1" x14ac:dyDescent="0.3">
      <c r="A78" s="33" t="s">
        <v>187</v>
      </c>
      <c r="B78" s="14" t="s">
        <v>180</v>
      </c>
      <c r="C78" s="15"/>
      <c r="D78" s="15" t="s">
        <v>24</v>
      </c>
      <c r="E78" s="16">
        <v>1</v>
      </c>
      <c r="F78" s="17" t="s">
        <v>189</v>
      </c>
      <c r="G78" s="19">
        <v>0</v>
      </c>
      <c r="H78" s="18">
        <v>269.76</v>
      </c>
      <c r="I78" s="18">
        <v>1079.06</v>
      </c>
      <c r="J78" s="20">
        <f t="shared" si="0"/>
        <v>1348.82</v>
      </c>
      <c r="K78" s="21"/>
      <c r="L78" s="21"/>
      <c r="M78" s="21"/>
      <c r="N78" s="21"/>
      <c r="O78" s="21"/>
      <c r="P78" s="21"/>
      <c r="Q78" s="21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</row>
    <row r="79" spans="1:30" ht="14.25" customHeight="1" x14ac:dyDescent="0.3">
      <c r="A79" s="24" t="s">
        <v>190</v>
      </c>
      <c r="B79" s="14" t="s">
        <v>180</v>
      </c>
      <c r="C79" s="15" t="s">
        <v>46</v>
      </c>
      <c r="D79" s="15" t="s">
        <v>24</v>
      </c>
      <c r="E79" s="16">
        <v>1</v>
      </c>
      <c r="F79" s="17" t="s">
        <v>454</v>
      </c>
      <c r="G79" s="19">
        <v>0</v>
      </c>
      <c r="H79" s="18">
        <v>269.76</v>
      </c>
      <c r="I79" s="18">
        <v>1079.06</v>
      </c>
      <c r="J79" s="20">
        <f t="shared" si="0"/>
        <v>1348.82</v>
      </c>
      <c r="K79" s="21"/>
      <c r="L79" s="21"/>
      <c r="M79" s="21"/>
      <c r="N79" s="21"/>
      <c r="O79" s="21"/>
      <c r="P79" s="21"/>
      <c r="Q79" s="21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</row>
    <row r="80" spans="1:30" ht="14.25" customHeight="1" x14ac:dyDescent="0.3">
      <c r="A80" s="24" t="s">
        <v>191</v>
      </c>
      <c r="B80" s="14" t="s">
        <v>180</v>
      </c>
      <c r="C80" s="15" t="s">
        <v>46</v>
      </c>
      <c r="D80" s="15" t="s">
        <v>24</v>
      </c>
      <c r="E80" s="16">
        <v>1</v>
      </c>
      <c r="F80" s="56" t="s">
        <v>192</v>
      </c>
      <c r="G80" s="19">
        <v>0</v>
      </c>
      <c r="H80" s="18">
        <v>269.76</v>
      </c>
      <c r="I80" s="18">
        <v>1079.06</v>
      </c>
      <c r="J80" s="20">
        <f t="shared" si="0"/>
        <v>1348.82</v>
      </c>
      <c r="K80" s="21"/>
      <c r="L80" s="21"/>
      <c r="M80" s="21"/>
      <c r="N80" s="21"/>
      <c r="O80" s="21"/>
      <c r="P80" s="21"/>
      <c r="Q80" s="21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</row>
    <row r="81" spans="1:30" ht="14.25" customHeight="1" x14ac:dyDescent="0.3">
      <c r="A81" s="24" t="s">
        <v>193</v>
      </c>
      <c r="B81" s="14" t="s">
        <v>180</v>
      </c>
      <c r="C81" s="15" t="s">
        <v>30</v>
      </c>
      <c r="D81" s="15" t="s">
        <v>24</v>
      </c>
      <c r="E81" s="16">
        <v>1</v>
      </c>
      <c r="F81" s="17" t="s">
        <v>439</v>
      </c>
      <c r="G81" s="19">
        <v>0</v>
      </c>
      <c r="H81" s="18">
        <v>269.76</v>
      </c>
      <c r="I81" s="18">
        <v>1079.06</v>
      </c>
      <c r="J81" s="20">
        <f t="shared" si="0"/>
        <v>1348.82</v>
      </c>
      <c r="K81" s="21"/>
      <c r="L81" s="21"/>
      <c r="M81" s="21"/>
      <c r="N81" s="21"/>
      <c r="O81" s="21"/>
      <c r="P81" s="21"/>
      <c r="Q81" s="21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</row>
    <row r="82" spans="1:30" ht="14.25" customHeight="1" x14ac:dyDescent="0.3">
      <c r="A82" s="24" t="s">
        <v>191</v>
      </c>
      <c r="B82" s="14" t="s">
        <v>180</v>
      </c>
      <c r="C82" s="15" t="s">
        <v>46</v>
      </c>
      <c r="D82" s="15" t="s">
        <v>24</v>
      </c>
      <c r="E82" s="16">
        <v>1</v>
      </c>
      <c r="F82" s="17" t="s">
        <v>440</v>
      </c>
      <c r="G82" s="19">
        <v>0</v>
      </c>
      <c r="H82" s="18">
        <v>269.76</v>
      </c>
      <c r="I82" s="18">
        <v>1079.06</v>
      </c>
      <c r="J82" s="20">
        <f t="shared" si="0"/>
        <v>1348.82</v>
      </c>
      <c r="K82" s="21"/>
      <c r="L82" s="21"/>
      <c r="M82" s="21"/>
      <c r="N82" s="21"/>
      <c r="O82" s="21"/>
      <c r="P82" s="21"/>
      <c r="Q82" s="21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</row>
    <row r="83" spans="1:30" ht="14.25" customHeight="1" x14ac:dyDescent="0.3">
      <c r="A83" s="14" t="s">
        <v>191</v>
      </c>
      <c r="B83" s="14" t="s">
        <v>180</v>
      </c>
      <c r="C83" s="15" t="s">
        <v>46</v>
      </c>
      <c r="D83" s="15" t="s">
        <v>24</v>
      </c>
      <c r="E83" s="16">
        <v>1</v>
      </c>
      <c r="F83" s="56" t="s">
        <v>127</v>
      </c>
      <c r="G83" s="19">
        <v>0</v>
      </c>
      <c r="H83" s="18">
        <v>269.76</v>
      </c>
      <c r="I83" s="18">
        <v>1079.06</v>
      </c>
      <c r="J83" s="20">
        <f t="shared" si="0"/>
        <v>1348.82</v>
      </c>
      <c r="K83" s="21"/>
      <c r="L83" s="21"/>
      <c r="M83" s="21"/>
      <c r="N83" s="21"/>
      <c r="O83" s="21"/>
      <c r="P83" s="21"/>
      <c r="Q83" s="21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</row>
    <row r="84" spans="1:30" ht="14.25" customHeight="1" x14ac:dyDescent="0.3">
      <c r="A84" s="75" t="s">
        <v>197</v>
      </c>
      <c r="B84" s="14" t="s">
        <v>180</v>
      </c>
      <c r="C84" s="15"/>
      <c r="D84" s="15" t="s">
        <v>24</v>
      </c>
      <c r="E84" s="16">
        <v>1</v>
      </c>
      <c r="F84" s="17" t="s">
        <v>441</v>
      </c>
      <c r="G84" s="19">
        <v>0</v>
      </c>
      <c r="H84" s="18">
        <v>269.76</v>
      </c>
      <c r="I84" s="18">
        <v>1079.06</v>
      </c>
      <c r="J84" s="20">
        <f t="shared" si="0"/>
        <v>1348.82</v>
      </c>
      <c r="K84" s="21"/>
      <c r="L84" s="21"/>
      <c r="M84" s="21"/>
      <c r="N84" s="21"/>
      <c r="O84" s="21"/>
      <c r="P84" s="21"/>
      <c r="Q84" s="21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</row>
    <row r="85" spans="1:30" ht="14.25" customHeight="1" x14ac:dyDescent="0.3">
      <c r="A85" s="33" t="s">
        <v>198</v>
      </c>
      <c r="B85" s="14" t="s">
        <v>180</v>
      </c>
      <c r="C85" s="15"/>
      <c r="D85" s="15" t="s">
        <v>24</v>
      </c>
      <c r="E85" s="16">
        <v>1</v>
      </c>
      <c r="F85" s="56" t="s">
        <v>387</v>
      </c>
      <c r="G85" s="19">
        <v>0</v>
      </c>
      <c r="H85" s="18">
        <v>269.76</v>
      </c>
      <c r="I85" s="18">
        <v>1079.06</v>
      </c>
      <c r="J85" s="20">
        <f t="shared" si="0"/>
        <v>1348.82</v>
      </c>
      <c r="K85" s="21"/>
      <c r="L85" s="21"/>
      <c r="M85" s="21"/>
      <c r="N85" s="21"/>
      <c r="O85" s="21"/>
      <c r="P85" s="21"/>
      <c r="Q85" s="21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</row>
    <row r="86" spans="1:30" ht="14.25" customHeight="1" x14ac:dyDescent="0.3">
      <c r="A86" s="14" t="s">
        <v>199</v>
      </c>
      <c r="B86" s="14" t="s">
        <v>180</v>
      </c>
      <c r="C86" s="15" t="s">
        <v>61</v>
      </c>
      <c r="D86" s="15" t="s">
        <v>24</v>
      </c>
      <c r="E86" s="16">
        <v>1</v>
      </c>
      <c r="F86" s="17" t="s">
        <v>423</v>
      </c>
      <c r="G86" s="19">
        <v>0</v>
      </c>
      <c r="H86" s="18">
        <v>269.76</v>
      </c>
      <c r="I86" s="18">
        <v>1079.06</v>
      </c>
      <c r="J86" s="20">
        <f t="shared" si="0"/>
        <v>1348.82</v>
      </c>
      <c r="K86" s="21"/>
      <c r="L86" s="21"/>
      <c r="M86" s="21"/>
      <c r="N86" s="21"/>
      <c r="O86" s="21"/>
      <c r="P86" s="21"/>
      <c r="Q86" s="21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</row>
    <row r="87" spans="1:30" ht="14.25" customHeight="1" x14ac:dyDescent="0.3">
      <c r="A87" s="24" t="s">
        <v>191</v>
      </c>
      <c r="B87" s="14" t="s">
        <v>180</v>
      </c>
      <c r="C87" s="15" t="s">
        <v>46</v>
      </c>
      <c r="D87" s="15" t="s">
        <v>24</v>
      </c>
      <c r="E87" s="16">
        <v>1</v>
      </c>
      <c r="F87" s="56" t="s">
        <v>201</v>
      </c>
      <c r="G87" s="19">
        <v>0</v>
      </c>
      <c r="H87" s="18">
        <v>269.76</v>
      </c>
      <c r="I87" s="18">
        <v>1079.06</v>
      </c>
      <c r="J87" s="20">
        <f t="shared" si="0"/>
        <v>1348.82</v>
      </c>
      <c r="K87" s="21"/>
      <c r="L87" s="21"/>
      <c r="M87" s="21"/>
      <c r="N87" s="21"/>
      <c r="O87" s="21"/>
      <c r="P87" s="21"/>
      <c r="Q87" s="21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</row>
    <row r="88" spans="1:30" ht="14.25" customHeight="1" x14ac:dyDescent="0.3">
      <c r="A88" s="76" t="s">
        <v>202</v>
      </c>
      <c r="B88" s="14" t="s">
        <v>180</v>
      </c>
      <c r="C88" s="15"/>
      <c r="D88" s="15" t="s">
        <v>24</v>
      </c>
      <c r="E88" s="16">
        <v>1</v>
      </c>
      <c r="F88" s="17" t="s">
        <v>442</v>
      </c>
      <c r="G88" s="19">
        <v>0</v>
      </c>
      <c r="H88" s="18">
        <v>269.76</v>
      </c>
      <c r="I88" s="18">
        <v>1079.06</v>
      </c>
      <c r="J88" s="20">
        <f t="shared" si="0"/>
        <v>1348.82</v>
      </c>
      <c r="K88" s="21"/>
      <c r="L88" s="21"/>
      <c r="M88" s="21"/>
      <c r="N88" s="21"/>
      <c r="O88" s="21"/>
      <c r="P88" s="21"/>
      <c r="Q88" s="21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</row>
    <row r="89" spans="1:30" ht="14.25" customHeight="1" x14ac:dyDescent="0.3">
      <c r="A89" s="24" t="s">
        <v>203</v>
      </c>
      <c r="B89" s="14" t="s">
        <v>180</v>
      </c>
      <c r="C89" s="15" t="s">
        <v>27</v>
      </c>
      <c r="D89" s="15" t="s">
        <v>24</v>
      </c>
      <c r="E89" s="16">
        <v>1</v>
      </c>
      <c r="F89" s="56" t="s">
        <v>204</v>
      </c>
      <c r="G89" s="19">
        <v>0</v>
      </c>
      <c r="H89" s="18">
        <v>269.76</v>
      </c>
      <c r="I89" s="18">
        <v>1079.06</v>
      </c>
      <c r="J89" s="20">
        <f t="shared" si="0"/>
        <v>1348.82</v>
      </c>
      <c r="K89" s="21"/>
      <c r="L89" s="21"/>
      <c r="M89" s="21"/>
      <c r="N89" s="21"/>
      <c r="O89" s="21"/>
      <c r="P89" s="21"/>
      <c r="Q89" s="21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</row>
    <row r="90" spans="1:30" ht="14.25" customHeight="1" x14ac:dyDescent="0.25">
      <c r="A90" s="35" t="s">
        <v>205</v>
      </c>
      <c r="B90" s="35" t="s">
        <v>206</v>
      </c>
      <c r="C90" s="36" t="s">
        <v>207</v>
      </c>
      <c r="D90" s="36" t="s">
        <v>208</v>
      </c>
      <c r="E90" s="36" t="s">
        <v>209</v>
      </c>
      <c r="F90" s="37"/>
      <c r="G90" s="36" t="s">
        <v>210</v>
      </c>
      <c r="H90" s="36" t="s">
        <v>211</v>
      </c>
      <c r="I90" s="36" t="s">
        <v>212</v>
      </c>
      <c r="J90" s="20">
        <f>SUM(G90:I90)</f>
        <v>0</v>
      </c>
      <c r="K90" s="38"/>
      <c r="L90" s="38"/>
      <c r="M90" s="38"/>
      <c r="N90" s="38"/>
      <c r="O90" s="38"/>
      <c r="P90" s="38"/>
      <c r="Q90" s="38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</row>
    <row r="91" spans="1:30" ht="14.25" customHeight="1" x14ac:dyDescent="0.25">
      <c r="A91" s="39" t="s">
        <v>213</v>
      </c>
      <c r="B91" s="40" t="s">
        <v>17</v>
      </c>
      <c r="C91" s="41">
        <f>SUMIFS($E$7:$E$89,$B$7:$B$89,"DAS",$D$7:$D$89,"&lt;&gt;VAGO")</f>
        <v>1</v>
      </c>
      <c r="D91" s="41">
        <f>SUMIFS($E$7:$E$89,$B$7:$B$89,"DAS",$D$7:$D$89,"VAGO")</f>
        <v>0</v>
      </c>
      <c r="E91" s="16">
        <v>1</v>
      </c>
      <c r="F91" s="42"/>
      <c r="G91" s="43">
        <f>SUMIF($B$7:$B$89,"DAS",$G$7:$G$89)</f>
        <v>12261.2</v>
      </c>
      <c r="H91" s="43">
        <f>SUMIF($B$7:$B$89,"DAS",$H$7:$H$89)</f>
        <v>0</v>
      </c>
      <c r="I91" s="43">
        <f>SUMIF($B$7:$B$89,"DAS",$I$7:$I$89)</f>
        <v>0</v>
      </c>
      <c r="J91" s="20">
        <f t="shared" si="0"/>
        <v>12261.2</v>
      </c>
      <c r="K91" s="44"/>
      <c r="L91" s="44"/>
      <c r="M91" s="44"/>
      <c r="N91" s="44"/>
      <c r="O91" s="44"/>
      <c r="P91" s="44"/>
      <c r="Q91" s="44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4.25" customHeight="1" x14ac:dyDescent="0.25">
      <c r="A92" s="39" t="s">
        <v>214</v>
      </c>
      <c r="B92" s="40" t="s">
        <v>22</v>
      </c>
      <c r="C92" s="41">
        <f>SUMIFS($E$7:$E$89,$B$7:$B$89,"DAS-1",$D$7:$D$89,"&lt;&gt;VAGO")</f>
        <v>3</v>
      </c>
      <c r="D92" s="41">
        <f>SUMIFS($E$7:$E$89,$B$7:$B$89,"DAS-1",$D$7:$D$89,"VAGO")</f>
        <v>0</v>
      </c>
      <c r="E92" s="16">
        <v>1</v>
      </c>
      <c r="F92" s="45"/>
      <c r="G92" s="43">
        <f>SUMIF($B$7:$B$89,"DAS-1",$G$7:$G$89)</f>
        <v>0</v>
      </c>
      <c r="H92" s="43">
        <f>SUMIF($B$7:$B$89,"DAS-1",$H$7:$H$89)</f>
        <v>4624.5</v>
      </c>
      <c r="I92" s="43">
        <f>SUMIF($B$7:$B$89,"DAS-1",$I$7:$I$89)</f>
        <v>27747.090000000004</v>
      </c>
      <c r="J92" s="20">
        <f t="shared" si="0"/>
        <v>32371.590000000004</v>
      </c>
      <c r="K92" s="44"/>
      <c r="L92" s="44"/>
      <c r="M92" s="44"/>
      <c r="N92" s="44"/>
      <c r="O92" s="44"/>
      <c r="P92" s="44"/>
      <c r="Q92" s="44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4.25" customHeight="1" x14ac:dyDescent="0.25">
      <c r="A93" s="39" t="s">
        <v>215</v>
      </c>
      <c r="B93" s="40" t="s">
        <v>34</v>
      </c>
      <c r="C93" s="41">
        <f>SUMIFS($E$7:$E$89,$B$7:$B$89,"DAS-2",$D$7:$D$89,"&lt;&gt;VAGO")</f>
        <v>3</v>
      </c>
      <c r="D93" s="41">
        <f>SUMIFS($E$7:$E$89,$B$7:$B$89,"DAS-2",$D$7:$D$89,"VAGO")</f>
        <v>0</v>
      </c>
      <c r="E93" s="16">
        <v>1</v>
      </c>
      <c r="F93" s="45"/>
      <c r="G93" s="43">
        <f>SUMIF($B$7:$B$89,"DAS-2",$G$7:$G$89)</f>
        <v>0</v>
      </c>
      <c r="H93" s="43">
        <f>SUMIF($B$7:$B$89,"DAS-2",$H$7:$H$89)</f>
        <v>5086.9500000000007</v>
      </c>
      <c r="I93" s="43">
        <f>SUMIF($B$7:$B$89,"DAS-2",$I$7:$I$89)</f>
        <v>20347.829999999998</v>
      </c>
      <c r="J93" s="20">
        <f t="shared" si="0"/>
        <v>25434.78</v>
      </c>
      <c r="K93" s="44"/>
      <c r="L93" s="44"/>
      <c r="M93" s="44"/>
      <c r="N93" s="44"/>
      <c r="O93" s="44"/>
      <c r="P93" s="44"/>
      <c r="Q93" s="44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4.25" customHeight="1" x14ac:dyDescent="0.25">
      <c r="A94" s="39" t="s">
        <v>216</v>
      </c>
      <c r="B94" s="40" t="s">
        <v>42</v>
      </c>
      <c r="C94" s="41">
        <f>SUMIFS($E$7:$E$89,$B$7:$B$89,"DAS-3",$D$7:$D$89,"&lt;&gt;VAGO")</f>
        <v>5</v>
      </c>
      <c r="D94" s="41">
        <f>SUMIFS($E$7:$E$89,$B$7:$B$89,"DAS-3",$D$7:$D$89,"VAGO")</f>
        <v>0</v>
      </c>
      <c r="E94" s="16">
        <v>1</v>
      </c>
      <c r="F94" s="45"/>
      <c r="G94" s="43">
        <f>SUMIF($B$7:$B$89,"DAS-3",$G$7:$G$89)</f>
        <v>0</v>
      </c>
      <c r="H94" s="43">
        <f>SUMIF($B$7:$B$89,"DAS-3",$H$7:$H$89)</f>
        <v>7129.5</v>
      </c>
      <c r="I94" s="43">
        <f>SUMIF($B$7:$B$89,"DAS-3",$I$7:$I$89)</f>
        <v>28517.800000000003</v>
      </c>
      <c r="J94" s="20">
        <f t="shared" si="0"/>
        <v>35647.300000000003</v>
      </c>
      <c r="K94" s="44"/>
      <c r="L94" s="44"/>
      <c r="M94" s="44"/>
      <c r="N94" s="44"/>
      <c r="O94" s="44"/>
      <c r="P94" s="44"/>
      <c r="Q94" s="44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4.25" customHeight="1" x14ac:dyDescent="0.25">
      <c r="A95" s="46" t="s">
        <v>217</v>
      </c>
      <c r="B95" s="40" t="s">
        <v>58</v>
      </c>
      <c r="C95" s="41">
        <f>SUMIFS($E$7:$E$89,$B$7:$B$89,"DAS-4",$D$7:$D$89,"&lt;&gt;VAGO")</f>
        <v>3</v>
      </c>
      <c r="D95" s="41">
        <f>SUMIFS($E$7:$E$89,$B$7:$B$89,"DAS-4",$D$7:$D$89,"VAGO")</f>
        <v>0</v>
      </c>
      <c r="E95" s="16">
        <v>1</v>
      </c>
      <c r="F95" s="47"/>
      <c r="G95" s="43">
        <f>SUMIF($B$7:$B$89,"DAS-4",$G$7:$G$89)</f>
        <v>0</v>
      </c>
      <c r="H95" s="43">
        <f>SUMIF($B$7:$B$89,"DAS-4",$H$7:$H$89)</f>
        <v>3930.84</v>
      </c>
      <c r="I95" s="43">
        <f>SUMIF($B$7:$B$89,"DAS-4",$I$7:$I$89)</f>
        <v>15723.329999999998</v>
      </c>
      <c r="J95" s="20">
        <f t="shared" si="0"/>
        <v>19654.169999999998</v>
      </c>
      <c r="K95" s="44"/>
      <c r="L95" s="44"/>
      <c r="M95" s="44"/>
      <c r="N95" s="44"/>
      <c r="O95" s="44"/>
      <c r="P95" s="44"/>
      <c r="Q95" s="44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4.25" customHeight="1" x14ac:dyDescent="0.25">
      <c r="A96" s="46" t="s">
        <v>218</v>
      </c>
      <c r="B96" s="40" t="s">
        <v>66</v>
      </c>
      <c r="C96" s="41">
        <f>SUMIFS($E$7:$E$89,$B$7:$B$89,"DAS-5",$D$7:$D$89,"&lt;&gt;VAGO")</f>
        <v>8</v>
      </c>
      <c r="D96" s="41">
        <f>SUMIFS($E$7:$E$89,$B$7:$B$89,"DAS-5",$D$7:$D$89,"VAGO")</f>
        <v>0</v>
      </c>
      <c r="E96" s="16">
        <v>1</v>
      </c>
      <c r="F96" s="47"/>
      <c r="G96" s="43">
        <f>SUMIF($B$7:$B$89,"DAS-5",$G$7:$G$89)</f>
        <v>0</v>
      </c>
      <c r="H96" s="43">
        <f>SUMIF($B$7:$B$89,"DAS-5",$H$7:$H$89)</f>
        <v>8632.4799999999977</v>
      </c>
      <c r="I96" s="43">
        <f>SUMIF($B$7:$B$89,"DAS-5",$I$7:$I$89)</f>
        <v>34529.68</v>
      </c>
      <c r="J96" s="20">
        <f t="shared" si="0"/>
        <v>43162.159999999996</v>
      </c>
      <c r="K96" s="44"/>
      <c r="L96" s="44"/>
      <c r="M96" s="44"/>
      <c r="N96" s="44"/>
      <c r="O96" s="44"/>
      <c r="P96" s="44"/>
      <c r="Q96" s="44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4.25" customHeight="1" x14ac:dyDescent="0.25">
      <c r="A97" s="46" t="s">
        <v>219</v>
      </c>
      <c r="B97" s="40" t="s">
        <v>220</v>
      </c>
      <c r="C97" s="41">
        <f>SUMIFS($E$7:$E$89,$B$7:$B$89,"CAA-1",$D$7:$D$89,"&lt;&gt;VAGO")</f>
        <v>0</v>
      </c>
      <c r="D97" s="41">
        <f>SUMIFS($E$7:$E$89,$B$7:$B$89,"CAA-1",$D$7:$D$89,"VAGO")</f>
        <v>0</v>
      </c>
      <c r="E97" s="16">
        <v>1</v>
      </c>
      <c r="F97" s="47"/>
      <c r="G97" s="43">
        <f>SUMIF($B$7:$B$89,"CAA-1",$G$7:$G$89)</f>
        <v>0</v>
      </c>
      <c r="H97" s="43">
        <f>SUMIF($B$7:$B$89,"CAA-1",$H$7:$H$89)</f>
        <v>0</v>
      </c>
      <c r="I97" s="43">
        <f>SUMIF($B$7:$B$89,"CAA-1",$I$7:$I$89)</f>
        <v>0</v>
      </c>
      <c r="J97" s="20">
        <f t="shared" si="0"/>
        <v>0</v>
      </c>
      <c r="K97" s="44"/>
      <c r="L97" s="44"/>
      <c r="M97" s="44"/>
      <c r="N97" s="44"/>
      <c r="O97" s="44"/>
      <c r="P97" s="44"/>
      <c r="Q97" s="44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4.25" customHeight="1" x14ac:dyDescent="0.25">
      <c r="A98" s="46" t="s">
        <v>221</v>
      </c>
      <c r="B98" s="40" t="s">
        <v>86</v>
      </c>
      <c r="C98" s="41">
        <f>SUMIFS($E$7:$E$89,$B$7:$B$89,"CAA-2",$D$7:$D$89,"&lt;&gt;VAGO")</f>
        <v>11</v>
      </c>
      <c r="D98" s="41">
        <f>SUMIFS($E$7:$E$89,$B$7:$B$89,"CAA-2",$D$7:$D$89,"VAGO")</f>
        <v>0</v>
      </c>
      <c r="E98" s="16">
        <v>1</v>
      </c>
      <c r="F98" s="47"/>
      <c r="G98" s="43">
        <f>SUMIF($B$7:$B$89,"CAA-2",$G$7:$G$89)</f>
        <v>0</v>
      </c>
      <c r="H98" s="43">
        <f>SUMIF($B$7:$B$89,"CAA-2",$H$7:$H$89)</f>
        <v>8478.25</v>
      </c>
      <c r="I98" s="43">
        <f>SUMIF($B$7:$B$89,"CAA-2",$I$7:$I$89)</f>
        <v>33913.110000000008</v>
      </c>
      <c r="J98" s="20">
        <f t="shared" si="0"/>
        <v>42391.360000000008</v>
      </c>
      <c r="K98" s="44"/>
      <c r="L98" s="44"/>
      <c r="M98" s="44"/>
      <c r="N98" s="44"/>
      <c r="O98" s="44"/>
      <c r="P98" s="44"/>
      <c r="Q98" s="44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4.25" customHeight="1" x14ac:dyDescent="0.25">
      <c r="A99" s="46" t="s">
        <v>222</v>
      </c>
      <c r="B99" s="40" t="s">
        <v>108</v>
      </c>
      <c r="C99" s="41">
        <f>SUMIFS($E$7:$E$89,$B$7:$B$89,"CAA-3",$D$7:$D$89,"&lt;&gt;VAGO")</f>
        <v>24</v>
      </c>
      <c r="D99" s="41">
        <f>SUMIFS($E$7:$E$89,$B$7:$B$89,"CAA-3",$D$7:$D$89,"VAGO")</f>
        <v>0</v>
      </c>
      <c r="E99" s="16">
        <v>1</v>
      </c>
      <c r="F99" s="45"/>
      <c r="G99" s="43">
        <f>SUMIF($B$7:$B$89,"CAA-3",$G$7:$G$89)</f>
        <v>0</v>
      </c>
      <c r="H99" s="43">
        <f>SUMIF($B$7:$B$89,"CAA-3",$H$7:$H$89)</f>
        <v>12023.759999999997</v>
      </c>
      <c r="I99" s="43">
        <f>SUMIF($B$7:$B$89,"CAA-3",$I$7:$I$89)</f>
        <v>48095.039999999986</v>
      </c>
      <c r="J99" s="20">
        <f t="shared" si="0"/>
        <v>60118.799999999981</v>
      </c>
      <c r="K99" s="44"/>
      <c r="L99" s="44"/>
      <c r="M99" s="44"/>
      <c r="N99" s="44"/>
      <c r="O99" s="44"/>
      <c r="P99" s="44"/>
      <c r="Q99" s="44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4.25" customHeight="1" x14ac:dyDescent="0.25">
      <c r="A100" s="46" t="s">
        <v>223</v>
      </c>
      <c r="B100" s="40" t="s">
        <v>161</v>
      </c>
      <c r="C100" s="41">
        <f>SUMIFS($E$7:$E$89,$B$7:$B$89,"CAA-4",$D$7:$D$89,"&lt;&gt;VAGO")</f>
        <v>8</v>
      </c>
      <c r="D100" s="41">
        <f>SUMIFS($E$7:$E$89,$B$7:$B$89,"CAA-4",$D$7:$D$89,"VAGO")</f>
        <v>0</v>
      </c>
      <c r="E100" s="16">
        <v>1</v>
      </c>
      <c r="F100" s="45"/>
      <c r="G100" s="43">
        <f>SUMIF($B$7:$B$89,"CAA-4",$G$7:$G$89)</f>
        <v>0</v>
      </c>
      <c r="H100" s="43">
        <f>SUMIF($B$7:$B$89,"CAA-4",$H$7:$H$89)</f>
        <v>2466.4</v>
      </c>
      <c r="I100" s="43">
        <f>SUMIF($B$7:$B$89,"CAA-4",$I$7:$I$89)</f>
        <v>9865.68</v>
      </c>
      <c r="J100" s="20">
        <f t="shared" si="0"/>
        <v>12332.08</v>
      </c>
      <c r="K100" s="44"/>
      <c r="L100" s="44"/>
      <c r="M100" s="44"/>
      <c r="N100" s="44"/>
      <c r="O100" s="44"/>
      <c r="P100" s="44"/>
      <c r="Q100" s="44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4.25" customHeight="1" x14ac:dyDescent="0.25">
      <c r="A101" s="46" t="s">
        <v>224</v>
      </c>
      <c r="B101" s="40" t="s">
        <v>180</v>
      </c>
      <c r="C101" s="41">
        <f>SUMIFS($E$7:$E$89,$B$7:$B$89,"CAA-5",$D$7:$D$89,"&lt;&gt;VAGO")</f>
        <v>17</v>
      </c>
      <c r="D101" s="41">
        <f>SUMIFS($E$7:$E$89,$B$7:$B$89,"CAA-5",$D$7:$D$89,"VAGO")</f>
        <v>0</v>
      </c>
      <c r="E101" s="16">
        <v>1</v>
      </c>
      <c r="F101" s="45"/>
      <c r="G101" s="43">
        <f>SUMIF($B$7:$B$89,"CAA-5",$G$7:$G$89)</f>
        <v>0</v>
      </c>
      <c r="H101" s="43">
        <f>SUMIF($B$7:$B$89,"CAA-5",$H$7:$H$89)</f>
        <v>4585.9200000000019</v>
      </c>
      <c r="I101" s="43">
        <f>SUMIF($B$7:$B$89,"CAA-5",$I$7:$I$89)</f>
        <v>18344.019999999997</v>
      </c>
      <c r="J101" s="20">
        <f t="shared" si="0"/>
        <v>22929.94</v>
      </c>
      <c r="K101" s="44"/>
      <c r="L101" s="44"/>
      <c r="M101" s="44"/>
      <c r="N101" s="44"/>
      <c r="O101" s="44"/>
      <c r="P101" s="44"/>
      <c r="Q101" s="44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4.25" customHeight="1" x14ac:dyDescent="0.25">
      <c r="A102" s="35" t="s">
        <v>225</v>
      </c>
      <c r="B102" s="37"/>
      <c r="C102" s="36">
        <f t="shared" ref="C102:E102" si="1">SUM(C91:C101)</f>
        <v>83</v>
      </c>
      <c r="D102" s="36">
        <f t="shared" si="1"/>
        <v>0</v>
      </c>
      <c r="E102" s="36">
        <f t="shared" si="1"/>
        <v>11</v>
      </c>
      <c r="F102" s="37"/>
      <c r="G102" s="48">
        <f t="shared" ref="G102:J102" si="2">SUM(G91:G101)</f>
        <v>12261.2</v>
      </c>
      <c r="H102" s="48">
        <f t="shared" si="2"/>
        <v>56958.599999999991</v>
      </c>
      <c r="I102" s="48">
        <f t="shared" si="2"/>
        <v>237083.58</v>
      </c>
      <c r="J102" s="48">
        <f t="shared" si="2"/>
        <v>306303.38</v>
      </c>
      <c r="K102" s="44"/>
      <c r="L102" s="44"/>
      <c r="M102" s="44"/>
      <c r="N102" s="44"/>
      <c r="O102" s="44"/>
      <c r="P102" s="44"/>
      <c r="Q102" s="44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4.25" customHeight="1" x14ac:dyDescent="0.25">
      <c r="A103" s="44"/>
      <c r="B103" s="44"/>
      <c r="C103" s="44"/>
      <c r="D103" s="44"/>
      <c r="E103" s="44"/>
      <c r="F103" s="44"/>
      <c r="G103" s="44"/>
      <c r="H103" s="38"/>
      <c r="I103" s="38"/>
      <c r="J103" s="49"/>
      <c r="K103" s="44"/>
      <c r="L103" s="44"/>
      <c r="M103" s="44"/>
      <c r="N103" s="44"/>
      <c r="O103" s="44"/>
      <c r="P103" s="44"/>
      <c r="Q103" s="44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4.25" customHeight="1" x14ac:dyDescent="0.25">
      <c r="A104" s="97" t="s">
        <v>226</v>
      </c>
      <c r="B104" s="89"/>
      <c r="C104" s="89"/>
      <c r="D104" s="89"/>
      <c r="E104" s="89"/>
      <c r="F104" s="89"/>
      <c r="G104" s="89"/>
      <c r="H104" s="89"/>
      <c r="I104" s="90"/>
      <c r="J104" s="44"/>
      <c r="K104" s="7"/>
      <c r="L104" s="44"/>
      <c r="M104" s="44"/>
      <c r="N104" s="44"/>
      <c r="O104" s="44"/>
      <c r="P104" s="44"/>
      <c r="Q104" s="44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4.25" customHeight="1" x14ac:dyDescent="0.25">
      <c r="A105" s="10" t="s">
        <v>227</v>
      </c>
      <c r="B105" s="10" t="s">
        <v>228</v>
      </c>
      <c r="C105" s="10" t="s">
        <v>229</v>
      </c>
      <c r="D105" s="10" t="s">
        <v>230</v>
      </c>
      <c r="E105" s="10" t="s">
        <v>231</v>
      </c>
      <c r="F105" s="10" t="s">
        <v>232</v>
      </c>
      <c r="G105" s="10" t="s">
        <v>233</v>
      </c>
      <c r="H105" s="10" t="s">
        <v>234</v>
      </c>
      <c r="I105" s="10" t="s">
        <v>235</v>
      </c>
      <c r="J105" s="50"/>
      <c r="K105" s="7"/>
      <c r="L105" s="50"/>
      <c r="M105" s="50"/>
      <c r="N105" s="50"/>
      <c r="O105" s="50"/>
      <c r="P105" s="50"/>
      <c r="Q105" s="50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</row>
    <row r="106" spans="1:30" ht="14.25" customHeight="1" x14ac:dyDescent="0.3">
      <c r="A106" s="51" t="s">
        <v>236</v>
      </c>
      <c r="B106" s="14" t="s">
        <v>237</v>
      </c>
      <c r="C106" s="52" t="s">
        <v>89</v>
      </c>
      <c r="D106" s="52" t="s">
        <v>31</v>
      </c>
      <c r="E106" s="40">
        <v>1</v>
      </c>
      <c r="F106" s="53" t="s">
        <v>238</v>
      </c>
      <c r="G106" s="54">
        <v>0</v>
      </c>
      <c r="H106" s="18">
        <v>6782.61</v>
      </c>
      <c r="I106" s="43">
        <f t="shared" ref="I106:I113" si="3">SUM(G106:H106)</f>
        <v>6782.61</v>
      </c>
      <c r="J106" s="44"/>
      <c r="K106" s="38"/>
      <c r="L106" s="38"/>
      <c r="M106" s="38"/>
      <c r="N106" s="38"/>
      <c r="O106" s="38"/>
      <c r="P106" s="38"/>
      <c r="Q106" s="38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</row>
    <row r="107" spans="1:30" ht="14.25" customHeight="1" x14ac:dyDescent="0.3">
      <c r="A107" s="24" t="s">
        <v>239</v>
      </c>
      <c r="B107" s="24" t="s">
        <v>237</v>
      </c>
      <c r="C107" s="52" t="s">
        <v>37</v>
      </c>
      <c r="D107" s="52" t="s">
        <v>31</v>
      </c>
      <c r="E107" s="40">
        <v>1</v>
      </c>
      <c r="F107" s="53" t="s">
        <v>254</v>
      </c>
      <c r="G107" s="54">
        <v>0</v>
      </c>
      <c r="H107" s="18">
        <v>6782.61</v>
      </c>
      <c r="I107" s="43">
        <f t="shared" si="3"/>
        <v>6782.61</v>
      </c>
      <c r="J107" s="44"/>
      <c r="K107" s="38"/>
      <c r="L107" s="38"/>
      <c r="M107" s="38"/>
      <c r="N107" s="38"/>
      <c r="O107" s="38"/>
      <c r="P107" s="38"/>
      <c r="Q107" s="38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spans="1:30" ht="14.25" customHeight="1" x14ac:dyDescent="0.3">
      <c r="A108" s="29" t="s">
        <v>241</v>
      </c>
      <c r="B108" s="14" t="s">
        <v>242</v>
      </c>
      <c r="C108" s="52" t="s">
        <v>140</v>
      </c>
      <c r="D108" s="52" t="s">
        <v>31</v>
      </c>
      <c r="E108" s="40">
        <v>1</v>
      </c>
      <c r="F108" s="53" t="s">
        <v>251</v>
      </c>
      <c r="G108" s="54">
        <v>0</v>
      </c>
      <c r="H108" s="18">
        <v>5703.56</v>
      </c>
      <c r="I108" s="43">
        <f t="shared" si="3"/>
        <v>5703.56</v>
      </c>
      <c r="J108" s="44"/>
      <c r="K108" s="38"/>
      <c r="L108" s="38"/>
      <c r="M108" s="38"/>
      <c r="N108" s="38"/>
      <c r="O108" s="38"/>
      <c r="P108" s="38"/>
      <c r="Q108" s="38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spans="1:30" ht="14.25" customHeight="1" x14ac:dyDescent="0.3">
      <c r="A109" s="24" t="s">
        <v>244</v>
      </c>
      <c r="B109" s="14" t="s">
        <v>245</v>
      </c>
      <c r="C109" s="52" t="s">
        <v>145</v>
      </c>
      <c r="D109" s="52" t="s">
        <v>31</v>
      </c>
      <c r="E109" s="40">
        <v>1</v>
      </c>
      <c r="F109" s="53" t="s">
        <v>246</v>
      </c>
      <c r="G109" s="54">
        <v>0</v>
      </c>
      <c r="H109" s="18">
        <v>5241.1099999999997</v>
      </c>
      <c r="I109" s="43">
        <f t="shared" si="3"/>
        <v>5241.1099999999997</v>
      </c>
      <c r="J109" s="44"/>
      <c r="K109" s="38"/>
      <c r="L109" s="38"/>
      <c r="M109" s="38"/>
      <c r="N109" s="38"/>
      <c r="O109" s="38"/>
      <c r="P109" s="38"/>
      <c r="Q109" s="38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spans="1:30" ht="14.25" customHeight="1" x14ac:dyDescent="0.3">
      <c r="A110" s="24" t="s">
        <v>247</v>
      </c>
      <c r="B110" s="14" t="s">
        <v>248</v>
      </c>
      <c r="C110" s="52" t="s">
        <v>89</v>
      </c>
      <c r="D110" s="52" t="s">
        <v>31</v>
      </c>
      <c r="E110" s="40">
        <v>1</v>
      </c>
      <c r="F110" s="53" t="s">
        <v>249</v>
      </c>
      <c r="G110" s="54">
        <v>0</v>
      </c>
      <c r="H110" s="18">
        <v>4316.21</v>
      </c>
      <c r="I110" s="43">
        <f t="shared" si="3"/>
        <v>4316.21</v>
      </c>
      <c r="J110" s="44"/>
      <c r="K110" s="38"/>
      <c r="L110" s="38"/>
      <c r="M110" s="38"/>
      <c r="N110" s="38"/>
      <c r="O110" s="38"/>
      <c r="P110" s="38"/>
      <c r="Q110" s="38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spans="1:30" ht="14.25" customHeight="1" x14ac:dyDescent="0.3">
      <c r="A111" s="24" t="s">
        <v>467</v>
      </c>
      <c r="B111" s="14" t="s">
        <v>248</v>
      </c>
      <c r="C111" s="52" t="s">
        <v>140</v>
      </c>
      <c r="D111" s="52" t="s">
        <v>31</v>
      </c>
      <c r="E111" s="40">
        <v>1</v>
      </c>
      <c r="F111" s="53" t="s">
        <v>455</v>
      </c>
      <c r="G111" s="54">
        <v>0</v>
      </c>
      <c r="H111" s="18">
        <v>4316.21</v>
      </c>
      <c r="I111" s="43">
        <f t="shared" si="3"/>
        <v>4316.21</v>
      </c>
      <c r="J111" s="44"/>
      <c r="K111" s="38"/>
      <c r="L111" s="38"/>
      <c r="M111" s="38"/>
      <c r="N111" s="38"/>
      <c r="O111" s="38"/>
      <c r="P111" s="38"/>
      <c r="Q111" s="38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spans="1:30" ht="14.25" customHeight="1" x14ac:dyDescent="0.3">
      <c r="A112" s="24" t="s">
        <v>252</v>
      </c>
      <c r="B112" s="24" t="s">
        <v>253</v>
      </c>
      <c r="C112" s="52" t="s">
        <v>140</v>
      </c>
      <c r="D112" s="52" t="s">
        <v>31</v>
      </c>
      <c r="E112" s="40">
        <v>1</v>
      </c>
      <c r="F112" s="53" t="s">
        <v>146</v>
      </c>
      <c r="G112" s="54">
        <v>0</v>
      </c>
      <c r="H112" s="18">
        <v>3083.01</v>
      </c>
      <c r="I112" s="43">
        <f t="shared" si="3"/>
        <v>3083.01</v>
      </c>
      <c r="J112" s="44"/>
      <c r="K112" s="38"/>
      <c r="L112" s="38"/>
      <c r="M112" s="38"/>
      <c r="N112" s="38"/>
      <c r="O112" s="38"/>
      <c r="P112" s="38"/>
      <c r="Q112" s="38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spans="1:30" ht="14.25" customHeight="1" x14ac:dyDescent="0.3">
      <c r="A113" s="24" t="s">
        <v>255</v>
      </c>
      <c r="B113" s="24" t="s">
        <v>253</v>
      </c>
      <c r="C113" s="52" t="s">
        <v>256</v>
      </c>
      <c r="D113" s="52" t="s">
        <v>31</v>
      </c>
      <c r="E113" s="40">
        <v>1</v>
      </c>
      <c r="F113" s="56" t="s">
        <v>257</v>
      </c>
      <c r="G113" s="54">
        <v>0</v>
      </c>
      <c r="H113" s="18">
        <v>3083.01</v>
      </c>
      <c r="I113" s="43">
        <f t="shared" si="3"/>
        <v>3083.01</v>
      </c>
      <c r="J113" s="44"/>
      <c r="K113" s="38"/>
      <c r="L113" s="38"/>
      <c r="M113" s="38"/>
      <c r="N113" s="38"/>
      <c r="O113" s="38"/>
      <c r="P113" s="38"/>
      <c r="Q113" s="38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spans="1:30" ht="14.25" customHeight="1" x14ac:dyDescent="0.25">
      <c r="A114" s="35" t="s">
        <v>258</v>
      </c>
      <c r="B114" s="35" t="s">
        <v>259</v>
      </c>
      <c r="C114" s="36" t="s">
        <v>260</v>
      </c>
      <c r="D114" s="36" t="s">
        <v>261</v>
      </c>
      <c r="E114" s="36" t="s">
        <v>262</v>
      </c>
      <c r="F114" s="57"/>
      <c r="G114" s="36" t="s">
        <v>263</v>
      </c>
      <c r="H114" s="36" t="s">
        <v>264</v>
      </c>
      <c r="I114" s="36" t="s">
        <v>265</v>
      </c>
      <c r="J114" s="44"/>
      <c r="K114" s="7"/>
      <c r="L114" s="7"/>
      <c r="M114" s="7"/>
      <c r="N114" s="7"/>
      <c r="O114" s="7"/>
      <c r="P114" s="7"/>
      <c r="Q114" s="7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</row>
    <row r="115" spans="1:30" ht="14.25" customHeight="1" x14ac:dyDescent="0.25">
      <c r="A115" s="39" t="s">
        <v>266</v>
      </c>
      <c r="B115" s="59" t="s">
        <v>237</v>
      </c>
      <c r="C115" s="41">
        <f>SUMIFS($E$106:$E$113,$B$106:$B$113,"FDA",$D$106:$D$113,"&lt;&gt;VAGO")</f>
        <v>2</v>
      </c>
      <c r="D115" s="41">
        <f>SUMIFS($E$106:$E$113,$B$106:$B$113,"FDA",$D$106:$D$113,"VAGO")</f>
        <v>0</v>
      </c>
      <c r="E115" s="41">
        <f t="shared" ref="E115:E119" si="4">C115+D115</f>
        <v>2</v>
      </c>
      <c r="F115" s="42"/>
      <c r="G115" s="43">
        <f>SUMIF($B$106:$B$113,"FDA",$G$106:$G$113)</f>
        <v>0</v>
      </c>
      <c r="H115" s="43">
        <f>SUMIF($B$106:$B$113,"FDA",$H$106:$H$113)</f>
        <v>13565.22</v>
      </c>
      <c r="I115" s="43">
        <f>SUMIF($B$106:$B$113,"FDA",$I$106:$I$113)</f>
        <v>13565.22</v>
      </c>
      <c r="J115" s="38"/>
      <c r="K115" s="7"/>
      <c r="L115" s="38"/>
      <c r="M115" s="38"/>
      <c r="N115" s="38"/>
      <c r="O115" s="38"/>
      <c r="P115" s="38"/>
      <c r="Q115" s="38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</row>
    <row r="116" spans="1:30" ht="14.25" customHeight="1" x14ac:dyDescent="0.25">
      <c r="A116" s="39" t="s">
        <v>267</v>
      </c>
      <c r="B116" s="59" t="s">
        <v>242</v>
      </c>
      <c r="C116" s="41">
        <f>SUMIFS($E$106:$E$113,$B$106:$B$113,"FDA-1",$D$106:$D$113,"&lt;&gt;VAGO")</f>
        <v>1</v>
      </c>
      <c r="D116" s="41">
        <f>SUMIFS($E$106:$E$113,$B$106:$B$113,"FDA-1",$D$106:$D$113,"VAGO")</f>
        <v>0</v>
      </c>
      <c r="E116" s="41">
        <f t="shared" si="4"/>
        <v>1</v>
      </c>
      <c r="F116" s="42"/>
      <c r="G116" s="43">
        <f>SUMIF($B$106:$B$113,"FDA-1",$G$106:$G$113)</f>
        <v>0</v>
      </c>
      <c r="H116" s="43">
        <f>SUMIF($B$106:$B$113,"FDA-1",$H$106:$H$113)</f>
        <v>5703.56</v>
      </c>
      <c r="I116" s="43">
        <f>SUMIF($B$106:$B$113,"FDA-1",$I$106:$I$113)</f>
        <v>5703.56</v>
      </c>
      <c r="J116" s="38"/>
      <c r="K116" s="7"/>
      <c r="L116" s="38"/>
      <c r="M116" s="38"/>
      <c r="N116" s="38"/>
      <c r="O116" s="38"/>
      <c r="P116" s="38"/>
      <c r="Q116" s="38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spans="1:30" ht="14.25" customHeight="1" x14ac:dyDescent="0.25">
      <c r="A117" s="39" t="s">
        <v>268</v>
      </c>
      <c r="B117" s="59" t="s">
        <v>245</v>
      </c>
      <c r="C117" s="41">
        <f>SUMIFS($E$106:$E$113,$B$106:$B$113,"FDA-2",$D$106:$D$113,"&lt;&gt;VAGO")</f>
        <v>1</v>
      </c>
      <c r="D117" s="41">
        <f>SUMIFS($E$106:$E$113,$B$106:$B$113,"FDA-2",$D$106:$D$113,"VAGO")</f>
        <v>0</v>
      </c>
      <c r="E117" s="41">
        <f t="shared" si="4"/>
        <v>1</v>
      </c>
      <c r="F117" s="45"/>
      <c r="G117" s="43">
        <f>SUMIF($B$106:$B$113,"FDA-2",$G$106:$G$113)</f>
        <v>0</v>
      </c>
      <c r="H117" s="43">
        <f>SUMIF($B$106:$B$113,"FDA-2",$H$106:$H$113)</f>
        <v>5241.1099999999997</v>
      </c>
      <c r="I117" s="43">
        <f>SUMIF($B$106:$B$113,"FDA-2",$I$106:$I$113)</f>
        <v>5241.1099999999997</v>
      </c>
      <c r="J117" s="38"/>
      <c r="K117" s="7"/>
      <c r="L117" s="38"/>
      <c r="M117" s="38"/>
      <c r="N117" s="38"/>
      <c r="O117" s="38"/>
      <c r="P117" s="38"/>
      <c r="Q117" s="38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spans="1:30" ht="14.25" customHeight="1" x14ac:dyDescent="0.25">
      <c r="A118" s="39" t="s">
        <v>269</v>
      </c>
      <c r="B118" s="59" t="s">
        <v>248</v>
      </c>
      <c r="C118" s="41">
        <f>SUMIFS($E$106:$E$113,$B$106:$B$113,"FDA-3",$D$106:$D$113,"&lt;&gt;VAGO")</f>
        <v>2</v>
      </c>
      <c r="D118" s="41">
        <f>SUMIFS($E$106:$E$113,$B$106:$B$113,"FDA-3",$D$106:$D$113,"VAGO")</f>
        <v>0</v>
      </c>
      <c r="E118" s="41">
        <f t="shared" si="4"/>
        <v>2</v>
      </c>
      <c r="F118" s="47"/>
      <c r="G118" s="43">
        <f>SUMIF($B$106:$B$113,"FDA-3",$G$106:$G$113)</f>
        <v>0</v>
      </c>
      <c r="H118" s="43">
        <f>SUMIF($B$106:$B$113,"FDA-3",$H$106:$H$113)</f>
        <v>8632.42</v>
      </c>
      <c r="I118" s="43">
        <f>SUMIF($B$106:$B$113,"FDA-3",$I$106:$I$113)</f>
        <v>8632.42</v>
      </c>
      <c r="J118" s="38"/>
      <c r="K118" s="7"/>
      <c r="L118" s="38"/>
      <c r="M118" s="38"/>
      <c r="N118" s="38"/>
      <c r="O118" s="38"/>
      <c r="P118" s="38"/>
      <c r="Q118" s="38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spans="1:30" ht="14.25" customHeight="1" x14ac:dyDescent="0.25">
      <c r="A119" s="39" t="s">
        <v>270</v>
      </c>
      <c r="B119" s="59" t="s">
        <v>253</v>
      </c>
      <c r="C119" s="41">
        <f>SUMIFS($E$106:$E$113,$B$106:$B$113,"FDA-4",$D$106:$D$113,"&lt;&gt;VAGO")</f>
        <v>2</v>
      </c>
      <c r="D119" s="41">
        <f>SUMIFS($E$106:$E$113,$B$106:$B$113,"FDA-4",$D$106:$D$113,"VAGO")</f>
        <v>0</v>
      </c>
      <c r="E119" s="41">
        <f t="shared" si="4"/>
        <v>2</v>
      </c>
      <c r="F119" s="45"/>
      <c r="G119" s="43">
        <f>SUMIF($B$106:$B$113,"FDA-4",$G$106:$G$113)</f>
        <v>0</v>
      </c>
      <c r="H119" s="43">
        <f>SUMIF($B$106:$B$113,"FDA-4",$H$106:$H$113)</f>
        <v>6166.02</v>
      </c>
      <c r="I119" s="43">
        <f>SUMIF($B$106:$B$113,"FDA-4",$I$106:$I$113)</f>
        <v>6166.02</v>
      </c>
      <c r="J119" s="38"/>
      <c r="K119" s="7"/>
      <c r="L119" s="38"/>
      <c r="M119" s="38"/>
      <c r="N119" s="38"/>
      <c r="O119" s="38"/>
      <c r="P119" s="38"/>
      <c r="Q119" s="38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spans="1:30" ht="14.25" customHeight="1" x14ac:dyDescent="0.25">
      <c r="A120" s="35" t="s">
        <v>271</v>
      </c>
      <c r="B120" s="57"/>
      <c r="C120" s="36">
        <f>SUM(C115:C119)</f>
        <v>8</v>
      </c>
      <c r="D120" s="36">
        <f>SUM(D116:D119)</f>
        <v>0</v>
      </c>
      <c r="E120" s="36">
        <f>SUM(E115:E119)</f>
        <v>8</v>
      </c>
      <c r="F120" s="57"/>
      <c r="G120" s="60">
        <f t="shared" ref="G120:I120" si="5">SUM(G115:G119)</f>
        <v>0</v>
      </c>
      <c r="H120" s="60">
        <f t="shared" si="5"/>
        <v>39308.33</v>
      </c>
      <c r="I120" s="60">
        <f t="shared" si="5"/>
        <v>39308.33</v>
      </c>
      <c r="J120" s="38"/>
      <c r="K120" s="7"/>
      <c r="L120" s="38"/>
      <c r="M120" s="38"/>
      <c r="N120" s="38"/>
      <c r="O120" s="38"/>
      <c r="P120" s="38"/>
      <c r="Q120" s="38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 spans="1:30" ht="14.25" customHeight="1" x14ac:dyDescent="0.25">
      <c r="A121" s="49"/>
      <c r="B121" s="49"/>
      <c r="C121" s="49"/>
      <c r="D121" s="49"/>
      <c r="E121" s="49"/>
      <c r="F121" s="49"/>
      <c r="G121" s="49"/>
      <c r="H121" s="49"/>
      <c r="I121" s="7"/>
      <c r="J121" s="38"/>
      <c r="K121" s="7"/>
      <c r="L121" s="38"/>
      <c r="M121" s="38"/>
      <c r="N121" s="38"/>
      <c r="O121" s="38"/>
      <c r="P121" s="38"/>
      <c r="Q121" s="38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 spans="1:30" ht="14.25" customHeight="1" x14ac:dyDescent="0.25">
      <c r="A122" s="97" t="s">
        <v>272</v>
      </c>
      <c r="B122" s="89"/>
      <c r="C122" s="89"/>
      <c r="D122" s="89"/>
      <c r="E122" s="89"/>
      <c r="F122" s="89"/>
      <c r="G122" s="89"/>
      <c r="H122" s="89"/>
      <c r="I122" s="90"/>
      <c r="J122" s="38"/>
      <c r="K122" s="7"/>
      <c r="L122" s="38"/>
      <c r="M122" s="38"/>
      <c r="N122" s="38"/>
      <c r="O122" s="38"/>
      <c r="P122" s="38"/>
      <c r="Q122" s="38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 spans="1:30" ht="14.25" customHeight="1" x14ac:dyDescent="0.25">
      <c r="A123" s="61" t="s">
        <v>273</v>
      </c>
      <c r="B123" s="10" t="s">
        <v>274</v>
      </c>
      <c r="C123" s="10" t="s">
        <v>275</v>
      </c>
      <c r="D123" s="10" t="s">
        <v>276</v>
      </c>
      <c r="E123" s="10" t="s">
        <v>277</v>
      </c>
      <c r="F123" s="10" t="s">
        <v>278</v>
      </c>
      <c r="G123" s="10" t="s">
        <v>279</v>
      </c>
      <c r="H123" s="10" t="s">
        <v>280</v>
      </c>
      <c r="I123" s="10" t="s">
        <v>281</v>
      </c>
      <c r="J123" s="7"/>
      <c r="K123" s="7"/>
      <c r="L123" s="7"/>
      <c r="M123" s="7"/>
      <c r="N123" s="7"/>
      <c r="O123" s="7"/>
      <c r="P123" s="7"/>
      <c r="Q123" s="7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</row>
    <row r="124" spans="1:30" ht="14.25" customHeight="1" x14ac:dyDescent="0.25">
      <c r="A124" s="62" t="s">
        <v>282</v>
      </c>
      <c r="B124" s="62" t="s">
        <v>283</v>
      </c>
      <c r="C124" s="63" t="s">
        <v>61</v>
      </c>
      <c r="D124" s="52" t="s">
        <v>31</v>
      </c>
      <c r="E124" s="40">
        <v>1</v>
      </c>
      <c r="F124" s="64" t="s">
        <v>284</v>
      </c>
      <c r="G124" s="54">
        <v>0</v>
      </c>
      <c r="H124" s="65">
        <v>1392.8</v>
      </c>
      <c r="I124" s="43">
        <f t="shared" ref="I124:I126" si="6">SUM(G124:H124)</f>
        <v>1392.8</v>
      </c>
      <c r="J124" s="38"/>
      <c r="K124" s="38"/>
      <c r="L124" s="38"/>
      <c r="M124" s="38"/>
      <c r="N124" s="38"/>
      <c r="O124" s="38"/>
      <c r="P124" s="38"/>
      <c r="Q124" s="38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</row>
    <row r="125" spans="1:30" ht="14.25" customHeight="1" x14ac:dyDescent="0.25">
      <c r="A125" s="66" t="s">
        <v>285</v>
      </c>
      <c r="B125" s="67" t="s">
        <v>283</v>
      </c>
      <c r="C125" s="52" t="s">
        <v>145</v>
      </c>
      <c r="D125" s="52" t="s">
        <v>31</v>
      </c>
      <c r="E125" s="40">
        <v>1</v>
      </c>
      <c r="F125" s="68" t="s">
        <v>465</v>
      </c>
      <c r="G125" s="54">
        <v>0</v>
      </c>
      <c r="H125" s="65">
        <v>1392.8</v>
      </c>
      <c r="I125" s="43">
        <f t="shared" si="6"/>
        <v>1392.8</v>
      </c>
      <c r="J125" s="38"/>
      <c r="K125" s="38"/>
      <c r="L125" s="38"/>
      <c r="M125" s="38"/>
      <c r="N125" s="38"/>
      <c r="O125" s="38"/>
      <c r="P125" s="38"/>
      <c r="Q125" s="38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 spans="1:30" ht="14.25" customHeight="1" x14ac:dyDescent="0.25">
      <c r="A126" s="66" t="s">
        <v>285</v>
      </c>
      <c r="B126" s="67" t="s">
        <v>283</v>
      </c>
      <c r="C126" s="52"/>
      <c r="D126" s="52" t="s">
        <v>162</v>
      </c>
      <c r="E126" s="40">
        <v>1</v>
      </c>
      <c r="F126" s="69" t="s">
        <v>162</v>
      </c>
      <c r="G126" s="54">
        <v>0</v>
      </c>
      <c r="H126" s="54">
        <v>0</v>
      </c>
      <c r="I126" s="43">
        <f t="shared" si="6"/>
        <v>0</v>
      </c>
      <c r="J126" s="38"/>
      <c r="K126" s="38"/>
      <c r="L126" s="38"/>
      <c r="M126" s="38"/>
      <c r="N126" s="38"/>
      <c r="O126" s="38"/>
      <c r="P126" s="38"/>
      <c r="Q126" s="38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 spans="1:30" ht="14.25" customHeight="1" x14ac:dyDescent="0.25">
      <c r="A127" s="35" t="s">
        <v>287</v>
      </c>
      <c r="B127" s="35" t="s">
        <v>288</v>
      </c>
      <c r="C127" s="36" t="s">
        <v>289</v>
      </c>
      <c r="D127" s="36" t="s">
        <v>290</v>
      </c>
      <c r="E127" s="36" t="s">
        <v>291</v>
      </c>
      <c r="F127" s="57"/>
      <c r="G127" s="36" t="s">
        <v>292</v>
      </c>
      <c r="H127" s="36" t="s">
        <v>293</v>
      </c>
      <c r="I127" s="36" t="s">
        <v>294</v>
      </c>
      <c r="J127" s="38"/>
      <c r="K127" s="38"/>
      <c r="L127" s="38"/>
      <c r="M127" s="38"/>
      <c r="N127" s="38"/>
      <c r="O127" s="38"/>
      <c r="P127" s="38"/>
      <c r="Q127" s="3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</row>
    <row r="128" spans="1:30" ht="14.25" customHeight="1" x14ac:dyDescent="0.25">
      <c r="A128" s="39" t="s">
        <v>295</v>
      </c>
      <c r="B128" s="59" t="s">
        <v>283</v>
      </c>
      <c r="C128" s="41">
        <f>SUMIFS($E$124:$E$126,$B$124:$B$126,"FGS-1",$D$124:$D$126,"&lt;&gt;VAGO")</f>
        <v>2</v>
      </c>
      <c r="D128" s="41">
        <f>SUMIFS($E$124:$E$126,$B$124:$B$126,"FGS-1",$D$124:$D$126,"VAGO")</f>
        <v>1</v>
      </c>
      <c r="E128" s="41">
        <f t="shared" ref="E128:E133" si="7">C128+D128</f>
        <v>3</v>
      </c>
      <c r="F128" s="42"/>
      <c r="G128" s="43">
        <f>SUMIF($B$124:$B$126,"FGS-1",$G$124:$G$126)</f>
        <v>0</v>
      </c>
      <c r="H128" s="43">
        <f>SUMIF($B$124:$B$126,"FGS-1",$H$124:$H$126)</f>
        <v>2785.6</v>
      </c>
      <c r="I128" s="43">
        <f>SUMIF($B$124:$B$126,"FGS-1",$G$124:$G$126)</f>
        <v>0</v>
      </c>
      <c r="J128" s="38"/>
      <c r="K128" s="38"/>
      <c r="L128" s="38"/>
      <c r="M128" s="38"/>
      <c r="N128" s="38"/>
      <c r="O128" s="38"/>
      <c r="P128" s="38"/>
      <c r="Q128" s="38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</row>
    <row r="129" spans="1:30" ht="14.25" customHeight="1" x14ac:dyDescent="0.25">
      <c r="A129" s="39" t="s">
        <v>296</v>
      </c>
      <c r="B129" s="59" t="s">
        <v>297</v>
      </c>
      <c r="C129" s="41">
        <f>SUMIFS($E$124:$E$126,$B$124:$B$126,"FGS-2",$D$124:$D$126,"&lt;&gt;VAGO")</f>
        <v>0</v>
      </c>
      <c r="D129" s="41">
        <f>SUMIFS($E$124:$E$126,$B$124:$B$126,"FGS-2",$D$124:$D$126,"VAGO")</f>
        <v>0</v>
      </c>
      <c r="E129" s="41">
        <f t="shared" si="7"/>
        <v>0</v>
      </c>
      <c r="F129" s="45"/>
      <c r="G129" s="43">
        <f>SUMIF($B$124:$B$126,"FGS-2",$G$124:$G$126)</f>
        <v>0</v>
      </c>
      <c r="H129" s="43">
        <f>SUMIF($B$124:$B$126,"FGS-2",$H$124:$H$126)</f>
        <v>0</v>
      </c>
      <c r="I129" s="43">
        <f>SUMIF($B$124:$B$126,"FGS-2",$G$124:$G$126)</f>
        <v>0</v>
      </c>
      <c r="J129" s="38"/>
      <c r="K129" s="38"/>
      <c r="L129" s="38"/>
      <c r="M129" s="38"/>
      <c r="N129" s="38"/>
      <c r="O129" s="38"/>
      <c r="P129" s="38"/>
      <c r="Q129" s="38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</row>
    <row r="130" spans="1:30" ht="14.25" customHeight="1" x14ac:dyDescent="0.25">
      <c r="A130" s="39" t="s">
        <v>298</v>
      </c>
      <c r="B130" s="59" t="s">
        <v>299</v>
      </c>
      <c r="C130" s="41">
        <f>SUMIFS($E$124:$E$126,$B$124:$B$126,"FGS-3",$D$124:$D$126,"&lt;&gt;VAGO")</f>
        <v>0</v>
      </c>
      <c r="D130" s="41">
        <f>SUMIFS($E$124:$E$126,$B$124:$B$126,"FGS-3",$D$124:$D$126,"VAGO")</f>
        <v>0</v>
      </c>
      <c r="E130" s="41">
        <f t="shared" si="7"/>
        <v>0</v>
      </c>
      <c r="F130" s="45"/>
      <c r="G130" s="43">
        <f>SUMIF($B$124:$B$126,"FGS-3",$G$124:$G$126)</f>
        <v>0</v>
      </c>
      <c r="H130" s="43">
        <f>SUMIF($B$124:$B$126,"FGS-3",$H$124:$H$126)</f>
        <v>0</v>
      </c>
      <c r="I130" s="43">
        <f>SUMIF($B$124:$B$126,"FGS-3",$G$124:$G$126)</f>
        <v>0</v>
      </c>
      <c r="J130" s="38"/>
      <c r="K130" s="38"/>
      <c r="L130" s="38"/>
      <c r="M130" s="38"/>
      <c r="N130" s="38"/>
      <c r="O130" s="38"/>
      <c r="P130" s="38"/>
      <c r="Q130" s="38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</row>
    <row r="131" spans="1:30" ht="14.25" customHeight="1" x14ac:dyDescent="0.25">
      <c r="A131" s="46" t="s">
        <v>300</v>
      </c>
      <c r="B131" s="70" t="s">
        <v>301</v>
      </c>
      <c r="C131" s="41">
        <f>SUMIFS($E$124:$E$126,$B$124:$B$126,"FGA-1",$D$124:$D$126,"&lt;&gt;VAGO")</f>
        <v>0</v>
      </c>
      <c r="D131" s="41">
        <f>SUMIFS($E$124:$E$126,$B$124:$B$126,"FGA-1",$D$124:$D$126,"VAGO")</f>
        <v>0</v>
      </c>
      <c r="E131" s="41">
        <f t="shared" si="7"/>
        <v>0</v>
      </c>
      <c r="F131" s="47"/>
      <c r="G131" s="43">
        <f>SUMIF($B$124:$B$126,"FGA-1",$G$124:$G$126)</f>
        <v>0</v>
      </c>
      <c r="H131" s="43">
        <f>SUMIF($B$124:$B$126,"FGA-1",$H$124:$H$126)</f>
        <v>0</v>
      </c>
      <c r="I131" s="43">
        <f>SUMIF($B$124:$B$126,"FGA-1",$G$124:$G$126)</f>
        <v>0</v>
      </c>
      <c r="J131" s="38"/>
      <c r="K131" s="38"/>
      <c r="L131" s="38"/>
      <c r="M131" s="38"/>
      <c r="N131" s="38"/>
      <c r="O131" s="38"/>
      <c r="P131" s="38"/>
      <c r="Q131" s="38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</row>
    <row r="132" spans="1:30" ht="14.25" customHeight="1" x14ac:dyDescent="0.25">
      <c r="A132" s="39" t="s">
        <v>302</v>
      </c>
      <c r="B132" s="59" t="s">
        <v>303</v>
      </c>
      <c r="C132" s="41">
        <f>SUMIFS($E$124:$E$126,$B$124:$B$126,"FGA-2",$D$124:$D$126,"&lt;&gt;VAGO")</f>
        <v>0</v>
      </c>
      <c r="D132" s="41">
        <f>SUMIFS($E$124:$E$126,$B$124:$B$126,"FGA-2",$D$124:$D$126,"VAGO")</f>
        <v>0</v>
      </c>
      <c r="E132" s="41">
        <f t="shared" si="7"/>
        <v>0</v>
      </c>
      <c r="F132" s="47"/>
      <c r="G132" s="43">
        <f>SUMIF($B$124:$B$126,"FGA-2",$G$124:$G$126)</f>
        <v>0</v>
      </c>
      <c r="H132" s="43">
        <f>SUMIF($B$124:$B$126,"FGA-2",$H$124:$H$126)</f>
        <v>0</v>
      </c>
      <c r="I132" s="43">
        <f>SUMIF($B$124:$B$126,"FGA-2",$G$124:$G$126)</f>
        <v>0</v>
      </c>
      <c r="J132" s="38"/>
      <c r="K132" s="38"/>
      <c r="L132" s="38"/>
      <c r="M132" s="38"/>
      <c r="N132" s="38"/>
      <c r="O132" s="38"/>
      <c r="P132" s="38"/>
      <c r="Q132" s="38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</row>
    <row r="133" spans="1:30" ht="14.25" customHeight="1" x14ac:dyDescent="0.25">
      <c r="A133" s="39" t="s">
        <v>304</v>
      </c>
      <c r="B133" s="59" t="s">
        <v>305</v>
      </c>
      <c r="C133" s="41">
        <f>SUMIFS($E$124:$E$126,$B$124:$B$126,"FGA-3",$D$124:$D$126,"&lt;&gt;VAGO")</f>
        <v>0</v>
      </c>
      <c r="D133" s="41">
        <f>SUMIFS($E$124:$E$126,$B$124:$B$126,"FGA-3",$D$124:$D$126,"VAGO")</f>
        <v>0</v>
      </c>
      <c r="E133" s="41">
        <f t="shared" si="7"/>
        <v>0</v>
      </c>
      <c r="F133" s="45"/>
      <c r="G133" s="43">
        <f>SUMIF($B$124:$B$126,"FGA-3",$G$124:$G$126)</f>
        <v>0</v>
      </c>
      <c r="H133" s="43">
        <f>SUMIF($B$124:$B$126,"FGA-3",$H$124:$H$126)</f>
        <v>0</v>
      </c>
      <c r="I133" s="43">
        <f>SUMIF($B$124:$B$126,"FGA-3",$G$124:$G$126)</f>
        <v>0</v>
      </c>
      <c r="J133" s="38"/>
      <c r="K133" s="38"/>
      <c r="L133" s="38"/>
      <c r="M133" s="38"/>
      <c r="N133" s="38"/>
      <c r="O133" s="38"/>
      <c r="P133" s="38"/>
      <c r="Q133" s="3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</row>
    <row r="134" spans="1:30" ht="14.25" customHeight="1" x14ac:dyDescent="0.25">
      <c r="A134" s="35" t="s">
        <v>306</v>
      </c>
      <c r="B134" s="57"/>
      <c r="C134" s="36">
        <f t="shared" ref="C134:E134" si="8">SUM(C128:C133)</f>
        <v>2</v>
      </c>
      <c r="D134" s="36">
        <f t="shared" si="8"/>
        <v>1</v>
      </c>
      <c r="E134" s="36">
        <f t="shared" si="8"/>
        <v>3</v>
      </c>
      <c r="F134" s="57"/>
      <c r="G134" s="60">
        <f t="shared" ref="G134:I134" si="9">SUM(G128:G133)</f>
        <v>0</v>
      </c>
      <c r="H134" s="60">
        <f t="shared" si="9"/>
        <v>2785.6</v>
      </c>
      <c r="I134" s="60">
        <f t="shared" si="9"/>
        <v>0</v>
      </c>
      <c r="J134" s="38"/>
      <c r="K134" s="38"/>
      <c r="L134" s="38"/>
      <c r="M134" s="38"/>
      <c r="N134" s="38"/>
      <c r="O134" s="38"/>
      <c r="P134" s="38"/>
      <c r="Q134" s="3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</row>
    <row r="135" spans="1:30" ht="14.25" customHeight="1" x14ac:dyDescent="0.25">
      <c r="A135" s="44"/>
      <c r="B135" s="44"/>
      <c r="C135" s="44"/>
      <c r="D135" s="44"/>
      <c r="E135" s="44"/>
      <c r="F135" s="44"/>
      <c r="G135" s="44"/>
      <c r="H135" s="44"/>
      <c r="I135" s="50"/>
      <c r="J135" s="50"/>
      <c r="K135" s="7"/>
      <c r="L135" s="50"/>
      <c r="M135" s="50"/>
      <c r="N135" s="50"/>
      <c r="O135" s="50"/>
      <c r="P135" s="50"/>
      <c r="Q135" s="50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</row>
    <row r="136" spans="1:30" ht="14.25" customHeight="1" x14ac:dyDescent="0.25">
      <c r="A136" s="35"/>
      <c r="B136" s="35"/>
      <c r="C136" s="36" t="s">
        <v>307</v>
      </c>
      <c r="D136" s="36" t="s">
        <v>308</v>
      </c>
      <c r="E136" s="36" t="s">
        <v>309</v>
      </c>
      <c r="F136" s="37"/>
      <c r="G136" s="36" t="s">
        <v>310</v>
      </c>
      <c r="H136" s="36" t="s">
        <v>311</v>
      </c>
      <c r="I136" s="36" t="s">
        <v>312</v>
      </c>
      <c r="J136" s="50"/>
      <c r="K136" s="7"/>
      <c r="L136" s="50"/>
      <c r="M136" s="50"/>
      <c r="N136" s="50"/>
      <c r="O136" s="50"/>
      <c r="P136" s="50"/>
      <c r="Q136" s="50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</row>
    <row r="137" spans="1:30" ht="14.25" customHeight="1" x14ac:dyDescent="0.25">
      <c r="A137" s="35" t="s">
        <v>313</v>
      </c>
      <c r="B137" s="37"/>
      <c r="C137" s="36">
        <f t="shared" ref="C137:E137" si="10">SUM(C102+C120+C134)</f>
        <v>93</v>
      </c>
      <c r="D137" s="36">
        <f t="shared" si="10"/>
        <v>1</v>
      </c>
      <c r="E137" s="36">
        <f t="shared" si="10"/>
        <v>22</v>
      </c>
      <c r="F137" s="37"/>
      <c r="G137" s="60">
        <f t="shared" ref="G137:I137" si="11">SUM(H102+G120+G134)</f>
        <v>56958.599999999991</v>
      </c>
      <c r="H137" s="60">
        <f t="shared" si="11"/>
        <v>279177.50999999995</v>
      </c>
      <c r="I137" s="60">
        <f t="shared" si="11"/>
        <v>345611.71</v>
      </c>
      <c r="J137" s="50"/>
      <c r="K137" s="7"/>
      <c r="L137" s="50"/>
      <c r="M137" s="50"/>
      <c r="N137" s="50"/>
      <c r="O137" s="50"/>
      <c r="P137" s="50"/>
      <c r="Q137" s="50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</row>
    <row r="138" spans="1:30" ht="14.25" customHeight="1" x14ac:dyDescent="0.25">
      <c r="A138" s="44"/>
      <c r="B138" s="44"/>
      <c r="C138" s="44"/>
      <c r="D138" s="44"/>
      <c r="E138" s="44"/>
      <c r="F138" s="44"/>
      <c r="G138" s="44"/>
      <c r="H138" s="44"/>
      <c r="I138" s="50"/>
      <c r="J138" s="50"/>
      <c r="K138" s="7"/>
      <c r="L138" s="50"/>
      <c r="M138" s="50"/>
      <c r="N138" s="50"/>
      <c r="O138" s="50"/>
      <c r="P138" s="50"/>
      <c r="Q138" s="50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</row>
    <row r="139" spans="1:30" ht="14.25" customHeight="1" x14ac:dyDescent="0.25">
      <c r="A139" s="98" t="s">
        <v>314</v>
      </c>
      <c r="B139" s="89"/>
      <c r="C139" s="89"/>
      <c r="D139" s="89"/>
      <c r="E139" s="89"/>
      <c r="F139" s="90"/>
      <c r="G139" s="38"/>
      <c r="H139" s="44"/>
      <c r="I139" s="44"/>
      <c r="J139" s="44"/>
      <c r="K139" s="38"/>
      <c r="L139" s="44"/>
      <c r="M139" s="50"/>
      <c r="N139" s="50"/>
      <c r="O139" s="50"/>
      <c r="P139" s="50"/>
      <c r="Q139" s="50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</row>
    <row r="140" spans="1:30" ht="14.25" customHeight="1" x14ac:dyDescent="0.25">
      <c r="A140" s="99" t="s">
        <v>315</v>
      </c>
      <c r="B140" s="89"/>
      <c r="C140" s="89"/>
      <c r="D140" s="89"/>
      <c r="E140" s="89"/>
      <c r="F140" s="90"/>
      <c r="G140" s="38"/>
      <c r="H140" s="44"/>
      <c r="I140" s="44"/>
      <c r="J140" s="44"/>
      <c r="K140" s="44"/>
      <c r="L140" s="44"/>
      <c r="M140" s="50"/>
      <c r="N140" s="50"/>
      <c r="O140" s="50"/>
      <c r="P140" s="50"/>
      <c r="Q140" s="50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</row>
    <row r="141" spans="1:30" ht="14.25" customHeight="1" x14ac:dyDescent="0.25">
      <c r="A141" s="99" t="s">
        <v>316</v>
      </c>
      <c r="B141" s="89"/>
      <c r="C141" s="89"/>
      <c r="D141" s="89"/>
      <c r="E141" s="89"/>
      <c r="F141" s="90"/>
      <c r="G141" s="38"/>
      <c r="H141" s="44"/>
      <c r="I141" s="44"/>
      <c r="J141" s="44"/>
      <c r="K141" s="44"/>
      <c r="L141" s="44"/>
      <c r="M141" s="50"/>
      <c r="N141" s="50"/>
      <c r="O141" s="50"/>
      <c r="P141" s="50"/>
      <c r="Q141" s="50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</row>
    <row r="142" spans="1:30" ht="14.25" customHeight="1" x14ac:dyDescent="0.25">
      <c r="A142" s="88" t="s">
        <v>317</v>
      </c>
      <c r="B142" s="89"/>
      <c r="C142" s="89"/>
      <c r="D142" s="89"/>
      <c r="E142" s="89"/>
      <c r="F142" s="90"/>
      <c r="G142" s="38"/>
      <c r="H142" s="44"/>
      <c r="I142" s="44"/>
      <c r="J142" s="44"/>
      <c r="K142" s="44"/>
      <c r="L142" s="44"/>
      <c r="M142" s="50"/>
      <c r="N142" s="50"/>
      <c r="O142" s="50"/>
      <c r="P142" s="50"/>
      <c r="Q142" s="50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</row>
    <row r="143" spans="1:30" ht="14.25" customHeight="1" x14ac:dyDescent="0.25">
      <c r="A143" s="88" t="s">
        <v>318</v>
      </c>
      <c r="B143" s="89"/>
      <c r="C143" s="89"/>
      <c r="D143" s="89"/>
      <c r="E143" s="89"/>
      <c r="F143" s="90"/>
      <c r="G143" s="38"/>
      <c r="H143" s="44"/>
      <c r="I143" s="44"/>
      <c r="J143" s="44"/>
      <c r="K143" s="44"/>
      <c r="L143" s="44"/>
      <c r="M143" s="50"/>
      <c r="N143" s="50"/>
      <c r="O143" s="50"/>
      <c r="P143" s="50"/>
      <c r="Q143" s="50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</row>
    <row r="144" spans="1:30" ht="14.25" customHeight="1" x14ac:dyDescent="0.25">
      <c r="A144" s="88" t="s">
        <v>319</v>
      </c>
      <c r="B144" s="89"/>
      <c r="C144" s="89"/>
      <c r="D144" s="89"/>
      <c r="E144" s="89"/>
      <c r="F144" s="90"/>
      <c r="G144" s="38"/>
      <c r="H144" s="44"/>
      <c r="I144" s="44"/>
      <c r="J144" s="44"/>
      <c r="K144" s="44"/>
      <c r="L144" s="44"/>
      <c r="M144" s="50"/>
      <c r="N144" s="50"/>
      <c r="O144" s="50"/>
      <c r="P144" s="50"/>
      <c r="Q144" s="50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</row>
    <row r="145" spans="1:30" ht="14.25" customHeight="1" x14ac:dyDescent="0.25">
      <c r="A145" s="88"/>
      <c r="B145" s="89"/>
      <c r="C145" s="89"/>
      <c r="D145" s="89"/>
      <c r="E145" s="89"/>
      <c r="F145" s="90"/>
      <c r="G145" s="38"/>
      <c r="H145" s="44"/>
      <c r="I145" s="44"/>
      <c r="J145" s="44"/>
      <c r="K145" s="44"/>
      <c r="L145" s="44"/>
      <c r="M145" s="50"/>
      <c r="N145" s="50"/>
      <c r="O145" s="50"/>
      <c r="P145" s="50"/>
      <c r="Q145" s="50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</row>
    <row r="146" spans="1:30" ht="14.25" customHeight="1" x14ac:dyDescent="0.25">
      <c r="A146" s="100"/>
      <c r="B146" s="101"/>
      <c r="C146" s="101"/>
      <c r="D146" s="101"/>
      <c r="E146" s="101"/>
      <c r="F146" s="101"/>
      <c r="G146" s="38"/>
      <c r="H146" s="44"/>
      <c r="I146" s="44"/>
      <c r="J146" s="44"/>
      <c r="K146" s="44"/>
      <c r="L146" s="44"/>
      <c r="M146" s="50"/>
      <c r="N146" s="50"/>
      <c r="O146" s="50"/>
      <c r="P146" s="50"/>
      <c r="Q146" s="50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</row>
    <row r="147" spans="1:30" ht="14.25" customHeight="1" x14ac:dyDescent="0.25">
      <c r="A147" s="98" t="s">
        <v>320</v>
      </c>
      <c r="B147" s="89"/>
      <c r="C147" s="89"/>
      <c r="D147" s="89"/>
      <c r="E147" s="89"/>
      <c r="F147" s="90"/>
      <c r="G147" s="38"/>
      <c r="H147" s="44"/>
      <c r="I147" s="44"/>
      <c r="J147" s="44"/>
      <c r="K147" s="44"/>
      <c r="L147" s="44"/>
      <c r="M147" s="50"/>
      <c r="N147" s="50"/>
      <c r="O147" s="50"/>
      <c r="P147" s="50"/>
      <c r="Q147" s="50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</row>
    <row r="148" spans="1:30" ht="14.25" customHeight="1" x14ac:dyDescent="0.25">
      <c r="A148" s="99" t="s">
        <v>321</v>
      </c>
      <c r="B148" s="89"/>
      <c r="C148" s="89"/>
      <c r="D148" s="89"/>
      <c r="E148" s="89"/>
      <c r="F148" s="90"/>
      <c r="G148" s="38"/>
      <c r="H148" s="44"/>
      <c r="I148" s="44"/>
      <c r="J148" s="44"/>
      <c r="K148" s="44"/>
      <c r="L148" s="44"/>
      <c r="M148" s="50"/>
      <c r="N148" s="50"/>
      <c r="O148" s="50"/>
      <c r="P148" s="50"/>
      <c r="Q148" s="50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</row>
    <row r="149" spans="1:30" ht="14.25" customHeight="1" x14ac:dyDescent="0.25">
      <c r="A149" s="88" t="s">
        <v>322</v>
      </c>
      <c r="B149" s="89"/>
      <c r="C149" s="89"/>
      <c r="D149" s="89"/>
      <c r="E149" s="89"/>
      <c r="F149" s="90"/>
      <c r="G149" s="38"/>
      <c r="H149" s="44"/>
      <c r="I149" s="44"/>
      <c r="J149" s="44"/>
      <c r="K149" s="44"/>
      <c r="L149" s="44"/>
      <c r="M149" s="50"/>
      <c r="N149" s="50"/>
      <c r="O149" s="50"/>
      <c r="P149" s="50"/>
      <c r="Q149" s="50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</row>
    <row r="150" spans="1:30" ht="14.25" customHeight="1" x14ac:dyDescent="0.25">
      <c r="A150" s="88" t="s">
        <v>323</v>
      </c>
      <c r="B150" s="89"/>
      <c r="C150" s="89"/>
      <c r="D150" s="89"/>
      <c r="E150" s="89"/>
      <c r="F150" s="90"/>
      <c r="G150" s="38"/>
      <c r="H150" s="44"/>
      <c r="I150" s="44"/>
      <c r="J150" s="44"/>
      <c r="K150" s="44"/>
      <c r="L150" s="44"/>
      <c r="M150" s="50"/>
      <c r="N150" s="50"/>
      <c r="O150" s="50"/>
      <c r="P150" s="50"/>
      <c r="Q150" s="50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</row>
    <row r="151" spans="1:30" ht="14.25" customHeight="1" x14ac:dyDescent="0.25">
      <c r="A151" s="88" t="s">
        <v>324</v>
      </c>
      <c r="B151" s="89"/>
      <c r="C151" s="89"/>
      <c r="D151" s="89"/>
      <c r="E151" s="89"/>
      <c r="F151" s="90"/>
      <c r="G151" s="38"/>
      <c r="H151" s="44"/>
      <c r="I151" s="44"/>
      <c r="J151" s="44"/>
      <c r="K151" s="44"/>
      <c r="L151" s="44"/>
      <c r="M151" s="50"/>
      <c r="N151" s="50"/>
      <c r="O151" s="50"/>
      <c r="P151" s="50"/>
      <c r="Q151" s="50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</row>
    <row r="152" spans="1:30" ht="14.25" customHeight="1" x14ac:dyDescent="0.25">
      <c r="A152" s="88" t="s">
        <v>325</v>
      </c>
      <c r="B152" s="89"/>
      <c r="C152" s="89"/>
      <c r="D152" s="89"/>
      <c r="E152" s="89"/>
      <c r="F152" s="90"/>
      <c r="G152" s="38"/>
      <c r="H152" s="44"/>
      <c r="I152" s="44"/>
      <c r="J152" s="44"/>
      <c r="K152" s="44"/>
      <c r="L152" s="44"/>
      <c r="M152" s="50"/>
      <c r="N152" s="50"/>
      <c r="O152" s="50"/>
      <c r="P152" s="50"/>
      <c r="Q152" s="50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</row>
    <row r="153" spans="1:30" ht="14.25" customHeight="1" x14ac:dyDescent="0.25">
      <c r="A153" s="88" t="s">
        <v>326</v>
      </c>
      <c r="B153" s="89"/>
      <c r="C153" s="89"/>
      <c r="D153" s="89"/>
      <c r="E153" s="89"/>
      <c r="F153" s="90"/>
      <c r="G153" s="38"/>
      <c r="H153" s="44"/>
      <c r="I153" s="44"/>
      <c r="J153" s="44"/>
      <c r="K153" s="44"/>
      <c r="L153" s="44"/>
      <c r="M153" s="50"/>
      <c r="N153" s="50"/>
      <c r="O153" s="50"/>
      <c r="P153" s="50"/>
      <c r="Q153" s="50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</row>
    <row r="154" spans="1:30" ht="14.25" customHeight="1" x14ac:dyDescent="0.25">
      <c r="A154" s="88" t="s">
        <v>327</v>
      </c>
      <c r="B154" s="89"/>
      <c r="C154" s="89"/>
      <c r="D154" s="89"/>
      <c r="E154" s="89"/>
      <c r="F154" s="90"/>
      <c r="G154" s="38"/>
      <c r="H154" s="44"/>
      <c r="I154" s="44"/>
      <c r="J154" s="44"/>
      <c r="K154" s="44"/>
      <c r="L154" s="44"/>
      <c r="M154" s="50"/>
      <c r="N154" s="50"/>
      <c r="O154" s="50"/>
      <c r="P154" s="50"/>
      <c r="Q154" s="50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</row>
    <row r="155" spans="1:30" ht="14.25" customHeight="1" x14ac:dyDescent="0.25">
      <c r="A155" s="88" t="s">
        <v>328</v>
      </c>
      <c r="B155" s="89"/>
      <c r="C155" s="89"/>
      <c r="D155" s="89"/>
      <c r="E155" s="89"/>
      <c r="F155" s="90"/>
      <c r="G155" s="38"/>
      <c r="H155" s="44"/>
      <c r="I155" s="44"/>
      <c r="J155" s="44"/>
      <c r="K155" s="44"/>
      <c r="L155" s="44"/>
      <c r="M155" s="50"/>
      <c r="N155" s="50"/>
      <c r="O155" s="50"/>
      <c r="P155" s="50"/>
      <c r="Q155" s="50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</row>
    <row r="156" spans="1:30" ht="14.25" customHeight="1" x14ac:dyDescent="0.25">
      <c r="A156" s="88" t="s">
        <v>329</v>
      </c>
      <c r="B156" s="89"/>
      <c r="C156" s="89"/>
      <c r="D156" s="89"/>
      <c r="E156" s="89"/>
      <c r="F156" s="90"/>
      <c r="G156" s="38"/>
      <c r="H156" s="44"/>
      <c r="I156" s="44"/>
      <c r="J156" s="44"/>
      <c r="K156" s="44"/>
      <c r="L156" s="44"/>
      <c r="M156" s="50"/>
      <c r="N156" s="50"/>
      <c r="O156" s="50"/>
      <c r="P156" s="50"/>
      <c r="Q156" s="50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</row>
    <row r="157" spans="1:30" ht="14.25" customHeight="1" x14ac:dyDescent="0.25">
      <c r="A157" s="88" t="s">
        <v>330</v>
      </c>
      <c r="B157" s="89"/>
      <c r="C157" s="89"/>
      <c r="D157" s="89"/>
      <c r="E157" s="89"/>
      <c r="F157" s="90"/>
      <c r="G157" s="38"/>
      <c r="H157" s="44"/>
      <c r="I157" s="44"/>
      <c r="J157" s="44"/>
      <c r="K157" s="44"/>
      <c r="L157" s="44"/>
      <c r="M157" s="50"/>
      <c r="N157" s="50"/>
      <c r="O157" s="50"/>
      <c r="P157" s="50"/>
      <c r="Q157" s="50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</row>
    <row r="158" spans="1:30" ht="14.25" customHeight="1" x14ac:dyDescent="0.25">
      <c r="A158" s="88" t="s">
        <v>331</v>
      </c>
      <c r="B158" s="89"/>
      <c r="C158" s="89"/>
      <c r="D158" s="89"/>
      <c r="E158" s="89"/>
      <c r="F158" s="90"/>
      <c r="G158" s="38"/>
      <c r="H158" s="44"/>
      <c r="I158" s="44"/>
      <c r="J158" s="44"/>
      <c r="K158" s="44"/>
      <c r="L158" s="44"/>
      <c r="M158" s="50"/>
      <c r="N158" s="50"/>
      <c r="O158" s="50"/>
      <c r="P158" s="50"/>
      <c r="Q158" s="50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</row>
    <row r="159" spans="1:30" ht="14.25" customHeight="1" x14ac:dyDescent="0.25">
      <c r="A159" s="88" t="s">
        <v>332</v>
      </c>
      <c r="B159" s="89"/>
      <c r="C159" s="89"/>
      <c r="D159" s="89"/>
      <c r="E159" s="89"/>
      <c r="F159" s="90"/>
      <c r="G159" s="38"/>
      <c r="H159" s="44"/>
      <c r="I159" s="44"/>
      <c r="J159" s="44"/>
      <c r="K159" s="44"/>
      <c r="L159" s="44"/>
      <c r="M159" s="50"/>
      <c r="N159" s="50"/>
      <c r="O159" s="50"/>
      <c r="P159" s="50"/>
      <c r="Q159" s="50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</row>
    <row r="160" spans="1:30" ht="14.25" customHeight="1" x14ac:dyDescent="0.25">
      <c r="A160" s="88" t="s">
        <v>333</v>
      </c>
      <c r="B160" s="89"/>
      <c r="C160" s="89"/>
      <c r="D160" s="89"/>
      <c r="E160" s="89"/>
      <c r="F160" s="90"/>
      <c r="G160" s="38"/>
      <c r="H160" s="44"/>
      <c r="I160" s="44"/>
      <c r="J160" s="44"/>
      <c r="K160" s="44"/>
      <c r="L160" s="44"/>
      <c r="M160" s="50"/>
      <c r="N160" s="50"/>
      <c r="O160" s="50"/>
      <c r="P160" s="50"/>
      <c r="Q160" s="50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</row>
    <row r="161" spans="1:30" ht="14.25" customHeight="1" x14ac:dyDescent="0.25">
      <c r="A161" s="88" t="s">
        <v>334</v>
      </c>
      <c r="B161" s="89"/>
      <c r="C161" s="89"/>
      <c r="D161" s="89"/>
      <c r="E161" s="89"/>
      <c r="F161" s="90"/>
      <c r="G161" s="38"/>
      <c r="H161" s="44"/>
      <c r="I161" s="44"/>
      <c r="J161" s="44"/>
      <c r="K161" s="44"/>
      <c r="L161" s="44"/>
      <c r="M161" s="50"/>
      <c r="N161" s="50"/>
      <c r="O161" s="50"/>
      <c r="P161" s="50"/>
      <c r="Q161" s="50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</row>
    <row r="162" spans="1:30" ht="14.25" customHeight="1" x14ac:dyDescent="0.25">
      <c r="A162" s="88" t="s">
        <v>335</v>
      </c>
      <c r="B162" s="89"/>
      <c r="C162" s="89"/>
      <c r="D162" s="89"/>
      <c r="E162" s="89"/>
      <c r="F162" s="90"/>
      <c r="G162" s="38"/>
      <c r="H162" s="44"/>
      <c r="I162" s="44"/>
      <c r="J162" s="44"/>
      <c r="K162" s="44"/>
      <c r="L162" s="44"/>
      <c r="M162" s="50"/>
      <c r="N162" s="50"/>
      <c r="O162" s="50"/>
      <c r="P162" s="50"/>
      <c r="Q162" s="50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</row>
    <row r="163" spans="1:30" ht="14.25" customHeight="1" x14ac:dyDescent="0.25">
      <c r="A163" s="88" t="s">
        <v>336</v>
      </c>
      <c r="B163" s="89"/>
      <c r="C163" s="89"/>
      <c r="D163" s="89"/>
      <c r="E163" s="89"/>
      <c r="F163" s="90"/>
      <c r="G163" s="38"/>
      <c r="H163" s="44"/>
      <c r="I163" s="44"/>
      <c r="J163" s="44"/>
      <c r="K163" s="44"/>
      <c r="L163" s="44"/>
      <c r="M163" s="50"/>
      <c r="N163" s="50"/>
      <c r="O163" s="50"/>
      <c r="P163" s="50"/>
      <c r="Q163" s="50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</row>
    <row r="164" spans="1:30" ht="14.25" customHeight="1" x14ac:dyDescent="0.25">
      <c r="A164" s="88" t="s">
        <v>337</v>
      </c>
      <c r="B164" s="89"/>
      <c r="C164" s="89"/>
      <c r="D164" s="89"/>
      <c r="E164" s="89"/>
      <c r="F164" s="90"/>
      <c r="G164" s="38"/>
      <c r="H164" s="44"/>
      <c r="I164" s="44"/>
      <c r="J164" s="44"/>
      <c r="K164" s="44"/>
      <c r="L164" s="44"/>
      <c r="M164" s="50"/>
      <c r="N164" s="50"/>
      <c r="O164" s="50"/>
      <c r="P164" s="50"/>
      <c r="Q164" s="50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</row>
    <row r="165" spans="1:30" ht="14.25" customHeight="1" x14ac:dyDescent="0.25">
      <c r="A165" s="88" t="s">
        <v>338</v>
      </c>
      <c r="B165" s="89"/>
      <c r="C165" s="89"/>
      <c r="D165" s="89"/>
      <c r="E165" s="89"/>
      <c r="F165" s="90"/>
      <c r="G165" s="38"/>
      <c r="H165" s="44"/>
      <c r="I165" s="44"/>
      <c r="J165" s="44"/>
      <c r="K165" s="44"/>
      <c r="L165" s="44"/>
      <c r="M165" s="50"/>
      <c r="N165" s="50"/>
      <c r="O165" s="50"/>
      <c r="P165" s="50"/>
      <c r="Q165" s="50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</row>
    <row r="166" spans="1:30" ht="14.25" customHeight="1" x14ac:dyDescent="0.25">
      <c r="A166" s="88" t="s">
        <v>339</v>
      </c>
      <c r="B166" s="89"/>
      <c r="C166" s="89"/>
      <c r="D166" s="89"/>
      <c r="E166" s="89"/>
      <c r="F166" s="90"/>
      <c r="G166" s="38"/>
      <c r="H166" s="44"/>
      <c r="I166" s="44"/>
      <c r="J166" s="44"/>
      <c r="K166" s="44"/>
      <c r="L166" s="44"/>
      <c r="M166" s="50"/>
      <c r="N166" s="50"/>
      <c r="O166" s="50"/>
      <c r="P166" s="50"/>
      <c r="Q166" s="50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</row>
    <row r="167" spans="1:30" ht="14.25" customHeight="1" x14ac:dyDescent="0.25">
      <c r="A167" s="88" t="s">
        <v>340</v>
      </c>
      <c r="B167" s="89"/>
      <c r="C167" s="89"/>
      <c r="D167" s="89"/>
      <c r="E167" s="89"/>
      <c r="F167" s="90"/>
      <c r="G167" s="38"/>
      <c r="H167" s="44"/>
      <c r="I167" s="44"/>
      <c r="J167" s="44"/>
      <c r="K167" s="44"/>
      <c r="L167" s="44"/>
      <c r="M167" s="50"/>
      <c r="N167" s="50"/>
      <c r="O167" s="50"/>
      <c r="P167" s="50"/>
      <c r="Q167" s="50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</row>
    <row r="168" spans="1:30" ht="14.25" customHeight="1" x14ac:dyDescent="0.25">
      <c r="A168" s="88" t="s">
        <v>341</v>
      </c>
      <c r="B168" s="89"/>
      <c r="C168" s="89"/>
      <c r="D168" s="89"/>
      <c r="E168" s="89"/>
      <c r="F168" s="90"/>
      <c r="G168" s="38"/>
      <c r="H168" s="44"/>
      <c r="I168" s="44"/>
      <c r="J168" s="44"/>
      <c r="K168" s="44"/>
      <c r="L168" s="44"/>
      <c r="M168" s="50"/>
      <c r="N168" s="50"/>
      <c r="O168" s="50"/>
      <c r="P168" s="50"/>
      <c r="Q168" s="50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</row>
    <row r="169" spans="1:30" ht="14.25" customHeight="1" x14ac:dyDescent="0.25">
      <c r="A169" s="88" t="s">
        <v>342</v>
      </c>
      <c r="B169" s="89"/>
      <c r="C169" s="89"/>
      <c r="D169" s="89"/>
      <c r="E169" s="89"/>
      <c r="F169" s="90"/>
      <c r="G169" s="38"/>
      <c r="H169" s="44"/>
      <c r="I169" s="44"/>
      <c r="J169" s="44"/>
      <c r="K169" s="44"/>
      <c r="L169" s="44"/>
      <c r="M169" s="50"/>
      <c r="N169" s="50"/>
      <c r="O169" s="50"/>
      <c r="P169" s="50"/>
      <c r="Q169" s="50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</row>
    <row r="170" spans="1:30" ht="14.25" customHeight="1" x14ac:dyDescent="0.25">
      <c r="A170" s="88" t="s">
        <v>343</v>
      </c>
      <c r="B170" s="89"/>
      <c r="C170" s="89"/>
      <c r="D170" s="89"/>
      <c r="E170" s="89"/>
      <c r="F170" s="90"/>
      <c r="G170" s="38"/>
      <c r="H170" s="44"/>
      <c r="I170" s="44"/>
      <c r="J170" s="44"/>
      <c r="K170" s="44"/>
      <c r="L170" s="44"/>
      <c r="M170" s="50"/>
      <c r="N170" s="50"/>
      <c r="O170" s="50"/>
      <c r="P170" s="50"/>
      <c r="Q170" s="50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</row>
    <row r="171" spans="1:30" ht="14.25" customHeight="1" x14ac:dyDescent="0.25">
      <c r="A171" s="88" t="s">
        <v>344</v>
      </c>
      <c r="B171" s="89"/>
      <c r="C171" s="89"/>
      <c r="D171" s="89"/>
      <c r="E171" s="89"/>
      <c r="F171" s="90"/>
      <c r="G171" s="38"/>
      <c r="H171" s="44"/>
      <c r="I171" s="44"/>
      <c r="J171" s="44"/>
      <c r="K171" s="44"/>
      <c r="L171" s="44"/>
      <c r="M171" s="50"/>
      <c r="N171" s="50"/>
      <c r="O171" s="50"/>
      <c r="P171" s="50"/>
      <c r="Q171" s="50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</row>
    <row r="172" spans="1:30" ht="14.25" customHeight="1" x14ac:dyDescent="0.25">
      <c r="A172" s="88" t="s">
        <v>345</v>
      </c>
      <c r="B172" s="89"/>
      <c r="C172" s="89"/>
      <c r="D172" s="89"/>
      <c r="E172" s="89"/>
      <c r="F172" s="90"/>
      <c r="G172" s="38"/>
      <c r="H172" s="44"/>
      <c r="I172" s="44"/>
      <c r="J172" s="44"/>
      <c r="K172" s="44"/>
      <c r="L172" s="44"/>
      <c r="M172" s="50"/>
      <c r="N172" s="50"/>
      <c r="O172" s="50"/>
      <c r="P172" s="50"/>
      <c r="Q172" s="50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</row>
    <row r="173" spans="1:30" ht="14.25" customHeight="1" x14ac:dyDescent="0.25">
      <c r="A173" s="88" t="s">
        <v>346</v>
      </c>
      <c r="B173" s="89"/>
      <c r="C173" s="89"/>
      <c r="D173" s="89"/>
      <c r="E173" s="89"/>
      <c r="F173" s="90"/>
      <c r="G173" s="38"/>
      <c r="H173" s="44"/>
      <c r="I173" s="44"/>
      <c r="J173" s="44"/>
      <c r="K173" s="44"/>
      <c r="L173" s="44"/>
      <c r="M173" s="50"/>
      <c r="N173" s="50"/>
      <c r="O173" s="50"/>
      <c r="P173" s="50"/>
      <c r="Q173" s="50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</row>
    <row r="174" spans="1:30" ht="14.25" customHeight="1" x14ac:dyDescent="0.25">
      <c r="A174" s="88" t="s">
        <v>347</v>
      </c>
      <c r="B174" s="89"/>
      <c r="C174" s="89"/>
      <c r="D174" s="89"/>
      <c r="E174" s="89"/>
      <c r="F174" s="90"/>
      <c r="G174" s="38"/>
      <c r="H174" s="44"/>
      <c r="I174" s="44"/>
      <c r="J174" s="44"/>
      <c r="K174" s="44"/>
      <c r="L174" s="44"/>
      <c r="M174" s="50"/>
      <c r="N174" s="50"/>
      <c r="O174" s="50"/>
      <c r="P174" s="50"/>
      <c r="Q174" s="50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</row>
    <row r="175" spans="1:30" ht="14.25" customHeight="1" x14ac:dyDescent="0.25">
      <c r="A175" s="88" t="s">
        <v>348</v>
      </c>
      <c r="B175" s="89"/>
      <c r="C175" s="89"/>
      <c r="D175" s="89"/>
      <c r="E175" s="89"/>
      <c r="F175" s="90"/>
      <c r="G175" s="38"/>
      <c r="H175" s="44"/>
      <c r="I175" s="44"/>
      <c r="J175" s="44"/>
      <c r="K175" s="44"/>
      <c r="L175" s="44"/>
      <c r="M175" s="50"/>
      <c r="N175" s="50"/>
      <c r="O175" s="50"/>
      <c r="P175" s="50"/>
      <c r="Q175" s="50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</row>
    <row r="176" spans="1:30" ht="14.25" customHeight="1" x14ac:dyDescent="0.25">
      <c r="A176" s="88" t="s">
        <v>349</v>
      </c>
      <c r="B176" s="89"/>
      <c r="C176" s="89"/>
      <c r="D176" s="89"/>
      <c r="E176" s="89"/>
      <c r="F176" s="90"/>
      <c r="G176" s="38"/>
      <c r="H176" s="44"/>
      <c r="I176" s="44"/>
      <c r="J176" s="44"/>
      <c r="K176" s="44"/>
      <c r="L176" s="44"/>
      <c r="M176" s="50"/>
      <c r="N176" s="50"/>
      <c r="O176" s="50"/>
      <c r="P176" s="50"/>
      <c r="Q176" s="50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</row>
    <row r="177" spans="1:30" ht="14.25" customHeight="1" x14ac:dyDescent="0.25">
      <c r="A177" s="88" t="s">
        <v>350</v>
      </c>
      <c r="B177" s="89"/>
      <c r="C177" s="89"/>
      <c r="D177" s="89"/>
      <c r="E177" s="89"/>
      <c r="F177" s="90"/>
      <c r="G177" s="38"/>
      <c r="H177" s="44"/>
      <c r="I177" s="44"/>
      <c r="J177" s="44"/>
      <c r="K177" s="44"/>
      <c r="L177" s="44"/>
      <c r="M177" s="50"/>
      <c r="N177" s="50"/>
      <c r="O177" s="50"/>
      <c r="P177" s="50"/>
      <c r="Q177" s="50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</row>
    <row r="178" spans="1:30" ht="14.25" customHeight="1" x14ac:dyDescent="0.25">
      <c r="A178" s="88" t="s">
        <v>351</v>
      </c>
      <c r="B178" s="89"/>
      <c r="C178" s="89"/>
      <c r="D178" s="89"/>
      <c r="E178" s="89"/>
      <c r="F178" s="90"/>
      <c r="G178" s="38"/>
      <c r="H178" s="44"/>
      <c r="I178" s="44"/>
      <c r="J178" s="44"/>
      <c r="K178" s="44"/>
      <c r="L178" s="44"/>
      <c r="M178" s="50"/>
      <c r="N178" s="50"/>
      <c r="O178" s="50"/>
      <c r="P178" s="50"/>
      <c r="Q178" s="50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</row>
    <row r="179" spans="1:30" ht="14.25" customHeight="1" x14ac:dyDescent="0.25">
      <c r="A179" s="88" t="s">
        <v>352</v>
      </c>
      <c r="B179" s="89"/>
      <c r="C179" s="89"/>
      <c r="D179" s="89"/>
      <c r="E179" s="89"/>
      <c r="F179" s="90"/>
      <c r="G179" s="38"/>
      <c r="H179" s="44"/>
      <c r="I179" s="44"/>
      <c r="J179" s="44"/>
      <c r="K179" s="44"/>
      <c r="L179" s="44"/>
      <c r="M179" s="50"/>
      <c r="N179" s="50"/>
      <c r="O179" s="50"/>
      <c r="P179" s="50"/>
      <c r="Q179" s="50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</row>
    <row r="180" spans="1:30" ht="14.25" customHeight="1" x14ac:dyDescent="0.25">
      <c r="A180" s="88" t="s">
        <v>353</v>
      </c>
      <c r="B180" s="89"/>
      <c r="C180" s="89"/>
      <c r="D180" s="89"/>
      <c r="E180" s="89"/>
      <c r="F180" s="90"/>
      <c r="G180" s="38"/>
      <c r="H180" s="44"/>
      <c r="I180" s="44"/>
      <c r="J180" s="44"/>
      <c r="K180" s="44"/>
      <c r="L180" s="44"/>
      <c r="M180" s="50"/>
      <c r="N180" s="50"/>
      <c r="O180" s="50"/>
      <c r="P180" s="50"/>
      <c r="Q180" s="50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</row>
    <row r="181" spans="1:30" ht="14.25" customHeight="1" x14ac:dyDescent="0.25">
      <c r="A181" s="88" t="s">
        <v>354</v>
      </c>
      <c r="B181" s="89"/>
      <c r="C181" s="89"/>
      <c r="D181" s="89"/>
      <c r="E181" s="89"/>
      <c r="F181" s="90"/>
      <c r="G181" s="38"/>
      <c r="H181" s="44"/>
      <c r="I181" s="44"/>
      <c r="J181" s="44"/>
      <c r="K181" s="44"/>
      <c r="L181" s="44"/>
      <c r="M181" s="50"/>
      <c r="N181" s="50"/>
      <c r="O181" s="50"/>
      <c r="P181" s="50"/>
      <c r="Q181" s="50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</row>
    <row r="182" spans="1:30" ht="14.25" customHeight="1" x14ac:dyDescent="0.25">
      <c r="A182" s="88" t="s">
        <v>355</v>
      </c>
      <c r="B182" s="89"/>
      <c r="C182" s="89"/>
      <c r="D182" s="89"/>
      <c r="E182" s="89"/>
      <c r="F182" s="90"/>
      <c r="G182" s="38"/>
      <c r="H182" s="44"/>
      <c r="I182" s="44"/>
      <c r="J182" s="44"/>
      <c r="K182" s="44"/>
      <c r="L182" s="44"/>
      <c r="M182" s="50"/>
      <c r="N182" s="50"/>
      <c r="O182" s="50"/>
      <c r="P182" s="50"/>
      <c r="Q182" s="50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</row>
    <row r="183" spans="1:30" ht="14.25" customHeight="1" x14ac:dyDescent="0.25">
      <c r="A183" s="88" t="s">
        <v>356</v>
      </c>
      <c r="B183" s="89"/>
      <c r="C183" s="89"/>
      <c r="D183" s="89"/>
      <c r="E183" s="89"/>
      <c r="F183" s="90"/>
      <c r="G183" s="38"/>
      <c r="H183" s="44"/>
      <c r="I183" s="44"/>
      <c r="J183" s="44"/>
      <c r="K183" s="44"/>
      <c r="L183" s="44"/>
      <c r="M183" s="50"/>
      <c r="N183" s="50"/>
      <c r="O183" s="50"/>
      <c r="P183" s="50"/>
      <c r="Q183" s="50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</row>
    <row r="184" spans="1:30" ht="14.25" customHeight="1" x14ac:dyDescent="0.25">
      <c r="A184" s="88" t="s">
        <v>357</v>
      </c>
      <c r="B184" s="89"/>
      <c r="C184" s="89"/>
      <c r="D184" s="89"/>
      <c r="E184" s="89"/>
      <c r="F184" s="90"/>
      <c r="G184" s="38"/>
      <c r="H184" s="44"/>
      <c r="I184" s="44"/>
      <c r="J184" s="44"/>
      <c r="K184" s="44"/>
      <c r="L184" s="44"/>
      <c r="M184" s="50"/>
      <c r="N184" s="50"/>
      <c r="O184" s="50"/>
      <c r="P184" s="50"/>
      <c r="Q184" s="50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</row>
    <row r="185" spans="1:30" ht="14.25" customHeight="1" x14ac:dyDescent="0.25">
      <c r="A185" s="88" t="s">
        <v>358</v>
      </c>
      <c r="B185" s="89"/>
      <c r="C185" s="89"/>
      <c r="D185" s="89"/>
      <c r="E185" s="89"/>
      <c r="F185" s="90"/>
      <c r="G185" s="38"/>
      <c r="H185" s="44"/>
      <c r="I185" s="44"/>
      <c r="J185" s="44"/>
      <c r="K185" s="44"/>
      <c r="L185" s="44"/>
      <c r="M185" s="50"/>
      <c r="N185" s="50"/>
      <c r="O185" s="50"/>
      <c r="P185" s="50"/>
      <c r="Q185" s="50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</row>
    <row r="186" spans="1:30" ht="14.25" customHeight="1" x14ac:dyDescent="0.25">
      <c r="A186" s="88" t="s">
        <v>359</v>
      </c>
      <c r="B186" s="89"/>
      <c r="C186" s="89"/>
      <c r="D186" s="89"/>
      <c r="E186" s="89"/>
      <c r="F186" s="90"/>
      <c r="G186" s="38"/>
      <c r="H186" s="44"/>
      <c r="I186" s="44"/>
      <c r="J186" s="44"/>
      <c r="K186" s="44"/>
      <c r="L186" s="44"/>
      <c r="M186" s="50"/>
      <c r="N186" s="50"/>
      <c r="O186" s="50"/>
      <c r="P186" s="50"/>
      <c r="Q186" s="50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</row>
    <row r="187" spans="1:30" ht="14.25" customHeight="1" x14ac:dyDescent="0.25">
      <c r="A187" s="88" t="s">
        <v>360</v>
      </c>
      <c r="B187" s="89"/>
      <c r="C187" s="89"/>
      <c r="D187" s="89"/>
      <c r="E187" s="89"/>
      <c r="F187" s="90"/>
      <c r="G187" s="38"/>
      <c r="H187" s="44"/>
      <c r="I187" s="44"/>
      <c r="J187" s="44"/>
      <c r="K187" s="44"/>
      <c r="L187" s="44"/>
      <c r="M187" s="50"/>
      <c r="N187" s="50"/>
      <c r="O187" s="50"/>
      <c r="P187" s="50"/>
      <c r="Q187" s="50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</row>
    <row r="188" spans="1:30" ht="14.25" customHeight="1" x14ac:dyDescent="0.25">
      <c r="A188" s="88" t="s">
        <v>361</v>
      </c>
      <c r="B188" s="89"/>
      <c r="C188" s="89"/>
      <c r="D188" s="89"/>
      <c r="E188" s="89"/>
      <c r="F188" s="90"/>
      <c r="G188" s="38"/>
      <c r="H188" s="44"/>
      <c r="I188" s="44"/>
      <c r="J188" s="44"/>
      <c r="K188" s="44"/>
      <c r="L188" s="44"/>
      <c r="M188" s="50"/>
      <c r="N188" s="50"/>
      <c r="O188" s="50"/>
      <c r="P188" s="50"/>
      <c r="Q188" s="50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</row>
    <row r="189" spans="1:30" ht="14.25" customHeight="1" x14ac:dyDescent="0.25">
      <c r="A189" s="88" t="s">
        <v>362</v>
      </c>
      <c r="B189" s="89"/>
      <c r="C189" s="89"/>
      <c r="D189" s="89"/>
      <c r="E189" s="89"/>
      <c r="F189" s="90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</row>
    <row r="190" spans="1:30" ht="14.25" customHeight="1" x14ac:dyDescent="0.25">
      <c r="A190" s="88" t="s">
        <v>363</v>
      </c>
      <c r="B190" s="89"/>
      <c r="C190" s="89"/>
      <c r="D190" s="89"/>
      <c r="E190" s="89"/>
      <c r="F190" s="90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</row>
    <row r="191" spans="1:30" ht="14.25" customHeight="1" x14ac:dyDescent="0.25">
      <c r="A191" s="88" t="s">
        <v>364</v>
      </c>
      <c r="B191" s="89"/>
      <c r="C191" s="89"/>
      <c r="D191" s="89"/>
      <c r="E191" s="89"/>
      <c r="F191" s="90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</row>
    <row r="192" spans="1:30" ht="14.25" customHeight="1" x14ac:dyDescent="0.25">
      <c r="A192" s="88" t="s">
        <v>365</v>
      </c>
      <c r="B192" s="89"/>
      <c r="C192" s="89"/>
      <c r="D192" s="89"/>
      <c r="E192" s="89"/>
      <c r="F192" s="90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</row>
    <row r="193" spans="1:30" ht="14.25" customHeight="1" x14ac:dyDescent="0.25">
      <c r="A193" s="88" t="s">
        <v>366</v>
      </c>
      <c r="B193" s="89"/>
      <c r="C193" s="89"/>
      <c r="D193" s="89"/>
      <c r="E193" s="89"/>
      <c r="F193" s="90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</row>
    <row r="194" spans="1:30" ht="14.25" customHeight="1" x14ac:dyDescent="0.25">
      <c r="A194" s="88" t="s">
        <v>367</v>
      </c>
      <c r="B194" s="89"/>
      <c r="C194" s="89"/>
      <c r="D194" s="89"/>
      <c r="E194" s="89"/>
      <c r="F194" s="90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</row>
    <row r="195" spans="1:30" ht="14.25" customHeight="1" x14ac:dyDescent="0.25">
      <c r="A195" s="88" t="s">
        <v>368</v>
      </c>
      <c r="B195" s="89"/>
      <c r="C195" s="89"/>
      <c r="D195" s="89"/>
      <c r="E195" s="89"/>
      <c r="F195" s="90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</row>
    <row r="196" spans="1:30" ht="14.25" customHeight="1" x14ac:dyDescent="0.25">
      <c r="A196" s="88" t="s">
        <v>369</v>
      </c>
      <c r="B196" s="89"/>
      <c r="C196" s="89"/>
      <c r="D196" s="89"/>
      <c r="E196" s="89"/>
      <c r="F196" s="90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</row>
    <row r="197" spans="1:30" ht="14.25" customHeight="1" x14ac:dyDescent="0.25">
      <c r="A197" s="88" t="s">
        <v>370</v>
      </c>
      <c r="B197" s="89"/>
      <c r="C197" s="89"/>
      <c r="D197" s="89"/>
      <c r="E197" s="89"/>
      <c r="F197" s="90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</row>
    <row r="198" spans="1:30" ht="14.25" customHeight="1" x14ac:dyDescent="0.25">
      <c r="A198" s="88" t="s">
        <v>371</v>
      </c>
      <c r="B198" s="89"/>
      <c r="C198" s="89"/>
      <c r="D198" s="89"/>
      <c r="E198" s="89"/>
      <c r="F198" s="90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</row>
    <row r="199" spans="1:30" ht="14.25" customHeight="1" x14ac:dyDescent="0.25">
      <c r="A199" s="88" t="s">
        <v>372</v>
      </c>
      <c r="B199" s="89"/>
      <c r="C199" s="89"/>
      <c r="D199" s="89"/>
      <c r="E199" s="89"/>
      <c r="F199" s="90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</row>
    <row r="200" spans="1:30" ht="14.25" customHeight="1" x14ac:dyDescent="0.25">
      <c r="A200" s="88" t="s">
        <v>373</v>
      </c>
      <c r="B200" s="89"/>
      <c r="C200" s="89"/>
      <c r="D200" s="89"/>
      <c r="E200" s="89"/>
      <c r="F200" s="90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</row>
    <row r="201" spans="1:30" ht="14.25" customHeight="1" x14ac:dyDescent="0.25">
      <c r="A201" s="88" t="s">
        <v>374</v>
      </c>
      <c r="B201" s="89"/>
      <c r="C201" s="89"/>
      <c r="D201" s="89"/>
      <c r="E201" s="89"/>
      <c r="F201" s="90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</row>
    <row r="202" spans="1:30" ht="14.25" customHeight="1" x14ac:dyDescent="0.25">
      <c r="A202" s="88" t="s">
        <v>375</v>
      </c>
      <c r="B202" s="89"/>
      <c r="C202" s="89"/>
      <c r="D202" s="89"/>
      <c r="E202" s="89"/>
      <c r="F202" s="90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</row>
    <row r="203" spans="1:30" ht="14.25" customHeight="1" x14ac:dyDescent="0.25">
      <c r="A203" s="88" t="s">
        <v>376</v>
      </c>
      <c r="B203" s="89"/>
      <c r="C203" s="89"/>
      <c r="D203" s="89"/>
      <c r="E203" s="89"/>
      <c r="F203" s="90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</row>
    <row r="204" spans="1:30" ht="14.25" customHeight="1" x14ac:dyDescent="0.25">
      <c r="A204" s="88" t="s">
        <v>377</v>
      </c>
      <c r="B204" s="89"/>
      <c r="C204" s="89"/>
      <c r="D204" s="89"/>
      <c r="E204" s="89"/>
      <c r="F204" s="90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</row>
    <row r="205" spans="1:30" ht="14.25" customHeight="1" x14ac:dyDescent="0.25">
      <c r="A205" s="88" t="s">
        <v>378</v>
      </c>
      <c r="B205" s="89"/>
      <c r="C205" s="89"/>
      <c r="D205" s="89"/>
      <c r="E205" s="89"/>
      <c r="F205" s="90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</row>
    <row r="206" spans="1:30" ht="14.25" customHeight="1" x14ac:dyDescent="0.25">
      <c r="A206" s="88" t="s">
        <v>379</v>
      </c>
      <c r="B206" s="89"/>
      <c r="C206" s="89"/>
      <c r="D206" s="89"/>
      <c r="E206" s="89"/>
      <c r="F206" s="90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</row>
    <row r="207" spans="1:30" ht="14.25" customHeight="1" x14ac:dyDescent="0.25">
      <c r="A207" s="88" t="s">
        <v>380</v>
      </c>
      <c r="B207" s="89"/>
      <c r="C207" s="89"/>
      <c r="D207" s="89"/>
      <c r="E207" s="89"/>
      <c r="F207" s="90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</row>
    <row r="208" spans="1:30" ht="14.25" customHeight="1" x14ac:dyDescent="0.25">
      <c r="A208" s="88" t="s">
        <v>381</v>
      </c>
      <c r="B208" s="89"/>
      <c r="C208" s="89"/>
      <c r="D208" s="89"/>
      <c r="E208" s="89"/>
      <c r="F208" s="90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</row>
    <row r="209" spans="1:30" ht="14.25" customHeight="1" x14ac:dyDescent="0.2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4.25" customHeight="1" x14ac:dyDescent="0.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4.25" customHeight="1" x14ac:dyDescent="0.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4.25" customHeight="1" x14ac:dyDescent="0.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4.2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4.2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4.2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4.2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4.2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4.2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4.2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4.2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4.2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4.2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4.2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4.2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4.2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4.2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4.2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4.2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4.2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4.2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4.2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4.2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4.2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4.2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4.2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4.2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4.2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4.2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4.2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4.2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4.2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4.2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4.2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4.2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4.2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4.2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4.2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4.2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4.2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4.2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4.2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4.2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4.2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4.2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4.2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4.2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4.2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4.2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4.2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4.2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4.2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4.2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4.2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4.2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4.2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4.2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4.2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4.2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4.2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4.2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4.2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4.2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4.2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4.2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4.2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4.2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4.2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4.2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4.2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4.2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4.2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4.2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4.2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4.2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4.2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4.2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4.2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4.2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4.2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4.2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4.2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4.2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4.2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4.2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4.2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4.2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4.2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4.2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4.2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4.2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4.2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4.2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4.2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4.2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4.2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4.2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4.2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4.2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4.2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4.2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4.2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4.2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4.2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4.2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4.2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4.2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4.2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4.2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4.2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4.2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4.2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4.2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4.2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4.2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4.2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4.2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4.2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4.2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4.2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4.2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4.2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4.2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4.2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4.2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4.2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4.2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4.2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4.2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4.2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4.2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4.2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4.2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4.2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4.2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4.2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4.2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4.2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4.2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4.2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4.2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4.2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4.2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4.2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4.2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4.2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4.2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4.2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4.2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4.2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4.2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4.2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4.2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4.2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4.2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4.2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4.2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4.2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4.2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4.2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4.2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4.2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4.2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4.2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4.2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4.2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4.2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4.2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4.2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4.2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4.2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4.2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4.2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4.2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4.2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4.2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4.2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4.2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4.2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4.2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4.2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4.2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4.2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4.2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4.2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4.2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4.2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4.2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4.2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4.2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4.2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4.2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4.2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4.2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4.2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4.2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4.2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4.2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4.2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5.75" customHeight="1" x14ac:dyDescent="0.25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</row>
    <row r="410" spans="1:30" ht="15.75" customHeight="1" x14ac:dyDescent="0.25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</row>
    <row r="411" spans="1:30" ht="15.75" customHeight="1" x14ac:dyDescent="0.25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</row>
    <row r="412" spans="1:30" ht="15.75" customHeight="1" x14ac:dyDescent="0.25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</row>
    <row r="413" spans="1:30" ht="15.75" customHeight="1" x14ac:dyDescent="0.25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</row>
    <row r="414" spans="1:30" ht="15.75" customHeight="1" x14ac:dyDescent="0.25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</row>
    <row r="415" spans="1:30" ht="15.75" customHeight="1" x14ac:dyDescent="0.25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</row>
    <row r="416" spans="1:30" ht="15.75" customHeight="1" x14ac:dyDescent="0.25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</row>
    <row r="417" spans="1:30" ht="15.75" customHeight="1" x14ac:dyDescent="0.25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</row>
    <row r="418" spans="1:30" ht="15.75" customHeight="1" x14ac:dyDescent="0.25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</row>
    <row r="419" spans="1:30" ht="15.75" customHeight="1" x14ac:dyDescent="0.25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</row>
    <row r="420" spans="1:30" ht="15.75" customHeight="1" x14ac:dyDescent="0.25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</row>
    <row r="421" spans="1:30" ht="15.75" customHeight="1" x14ac:dyDescent="0.25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</row>
    <row r="422" spans="1:30" ht="15.75" customHeight="1" x14ac:dyDescent="0.25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</row>
    <row r="423" spans="1:30" ht="15.75" customHeight="1" x14ac:dyDescent="0.25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</row>
    <row r="424" spans="1:30" ht="15.75" customHeight="1" x14ac:dyDescent="0.25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</row>
    <row r="425" spans="1:30" ht="15.75" customHeight="1" x14ac:dyDescent="0.25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</row>
    <row r="426" spans="1:30" ht="15.75" customHeight="1" x14ac:dyDescent="0.25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</row>
    <row r="427" spans="1:30" ht="15.75" customHeight="1" x14ac:dyDescent="0.25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</row>
    <row r="428" spans="1:30" ht="15.75" customHeight="1" x14ac:dyDescent="0.25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</row>
    <row r="429" spans="1:30" ht="15.75" customHeight="1" x14ac:dyDescent="0.25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</row>
    <row r="430" spans="1:30" ht="15.75" customHeight="1" x14ac:dyDescent="0.25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</row>
    <row r="431" spans="1:30" ht="15.75" customHeight="1" x14ac:dyDescent="0.25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</row>
    <row r="432" spans="1:30" ht="15.75" customHeight="1" x14ac:dyDescent="0.25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</row>
    <row r="433" spans="1:30" ht="15.75" customHeight="1" x14ac:dyDescent="0.25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</row>
    <row r="434" spans="1:30" ht="15.75" customHeight="1" x14ac:dyDescent="0.25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</row>
    <row r="435" spans="1:30" ht="15.75" customHeight="1" x14ac:dyDescent="0.25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</row>
    <row r="436" spans="1:30" ht="15.75" customHeight="1" x14ac:dyDescent="0.25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</row>
    <row r="437" spans="1:30" ht="15.75" customHeight="1" x14ac:dyDescent="0.25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</row>
    <row r="438" spans="1:30" ht="15.75" customHeight="1" x14ac:dyDescent="0.25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</row>
    <row r="439" spans="1:30" ht="15.75" customHeight="1" x14ac:dyDescent="0.25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</row>
    <row r="440" spans="1:30" ht="15.75" customHeight="1" x14ac:dyDescent="0.25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</row>
    <row r="441" spans="1:30" ht="15.75" customHeight="1" x14ac:dyDescent="0.25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</row>
    <row r="442" spans="1:30" ht="15.75" customHeight="1" x14ac:dyDescent="0.25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</row>
    <row r="443" spans="1:30" ht="15.75" customHeight="1" x14ac:dyDescent="0.25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</row>
    <row r="444" spans="1:30" ht="15.75" customHeight="1" x14ac:dyDescent="0.25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</row>
    <row r="445" spans="1:30" ht="15.75" customHeight="1" x14ac:dyDescent="0.25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</row>
    <row r="446" spans="1:30" ht="15.75" customHeight="1" x14ac:dyDescent="0.25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</row>
    <row r="447" spans="1:30" ht="15.75" customHeight="1" x14ac:dyDescent="0.25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</row>
    <row r="448" spans="1:30" ht="15.75" customHeight="1" x14ac:dyDescent="0.25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</row>
    <row r="449" spans="1:30" ht="15.75" customHeight="1" x14ac:dyDescent="0.25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</row>
    <row r="450" spans="1:30" ht="15.75" customHeight="1" x14ac:dyDescent="0.25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</row>
    <row r="451" spans="1:30" ht="15.75" customHeight="1" x14ac:dyDescent="0.25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</row>
    <row r="452" spans="1:30" ht="15.75" customHeight="1" x14ac:dyDescent="0.25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</row>
    <row r="453" spans="1:30" ht="15.75" customHeight="1" x14ac:dyDescent="0.25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</row>
    <row r="454" spans="1:30" ht="15.75" customHeight="1" x14ac:dyDescent="0.25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</row>
    <row r="455" spans="1:30" ht="15.75" customHeight="1" x14ac:dyDescent="0.25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</row>
    <row r="456" spans="1:30" ht="15.75" customHeight="1" x14ac:dyDescent="0.25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</row>
    <row r="457" spans="1:30" ht="15.75" customHeight="1" x14ac:dyDescent="0.25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</row>
    <row r="458" spans="1:30" ht="15.75" customHeight="1" x14ac:dyDescent="0.25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</row>
    <row r="459" spans="1:30" ht="15.75" customHeight="1" x14ac:dyDescent="0.25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</row>
    <row r="460" spans="1:30" ht="15.75" customHeight="1" x14ac:dyDescent="0.25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</row>
    <row r="461" spans="1:30" ht="15.75" customHeight="1" x14ac:dyDescent="0.25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</row>
    <row r="462" spans="1:30" ht="15.75" customHeight="1" x14ac:dyDescent="0.25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</row>
    <row r="463" spans="1:30" ht="15.75" customHeight="1" x14ac:dyDescent="0.25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</row>
    <row r="464" spans="1:30" ht="15.75" customHeight="1" x14ac:dyDescent="0.25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</row>
    <row r="465" spans="1:30" ht="15.75" customHeight="1" x14ac:dyDescent="0.25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</row>
    <row r="466" spans="1:30" ht="15.75" customHeight="1" x14ac:dyDescent="0.25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</row>
    <row r="467" spans="1:30" ht="15.75" customHeight="1" x14ac:dyDescent="0.25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</row>
    <row r="468" spans="1:30" ht="15.75" customHeight="1" x14ac:dyDescent="0.25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</row>
    <row r="469" spans="1:30" ht="15.75" customHeight="1" x14ac:dyDescent="0.25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</row>
    <row r="470" spans="1:30" ht="15.75" customHeight="1" x14ac:dyDescent="0.25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</row>
    <row r="471" spans="1:30" ht="15.75" customHeight="1" x14ac:dyDescent="0.25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</row>
    <row r="472" spans="1:30" ht="15.75" customHeight="1" x14ac:dyDescent="0.25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</row>
    <row r="473" spans="1:30" ht="15.75" customHeight="1" x14ac:dyDescent="0.25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</row>
    <row r="474" spans="1:30" ht="15.75" customHeight="1" x14ac:dyDescent="0.25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</row>
    <row r="475" spans="1:30" ht="15.75" customHeight="1" x14ac:dyDescent="0.25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</row>
    <row r="476" spans="1:30" ht="15.75" customHeight="1" x14ac:dyDescent="0.25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</row>
    <row r="477" spans="1:30" ht="15.75" customHeight="1" x14ac:dyDescent="0.25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</row>
    <row r="478" spans="1:30" ht="15.75" customHeight="1" x14ac:dyDescent="0.25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</row>
    <row r="479" spans="1:30" ht="15.75" customHeight="1" x14ac:dyDescent="0.25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</row>
    <row r="480" spans="1:30" ht="15.75" customHeight="1" x14ac:dyDescent="0.25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</row>
    <row r="481" spans="1:30" ht="15.75" customHeight="1" x14ac:dyDescent="0.25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</row>
    <row r="482" spans="1:30" ht="15.75" customHeight="1" x14ac:dyDescent="0.25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</row>
    <row r="483" spans="1:30" ht="15.75" customHeight="1" x14ac:dyDescent="0.25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</row>
    <row r="484" spans="1:30" ht="15.75" customHeight="1" x14ac:dyDescent="0.25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</row>
    <row r="485" spans="1:30" ht="15.75" customHeight="1" x14ac:dyDescent="0.25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</row>
    <row r="486" spans="1:30" ht="15.75" customHeight="1" x14ac:dyDescent="0.25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</row>
    <row r="487" spans="1:30" ht="15.75" customHeight="1" x14ac:dyDescent="0.25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</row>
    <row r="488" spans="1:30" ht="15.75" customHeight="1" x14ac:dyDescent="0.25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</row>
    <row r="489" spans="1:30" ht="15.75" customHeight="1" x14ac:dyDescent="0.25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</row>
    <row r="490" spans="1:30" ht="15.75" customHeight="1" x14ac:dyDescent="0.25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</row>
    <row r="491" spans="1:30" ht="15.75" customHeight="1" x14ac:dyDescent="0.25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</row>
    <row r="492" spans="1:30" ht="15.75" customHeight="1" x14ac:dyDescent="0.25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</row>
    <row r="493" spans="1:30" ht="15.75" customHeight="1" x14ac:dyDescent="0.25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</row>
    <row r="494" spans="1:30" ht="15.75" customHeight="1" x14ac:dyDescent="0.25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</row>
    <row r="495" spans="1:30" ht="15.75" customHeight="1" x14ac:dyDescent="0.25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</row>
    <row r="496" spans="1:30" ht="15.75" customHeight="1" x14ac:dyDescent="0.25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</row>
    <row r="497" spans="1:30" ht="15.75" customHeight="1" x14ac:dyDescent="0.25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</row>
    <row r="498" spans="1:30" ht="15.75" customHeight="1" x14ac:dyDescent="0.25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</row>
    <row r="499" spans="1:30" ht="15.75" customHeight="1" x14ac:dyDescent="0.25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</row>
    <row r="500" spans="1:30" ht="15.75" customHeight="1" x14ac:dyDescent="0.25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</row>
    <row r="501" spans="1:30" ht="15.75" customHeight="1" x14ac:dyDescent="0.25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</row>
    <row r="502" spans="1:30" ht="15.75" customHeight="1" x14ac:dyDescent="0.25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</row>
    <row r="503" spans="1:30" ht="15.75" customHeight="1" x14ac:dyDescent="0.25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</row>
    <row r="504" spans="1:30" ht="15.75" customHeight="1" x14ac:dyDescent="0.25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</row>
    <row r="505" spans="1:30" ht="15.75" customHeight="1" x14ac:dyDescent="0.25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</row>
    <row r="506" spans="1:30" ht="15.75" customHeight="1" x14ac:dyDescent="0.25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</row>
    <row r="507" spans="1:30" ht="15.75" customHeight="1" x14ac:dyDescent="0.25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</row>
    <row r="508" spans="1:30" ht="15.75" customHeight="1" x14ac:dyDescent="0.25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</row>
    <row r="509" spans="1:30" ht="15.75" customHeight="1" x14ac:dyDescent="0.25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</row>
    <row r="510" spans="1:30" ht="15.75" customHeight="1" x14ac:dyDescent="0.25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</row>
    <row r="511" spans="1:30" ht="15.75" customHeight="1" x14ac:dyDescent="0.25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</row>
    <row r="512" spans="1:30" ht="15.75" customHeight="1" x14ac:dyDescent="0.25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</row>
    <row r="513" spans="1:30" ht="15.75" customHeight="1" x14ac:dyDescent="0.25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</row>
    <row r="514" spans="1:30" ht="15.75" customHeight="1" x14ac:dyDescent="0.25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</row>
    <row r="515" spans="1:30" ht="15.75" customHeight="1" x14ac:dyDescent="0.25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</row>
    <row r="516" spans="1:30" ht="15.75" customHeight="1" x14ac:dyDescent="0.25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</row>
    <row r="517" spans="1:30" ht="15.75" customHeight="1" x14ac:dyDescent="0.25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</row>
    <row r="518" spans="1:30" ht="15.75" customHeight="1" x14ac:dyDescent="0.25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</row>
    <row r="519" spans="1:30" ht="15.75" customHeight="1" x14ac:dyDescent="0.25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</row>
    <row r="520" spans="1:30" ht="15.75" customHeight="1" x14ac:dyDescent="0.25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</row>
    <row r="521" spans="1:30" ht="15.75" customHeight="1" x14ac:dyDescent="0.25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</row>
    <row r="522" spans="1:30" ht="15.75" customHeight="1" x14ac:dyDescent="0.25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</row>
    <row r="523" spans="1:30" ht="15.75" customHeight="1" x14ac:dyDescent="0.25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</row>
    <row r="524" spans="1:30" ht="15.75" customHeight="1" x14ac:dyDescent="0.25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</row>
    <row r="525" spans="1:30" ht="15.75" customHeight="1" x14ac:dyDescent="0.25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</row>
    <row r="526" spans="1:30" ht="15.75" customHeight="1" x14ac:dyDescent="0.25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</row>
    <row r="527" spans="1:30" ht="15.75" customHeight="1" x14ac:dyDescent="0.25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</row>
    <row r="528" spans="1:30" ht="15.75" customHeight="1" x14ac:dyDescent="0.25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</row>
    <row r="529" spans="1:30" ht="15.75" customHeight="1" x14ac:dyDescent="0.25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</row>
    <row r="530" spans="1:30" ht="15.75" customHeight="1" x14ac:dyDescent="0.25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</row>
    <row r="531" spans="1:30" ht="15.75" customHeight="1" x14ac:dyDescent="0.25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</row>
    <row r="532" spans="1:30" ht="15.75" customHeight="1" x14ac:dyDescent="0.25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</row>
    <row r="533" spans="1:30" ht="15.75" customHeight="1" x14ac:dyDescent="0.25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</row>
    <row r="534" spans="1:30" ht="15.75" customHeight="1" x14ac:dyDescent="0.25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</row>
    <row r="535" spans="1:30" ht="15.75" customHeight="1" x14ac:dyDescent="0.25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</row>
    <row r="536" spans="1:30" ht="15.75" customHeight="1" x14ac:dyDescent="0.25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</row>
    <row r="537" spans="1:30" ht="15.75" customHeight="1" x14ac:dyDescent="0.25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</row>
    <row r="538" spans="1:30" ht="15.75" customHeight="1" x14ac:dyDescent="0.25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</row>
    <row r="539" spans="1:30" ht="15.75" customHeight="1" x14ac:dyDescent="0.25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</row>
    <row r="540" spans="1:30" ht="15.75" customHeight="1" x14ac:dyDescent="0.25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</row>
    <row r="541" spans="1:30" ht="15.75" customHeight="1" x14ac:dyDescent="0.25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</row>
    <row r="542" spans="1:30" ht="15.75" customHeight="1" x14ac:dyDescent="0.25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</row>
    <row r="543" spans="1:30" ht="15.75" customHeight="1" x14ac:dyDescent="0.25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</row>
    <row r="544" spans="1:30" ht="15.75" customHeight="1" x14ac:dyDescent="0.25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</row>
    <row r="545" spans="1:30" ht="15.75" customHeight="1" x14ac:dyDescent="0.25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</row>
    <row r="546" spans="1:30" ht="15.75" customHeight="1" x14ac:dyDescent="0.25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</row>
    <row r="547" spans="1:30" ht="15.75" customHeight="1" x14ac:dyDescent="0.25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</row>
    <row r="548" spans="1:30" ht="15.75" customHeight="1" x14ac:dyDescent="0.25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</row>
    <row r="549" spans="1:30" ht="15.75" customHeight="1" x14ac:dyDescent="0.25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</row>
    <row r="550" spans="1:30" ht="15.75" customHeight="1" x14ac:dyDescent="0.25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</row>
    <row r="551" spans="1:30" ht="15.75" customHeight="1" x14ac:dyDescent="0.25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</row>
    <row r="552" spans="1:30" ht="15.75" customHeight="1" x14ac:dyDescent="0.25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</row>
    <row r="553" spans="1:30" ht="15.75" customHeight="1" x14ac:dyDescent="0.25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</row>
    <row r="554" spans="1:30" ht="15.75" customHeight="1" x14ac:dyDescent="0.25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</row>
    <row r="555" spans="1:30" ht="15.75" customHeight="1" x14ac:dyDescent="0.25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</row>
    <row r="556" spans="1:30" ht="15.75" customHeight="1" x14ac:dyDescent="0.25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</row>
    <row r="557" spans="1:30" ht="15.75" customHeight="1" x14ac:dyDescent="0.25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</row>
    <row r="558" spans="1:30" ht="15.75" customHeight="1" x14ac:dyDescent="0.25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</row>
    <row r="559" spans="1:30" ht="15.75" customHeight="1" x14ac:dyDescent="0.25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</row>
    <row r="560" spans="1:30" ht="15.75" customHeight="1" x14ac:dyDescent="0.25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</row>
    <row r="561" spans="1:30" ht="15.75" customHeight="1" x14ac:dyDescent="0.25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</row>
    <row r="562" spans="1:30" ht="15.75" customHeight="1" x14ac:dyDescent="0.25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</row>
    <row r="563" spans="1:30" ht="15.75" customHeight="1" x14ac:dyDescent="0.25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</row>
    <row r="564" spans="1:30" ht="15.75" customHeight="1" x14ac:dyDescent="0.25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</row>
    <row r="565" spans="1:30" ht="15.75" customHeight="1" x14ac:dyDescent="0.25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</row>
    <row r="566" spans="1:30" ht="15.75" customHeight="1" x14ac:dyDescent="0.25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</row>
    <row r="567" spans="1:30" ht="15.75" customHeight="1" x14ac:dyDescent="0.25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</row>
    <row r="568" spans="1:30" ht="15.75" customHeight="1" x14ac:dyDescent="0.25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</row>
    <row r="569" spans="1:30" ht="15.75" customHeight="1" x14ac:dyDescent="0.25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</row>
    <row r="570" spans="1:30" ht="15.75" customHeight="1" x14ac:dyDescent="0.25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</row>
    <row r="571" spans="1:30" ht="15.75" customHeight="1" x14ac:dyDescent="0.25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</row>
    <row r="572" spans="1:30" ht="15.75" customHeight="1" x14ac:dyDescent="0.25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</row>
    <row r="573" spans="1:30" ht="15.75" customHeight="1" x14ac:dyDescent="0.25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</row>
    <row r="574" spans="1:30" ht="15.75" customHeight="1" x14ac:dyDescent="0.25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</row>
    <row r="575" spans="1:30" ht="15.75" customHeight="1" x14ac:dyDescent="0.25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</row>
    <row r="576" spans="1:30" ht="15.75" customHeight="1" x14ac:dyDescent="0.25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</row>
    <row r="577" spans="1:30" ht="15.75" customHeight="1" x14ac:dyDescent="0.25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</row>
    <row r="578" spans="1:30" ht="15.75" customHeight="1" x14ac:dyDescent="0.25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</row>
    <row r="579" spans="1:30" ht="15.75" customHeight="1" x14ac:dyDescent="0.25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</row>
    <row r="580" spans="1:30" ht="15.75" customHeight="1" x14ac:dyDescent="0.25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</row>
    <row r="581" spans="1:30" ht="15.75" customHeight="1" x14ac:dyDescent="0.25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</row>
    <row r="582" spans="1:30" ht="15.75" customHeight="1" x14ac:dyDescent="0.25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</row>
    <row r="583" spans="1:30" ht="15.75" customHeight="1" x14ac:dyDescent="0.25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</row>
    <row r="584" spans="1:30" ht="15.75" customHeight="1" x14ac:dyDescent="0.25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</row>
    <row r="585" spans="1:30" ht="15.75" customHeight="1" x14ac:dyDescent="0.25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</row>
    <row r="586" spans="1:30" ht="15.75" customHeight="1" x14ac:dyDescent="0.25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</row>
    <row r="587" spans="1:30" ht="15.75" customHeight="1" x14ac:dyDescent="0.25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</row>
    <row r="588" spans="1:30" ht="15.75" customHeight="1" x14ac:dyDescent="0.25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</row>
    <row r="589" spans="1:30" ht="15.75" customHeight="1" x14ac:dyDescent="0.25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</row>
    <row r="590" spans="1:30" ht="15.75" customHeight="1" x14ac:dyDescent="0.25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</row>
    <row r="591" spans="1:30" ht="15.75" customHeight="1" x14ac:dyDescent="0.25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</row>
    <row r="592" spans="1:30" ht="15.75" customHeight="1" x14ac:dyDescent="0.25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</row>
    <row r="593" spans="1:30" ht="15.75" customHeight="1" x14ac:dyDescent="0.25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</row>
    <row r="594" spans="1:30" ht="15.75" customHeight="1" x14ac:dyDescent="0.25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</row>
    <row r="595" spans="1:30" ht="15.75" customHeight="1" x14ac:dyDescent="0.25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</row>
    <row r="596" spans="1:30" ht="15.75" customHeight="1" x14ac:dyDescent="0.25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</row>
    <row r="597" spans="1:30" ht="15.75" customHeight="1" x14ac:dyDescent="0.25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</row>
    <row r="598" spans="1:30" ht="15.75" customHeight="1" x14ac:dyDescent="0.25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</row>
    <row r="599" spans="1:30" ht="15.75" customHeight="1" x14ac:dyDescent="0.25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</row>
    <row r="600" spans="1:30" ht="15.75" customHeight="1" x14ac:dyDescent="0.25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</row>
    <row r="601" spans="1:30" ht="15.75" customHeight="1" x14ac:dyDescent="0.25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</row>
    <row r="602" spans="1:30" ht="15.75" customHeight="1" x14ac:dyDescent="0.25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</row>
    <row r="603" spans="1:30" ht="15.75" customHeight="1" x14ac:dyDescent="0.25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</row>
    <row r="604" spans="1:30" ht="15.75" customHeight="1" x14ac:dyDescent="0.25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</row>
    <row r="605" spans="1:30" ht="15.75" customHeight="1" x14ac:dyDescent="0.25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</row>
    <row r="606" spans="1:30" ht="15.75" customHeight="1" x14ac:dyDescent="0.25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</row>
    <row r="607" spans="1:30" ht="15.75" customHeight="1" x14ac:dyDescent="0.25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</row>
    <row r="608" spans="1:30" ht="15.75" customHeight="1" x14ac:dyDescent="0.25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</row>
    <row r="609" spans="1:30" ht="15.75" customHeight="1" x14ac:dyDescent="0.25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</row>
    <row r="610" spans="1:30" ht="15.75" customHeight="1" x14ac:dyDescent="0.25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</row>
    <row r="611" spans="1:30" ht="15.75" customHeight="1" x14ac:dyDescent="0.25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</row>
    <row r="612" spans="1:30" ht="15.75" customHeight="1" x14ac:dyDescent="0.25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</row>
    <row r="613" spans="1:30" ht="15.75" customHeight="1" x14ac:dyDescent="0.25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</row>
    <row r="614" spans="1:30" ht="15.75" customHeight="1" x14ac:dyDescent="0.25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</row>
    <row r="615" spans="1:30" ht="15.75" customHeight="1" x14ac:dyDescent="0.25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</row>
    <row r="616" spans="1:30" ht="15.75" customHeight="1" x14ac:dyDescent="0.25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</row>
    <row r="617" spans="1:30" ht="15.75" customHeight="1" x14ac:dyDescent="0.25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</row>
    <row r="618" spans="1:30" ht="15.75" customHeight="1" x14ac:dyDescent="0.25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</row>
    <row r="619" spans="1:30" ht="15.75" customHeight="1" x14ac:dyDescent="0.25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</row>
    <row r="620" spans="1:30" ht="15.75" customHeight="1" x14ac:dyDescent="0.25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</row>
    <row r="621" spans="1:30" ht="15.75" customHeight="1" x14ac:dyDescent="0.25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</row>
    <row r="622" spans="1:30" ht="15.75" customHeight="1" x14ac:dyDescent="0.25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</row>
    <row r="623" spans="1:30" ht="15.75" customHeight="1" x14ac:dyDescent="0.25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</row>
    <row r="624" spans="1:30" ht="15.75" customHeight="1" x14ac:dyDescent="0.25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</row>
    <row r="625" spans="1:30" ht="15.75" customHeight="1" x14ac:dyDescent="0.25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</row>
    <row r="626" spans="1:30" ht="15.75" customHeight="1" x14ac:dyDescent="0.25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</row>
    <row r="627" spans="1:30" ht="15.75" customHeight="1" x14ac:dyDescent="0.25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</row>
    <row r="628" spans="1:30" ht="15.75" customHeight="1" x14ac:dyDescent="0.25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</row>
    <row r="629" spans="1:30" ht="15.75" customHeight="1" x14ac:dyDescent="0.25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</row>
    <row r="630" spans="1:30" ht="15.75" customHeight="1" x14ac:dyDescent="0.25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</row>
    <row r="631" spans="1:30" ht="15.75" customHeight="1" x14ac:dyDescent="0.25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</row>
    <row r="632" spans="1:30" ht="15.75" customHeight="1" x14ac:dyDescent="0.25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</row>
    <row r="633" spans="1:30" ht="15.75" customHeight="1" x14ac:dyDescent="0.25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</row>
    <row r="634" spans="1:30" ht="15.75" customHeight="1" x14ac:dyDescent="0.25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</row>
    <row r="635" spans="1:30" ht="15.75" customHeight="1" x14ac:dyDescent="0.25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</row>
    <row r="636" spans="1:30" ht="15.75" customHeight="1" x14ac:dyDescent="0.25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</row>
    <row r="637" spans="1:30" ht="15.75" customHeight="1" x14ac:dyDescent="0.25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</row>
    <row r="638" spans="1:30" ht="15.75" customHeight="1" x14ac:dyDescent="0.25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</row>
    <row r="639" spans="1:30" ht="15.75" customHeight="1" x14ac:dyDescent="0.25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</row>
    <row r="640" spans="1:30" ht="15.75" customHeight="1" x14ac:dyDescent="0.25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</row>
    <row r="641" spans="1:30" ht="15.75" customHeight="1" x14ac:dyDescent="0.25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</row>
    <row r="642" spans="1:30" ht="15.75" customHeight="1" x14ac:dyDescent="0.25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</row>
    <row r="643" spans="1:30" ht="15.75" customHeight="1" x14ac:dyDescent="0.25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</row>
    <row r="644" spans="1:30" ht="15.75" customHeight="1" x14ac:dyDescent="0.25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</row>
    <row r="645" spans="1:30" ht="15.75" customHeight="1" x14ac:dyDescent="0.25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</row>
    <row r="646" spans="1:30" ht="15.75" customHeight="1" x14ac:dyDescent="0.25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</row>
    <row r="647" spans="1:30" ht="15.75" customHeight="1" x14ac:dyDescent="0.25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</row>
    <row r="648" spans="1:30" ht="15.75" customHeight="1" x14ac:dyDescent="0.25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</row>
    <row r="649" spans="1:30" ht="15.75" customHeight="1" x14ac:dyDescent="0.25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</row>
    <row r="650" spans="1:30" ht="15.75" customHeight="1" x14ac:dyDescent="0.25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</row>
    <row r="651" spans="1:30" ht="15.75" customHeight="1" x14ac:dyDescent="0.25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</row>
    <row r="652" spans="1:30" ht="15.75" customHeight="1" x14ac:dyDescent="0.25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</row>
    <row r="653" spans="1:30" ht="15.75" customHeight="1" x14ac:dyDescent="0.25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</row>
    <row r="654" spans="1:30" ht="15.75" customHeight="1" x14ac:dyDescent="0.25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</row>
    <row r="655" spans="1:30" ht="15.75" customHeight="1" x14ac:dyDescent="0.25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</row>
    <row r="656" spans="1:30" ht="15.75" customHeight="1" x14ac:dyDescent="0.25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</row>
    <row r="657" spans="1:30" ht="15.75" customHeight="1" x14ac:dyDescent="0.25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</row>
    <row r="658" spans="1:30" ht="15.75" customHeight="1" x14ac:dyDescent="0.25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</row>
    <row r="659" spans="1:30" ht="15.75" customHeight="1" x14ac:dyDescent="0.25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</row>
    <row r="660" spans="1:30" ht="15.75" customHeight="1" x14ac:dyDescent="0.25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</row>
    <row r="661" spans="1:30" ht="15.75" customHeight="1" x14ac:dyDescent="0.25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</row>
    <row r="662" spans="1:30" ht="15.75" customHeight="1" x14ac:dyDescent="0.25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</row>
    <row r="663" spans="1:30" ht="15.75" customHeight="1" x14ac:dyDescent="0.25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</row>
    <row r="664" spans="1:30" ht="15.75" customHeight="1" x14ac:dyDescent="0.25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</row>
    <row r="665" spans="1:30" ht="15.75" customHeight="1" x14ac:dyDescent="0.25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</row>
    <row r="666" spans="1:30" ht="15.75" customHeight="1" x14ac:dyDescent="0.25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</row>
    <row r="667" spans="1:30" ht="15.75" customHeight="1" x14ac:dyDescent="0.25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</row>
    <row r="668" spans="1:30" ht="15.75" customHeight="1" x14ac:dyDescent="0.25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</row>
    <row r="669" spans="1:30" ht="15.75" customHeight="1" x14ac:dyDescent="0.25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</row>
    <row r="670" spans="1:30" ht="15.75" customHeight="1" x14ac:dyDescent="0.25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</row>
    <row r="671" spans="1:30" ht="15.75" customHeight="1" x14ac:dyDescent="0.25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</row>
    <row r="672" spans="1:30" ht="15.75" customHeight="1" x14ac:dyDescent="0.25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</row>
    <row r="673" spans="1:30" ht="15.75" customHeight="1" x14ac:dyDescent="0.25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</row>
    <row r="674" spans="1:30" ht="15.75" customHeight="1" x14ac:dyDescent="0.25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</row>
    <row r="675" spans="1:30" ht="15.75" customHeight="1" x14ac:dyDescent="0.25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</row>
    <row r="676" spans="1:30" ht="15.75" customHeight="1" x14ac:dyDescent="0.25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</row>
    <row r="677" spans="1:30" ht="15.75" customHeight="1" x14ac:dyDescent="0.25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</row>
    <row r="678" spans="1:30" ht="15.75" customHeight="1" x14ac:dyDescent="0.25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</row>
    <row r="679" spans="1:30" ht="15.75" customHeight="1" x14ac:dyDescent="0.25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</row>
    <row r="680" spans="1:30" ht="15.75" customHeight="1" x14ac:dyDescent="0.25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</row>
    <row r="681" spans="1:30" ht="15.75" customHeight="1" x14ac:dyDescent="0.25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</row>
    <row r="682" spans="1:30" ht="15.75" customHeight="1" x14ac:dyDescent="0.25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</row>
    <row r="683" spans="1:30" ht="15.75" customHeight="1" x14ac:dyDescent="0.25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</row>
    <row r="684" spans="1:30" ht="15.75" customHeight="1" x14ac:dyDescent="0.25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</row>
    <row r="685" spans="1:30" ht="15.75" customHeight="1" x14ac:dyDescent="0.25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</row>
    <row r="686" spans="1:30" ht="15.75" customHeight="1" x14ac:dyDescent="0.25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</row>
    <row r="687" spans="1:30" ht="15.75" customHeight="1" x14ac:dyDescent="0.25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</row>
    <row r="688" spans="1:30" ht="15.75" customHeight="1" x14ac:dyDescent="0.25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</row>
    <row r="689" spans="1:30" ht="15.75" customHeight="1" x14ac:dyDescent="0.25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</row>
    <row r="690" spans="1:30" ht="15.75" customHeight="1" x14ac:dyDescent="0.25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</row>
    <row r="691" spans="1:30" ht="15.75" customHeight="1" x14ac:dyDescent="0.25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</row>
    <row r="692" spans="1:30" ht="15.75" customHeight="1" x14ac:dyDescent="0.25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</row>
    <row r="693" spans="1:30" ht="15.75" customHeight="1" x14ac:dyDescent="0.25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</row>
    <row r="694" spans="1:30" ht="15.75" customHeight="1" x14ac:dyDescent="0.25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</row>
    <row r="695" spans="1:30" ht="15.75" customHeight="1" x14ac:dyDescent="0.25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</row>
    <row r="696" spans="1:30" ht="15.75" customHeight="1" x14ac:dyDescent="0.25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</row>
    <row r="697" spans="1:30" ht="15.75" customHeight="1" x14ac:dyDescent="0.25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</row>
    <row r="698" spans="1:30" ht="15.75" customHeight="1" x14ac:dyDescent="0.25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</row>
    <row r="699" spans="1:30" ht="15.75" customHeight="1" x14ac:dyDescent="0.25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</row>
    <row r="700" spans="1:30" ht="15.75" customHeight="1" x14ac:dyDescent="0.25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</row>
    <row r="701" spans="1:30" ht="15.75" customHeight="1" x14ac:dyDescent="0.25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</row>
    <row r="702" spans="1:30" ht="15.75" customHeight="1" x14ac:dyDescent="0.25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</row>
    <row r="703" spans="1:30" ht="15.75" customHeight="1" x14ac:dyDescent="0.25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</row>
    <row r="704" spans="1:30" ht="15.75" customHeight="1" x14ac:dyDescent="0.25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</row>
    <row r="705" spans="1:30" ht="15.75" customHeight="1" x14ac:dyDescent="0.25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</row>
    <row r="706" spans="1:30" ht="15.75" customHeight="1" x14ac:dyDescent="0.25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</row>
    <row r="707" spans="1:30" ht="15.75" customHeight="1" x14ac:dyDescent="0.25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</row>
    <row r="708" spans="1:30" ht="15.75" customHeight="1" x14ac:dyDescent="0.25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</row>
    <row r="709" spans="1:30" ht="15.75" customHeight="1" x14ac:dyDescent="0.25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</row>
    <row r="710" spans="1:30" ht="15.75" customHeight="1" x14ac:dyDescent="0.25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</row>
    <row r="711" spans="1:30" ht="15.75" customHeight="1" x14ac:dyDescent="0.25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</row>
    <row r="712" spans="1:30" ht="15.75" customHeight="1" x14ac:dyDescent="0.25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</row>
    <row r="713" spans="1:30" ht="15.75" customHeight="1" x14ac:dyDescent="0.25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</row>
    <row r="714" spans="1:30" ht="15.75" customHeight="1" x14ac:dyDescent="0.25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</row>
    <row r="715" spans="1:30" ht="15.75" customHeight="1" x14ac:dyDescent="0.25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</row>
    <row r="716" spans="1:30" ht="15.75" customHeight="1" x14ac:dyDescent="0.25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</row>
    <row r="717" spans="1:30" ht="15.75" customHeight="1" x14ac:dyDescent="0.25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</row>
    <row r="718" spans="1:30" ht="15.75" customHeight="1" x14ac:dyDescent="0.25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</row>
    <row r="719" spans="1:30" ht="15.75" customHeight="1" x14ac:dyDescent="0.25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</row>
    <row r="720" spans="1:30" ht="15.75" customHeight="1" x14ac:dyDescent="0.25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</row>
    <row r="721" spans="1:30" ht="15.75" customHeight="1" x14ac:dyDescent="0.25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</row>
    <row r="722" spans="1:30" ht="15.75" customHeight="1" x14ac:dyDescent="0.25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</row>
    <row r="723" spans="1:30" ht="15.75" customHeight="1" x14ac:dyDescent="0.25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</row>
    <row r="724" spans="1:30" ht="15.75" customHeight="1" x14ac:dyDescent="0.25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</row>
    <row r="725" spans="1:30" ht="15.75" customHeight="1" x14ac:dyDescent="0.25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</row>
    <row r="726" spans="1:30" ht="15.75" customHeight="1" x14ac:dyDescent="0.25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</row>
    <row r="727" spans="1:30" ht="15.75" customHeight="1" x14ac:dyDescent="0.25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</row>
    <row r="728" spans="1:30" ht="15.75" customHeight="1" x14ac:dyDescent="0.25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</row>
    <row r="729" spans="1:30" ht="15.75" customHeight="1" x14ac:dyDescent="0.25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</row>
    <row r="730" spans="1:30" ht="15.75" customHeight="1" x14ac:dyDescent="0.25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</row>
    <row r="731" spans="1:30" ht="15.75" customHeight="1" x14ac:dyDescent="0.25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</row>
    <row r="732" spans="1:30" ht="15.75" customHeight="1" x14ac:dyDescent="0.25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</row>
    <row r="733" spans="1:30" ht="15.75" customHeight="1" x14ac:dyDescent="0.25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</row>
    <row r="734" spans="1:30" ht="15.75" customHeight="1" x14ac:dyDescent="0.25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</row>
    <row r="735" spans="1:30" ht="15.75" customHeight="1" x14ac:dyDescent="0.25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</row>
    <row r="736" spans="1:30" ht="15.75" customHeight="1" x14ac:dyDescent="0.25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</row>
    <row r="737" spans="1:30" ht="15.75" customHeight="1" x14ac:dyDescent="0.25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</row>
    <row r="738" spans="1:30" ht="15.75" customHeight="1" x14ac:dyDescent="0.25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</row>
    <row r="739" spans="1:30" ht="15.75" customHeight="1" x14ac:dyDescent="0.25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</row>
    <row r="740" spans="1:30" ht="15.75" customHeight="1" x14ac:dyDescent="0.25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</row>
    <row r="741" spans="1:30" ht="15.75" customHeight="1" x14ac:dyDescent="0.25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</row>
    <row r="742" spans="1:30" ht="15.75" customHeight="1" x14ac:dyDescent="0.25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</row>
    <row r="743" spans="1:30" ht="15.75" customHeight="1" x14ac:dyDescent="0.25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</row>
    <row r="744" spans="1:30" ht="15.75" customHeight="1" x14ac:dyDescent="0.25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</row>
    <row r="745" spans="1:30" ht="15.75" customHeight="1" x14ac:dyDescent="0.25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</row>
    <row r="746" spans="1:30" ht="15.75" customHeight="1" x14ac:dyDescent="0.25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</row>
    <row r="747" spans="1:30" ht="15.75" customHeight="1" x14ac:dyDescent="0.25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</row>
    <row r="748" spans="1:30" ht="15.75" customHeight="1" x14ac:dyDescent="0.25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</row>
    <row r="749" spans="1:30" ht="15.75" customHeight="1" x14ac:dyDescent="0.25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</row>
    <row r="750" spans="1:30" ht="15.75" customHeight="1" x14ac:dyDescent="0.25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</row>
    <row r="751" spans="1:30" ht="15.75" customHeight="1" x14ac:dyDescent="0.25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</row>
    <row r="752" spans="1:30" ht="15.75" customHeight="1" x14ac:dyDescent="0.25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</row>
    <row r="753" spans="1:30" ht="15.75" customHeight="1" x14ac:dyDescent="0.25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</row>
    <row r="754" spans="1:30" ht="15.75" customHeight="1" x14ac:dyDescent="0.25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</row>
    <row r="755" spans="1:30" ht="15.75" customHeight="1" x14ac:dyDescent="0.25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</row>
    <row r="756" spans="1:30" ht="15.75" customHeight="1" x14ac:dyDescent="0.25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</row>
    <row r="757" spans="1:30" ht="15.75" customHeight="1" x14ac:dyDescent="0.25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</row>
    <row r="758" spans="1:30" ht="15.75" customHeight="1" x14ac:dyDescent="0.25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</row>
    <row r="759" spans="1:30" ht="15.75" customHeight="1" x14ac:dyDescent="0.25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</row>
    <row r="760" spans="1:30" ht="15.75" customHeight="1" x14ac:dyDescent="0.25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</row>
    <row r="761" spans="1:30" ht="15.75" customHeight="1" x14ac:dyDescent="0.25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</row>
    <row r="762" spans="1:30" ht="15.75" customHeight="1" x14ac:dyDescent="0.25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</row>
    <row r="763" spans="1:30" ht="15.75" customHeight="1" x14ac:dyDescent="0.25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</row>
    <row r="764" spans="1:30" ht="15.75" customHeight="1" x14ac:dyDescent="0.25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</row>
    <row r="765" spans="1:30" ht="15.75" customHeight="1" x14ac:dyDescent="0.25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</row>
    <row r="766" spans="1:30" ht="15.75" customHeight="1" x14ac:dyDescent="0.25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</row>
    <row r="767" spans="1:30" ht="15.75" customHeight="1" x14ac:dyDescent="0.25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</row>
    <row r="768" spans="1:30" ht="15.75" customHeight="1" x14ac:dyDescent="0.25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</row>
    <row r="769" spans="1:30" ht="15.75" customHeight="1" x14ac:dyDescent="0.25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</row>
    <row r="770" spans="1:30" ht="15.75" customHeight="1" x14ac:dyDescent="0.25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</row>
    <row r="771" spans="1:30" ht="15.75" customHeight="1" x14ac:dyDescent="0.25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</row>
    <row r="772" spans="1:30" ht="15.75" customHeight="1" x14ac:dyDescent="0.25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</row>
    <row r="773" spans="1:30" ht="15.75" customHeight="1" x14ac:dyDescent="0.25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</row>
    <row r="774" spans="1:30" ht="15.75" customHeight="1" x14ac:dyDescent="0.25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</row>
    <row r="775" spans="1:30" ht="15.75" customHeight="1" x14ac:dyDescent="0.25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</row>
    <row r="776" spans="1:30" ht="15.75" customHeight="1" x14ac:dyDescent="0.25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</row>
    <row r="777" spans="1:30" ht="15.75" customHeight="1" x14ac:dyDescent="0.25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</row>
    <row r="778" spans="1:30" ht="15.75" customHeight="1" x14ac:dyDescent="0.25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</row>
    <row r="779" spans="1:30" ht="15.75" customHeight="1" x14ac:dyDescent="0.25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</row>
    <row r="780" spans="1:30" ht="15.75" customHeight="1" x14ac:dyDescent="0.25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</row>
    <row r="781" spans="1:30" ht="15.75" customHeight="1" x14ac:dyDescent="0.25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</row>
    <row r="782" spans="1:30" ht="15.75" customHeight="1" x14ac:dyDescent="0.25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</row>
    <row r="783" spans="1:30" ht="15.75" customHeight="1" x14ac:dyDescent="0.25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</row>
    <row r="784" spans="1:30" ht="15.75" customHeight="1" x14ac:dyDescent="0.25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</row>
    <row r="785" spans="1:30" ht="15.75" customHeight="1" x14ac:dyDescent="0.25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</row>
    <row r="786" spans="1:30" ht="15.75" customHeight="1" x14ac:dyDescent="0.25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</row>
    <row r="787" spans="1:30" ht="15.75" customHeight="1" x14ac:dyDescent="0.25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</row>
    <row r="788" spans="1:30" ht="15.75" customHeight="1" x14ac:dyDescent="0.25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</row>
    <row r="789" spans="1:30" ht="15.75" customHeight="1" x14ac:dyDescent="0.25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</row>
    <row r="790" spans="1:30" ht="15.75" customHeight="1" x14ac:dyDescent="0.25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</row>
    <row r="791" spans="1:30" ht="15.75" customHeight="1" x14ac:dyDescent="0.25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</row>
    <row r="792" spans="1:30" ht="15.75" customHeight="1" x14ac:dyDescent="0.25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</row>
    <row r="793" spans="1:30" ht="15.75" customHeight="1" x14ac:dyDescent="0.25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</row>
    <row r="794" spans="1:30" ht="15.75" customHeight="1" x14ac:dyDescent="0.25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</row>
    <row r="795" spans="1:30" ht="15.75" customHeight="1" x14ac:dyDescent="0.25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</row>
    <row r="796" spans="1:30" ht="15.75" customHeight="1" x14ac:dyDescent="0.25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</row>
    <row r="797" spans="1:30" ht="15.75" customHeight="1" x14ac:dyDescent="0.25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</row>
    <row r="798" spans="1:30" ht="15.75" customHeight="1" x14ac:dyDescent="0.25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</row>
    <row r="799" spans="1:30" ht="15.75" customHeight="1" x14ac:dyDescent="0.25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</row>
    <row r="800" spans="1:30" ht="15.75" customHeight="1" x14ac:dyDescent="0.25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</row>
    <row r="801" spans="1:30" ht="15.75" customHeight="1" x14ac:dyDescent="0.25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</row>
    <row r="802" spans="1:30" ht="15.75" customHeight="1" x14ac:dyDescent="0.25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</row>
    <row r="803" spans="1:30" ht="15.75" customHeight="1" x14ac:dyDescent="0.25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</row>
    <row r="804" spans="1:30" ht="15.75" customHeight="1" x14ac:dyDescent="0.25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</row>
    <row r="805" spans="1:30" ht="15.75" customHeight="1" x14ac:dyDescent="0.25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</row>
    <row r="806" spans="1:30" ht="15.75" customHeight="1" x14ac:dyDescent="0.25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</row>
    <row r="807" spans="1:30" ht="15.75" customHeight="1" x14ac:dyDescent="0.25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</row>
    <row r="808" spans="1:30" ht="15.75" customHeight="1" x14ac:dyDescent="0.25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</row>
    <row r="809" spans="1:30" ht="15.75" customHeight="1" x14ac:dyDescent="0.25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</row>
    <row r="810" spans="1:30" ht="15.75" customHeight="1" x14ac:dyDescent="0.25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</row>
    <row r="811" spans="1:30" ht="15.75" customHeight="1" x14ac:dyDescent="0.25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</row>
    <row r="812" spans="1:30" ht="15.75" customHeight="1" x14ac:dyDescent="0.25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</row>
    <row r="813" spans="1:30" ht="15.75" customHeight="1" x14ac:dyDescent="0.25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</row>
    <row r="814" spans="1:30" ht="15.75" customHeight="1" x14ac:dyDescent="0.25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</row>
    <row r="815" spans="1:30" ht="15.75" customHeight="1" x14ac:dyDescent="0.25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</row>
    <row r="816" spans="1:30" ht="15.75" customHeight="1" x14ac:dyDescent="0.25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</row>
    <row r="817" spans="1:30" ht="15.75" customHeight="1" x14ac:dyDescent="0.25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</row>
    <row r="818" spans="1:30" ht="15.75" customHeight="1" x14ac:dyDescent="0.25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</row>
    <row r="819" spans="1:30" ht="15.75" customHeight="1" x14ac:dyDescent="0.25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</row>
    <row r="820" spans="1:30" ht="15.75" customHeight="1" x14ac:dyDescent="0.25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</row>
    <row r="821" spans="1:30" ht="15.75" customHeight="1" x14ac:dyDescent="0.25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</row>
    <row r="822" spans="1:30" ht="15.75" customHeight="1" x14ac:dyDescent="0.25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</row>
    <row r="823" spans="1:30" ht="15.75" customHeight="1" x14ac:dyDescent="0.25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</row>
    <row r="824" spans="1:30" ht="15.75" customHeight="1" x14ac:dyDescent="0.25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</row>
    <row r="825" spans="1:30" ht="15.75" customHeight="1" x14ac:dyDescent="0.25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</row>
    <row r="826" spans="1:30" ht="15.75" customHeight="1" x14ac:dyDescent="0.25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</row>
    <row r="827" spans="1:30" ht="15.75" customHeight="1" x14ac:dyDescent="0.25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</row>
    <row r="828" spans="1:30" ht="15.75" customHeight="1" x14ac:dyDescent="0.25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</row>
    <row r="829" spans="1:30" ht="15.75" customHeight="1" x14ac:dyDescent="0.25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</row>
    <row r="830" spans="1:30" ht="15.75" customHeight="1" x14ac:dyDescent="0.25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</row>
    <row r="831" spans="1:30" ht="15.75" customHeight="1" x14ac:dyDescent="0.25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</row>
    <row r="832" spans="1:30" ht="15.75" customHeight="1" x14ac:dyDescent="0.25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</row>
    <row r="833" spans="1:30" ht="15.75" customHeight="1" x14ac:dyDescent="0.25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</row>
    <row r="834" spans="1:30" ht="15.75" customHeight="1" x14ac:dyDescent="0.25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</row>
    <row r="835" spans="1:30" ht="15.75" customHeight="1" x14ac:dyDescent="0.25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</row>
    <row r="836" spans="1:30" ht="15.75" customHeight="1" x14ac:dyDescent="0.25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</row>
    <row r="837" spans="1:30" ht="15.75" customHeight="1" x14ac:dyDescent="0.25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</row>
    <row r="838" spans="1:30" ht="15.75" customHeight="1" x14ac:dyDescent="0.25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</row>
    <row r="839" spans="1:30" ht="15.75" customHeight="1" x14ac:dyDescent="0.25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</row>
    <row r="840" spans="1:30" ht="15.75" customHeight="1" x14ac:dyDescent="0.25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</row>
    <row r="841" spans="1:30" ht="15.75" customHeight="1" x14ac:dyDescent="0.25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</row>
    <row r="842" spans="1:30" ht="15.75" customHeight="1" x14ac:dyDescent="0.25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</row>
    <row r="843" spans="1:30" ht="15.75" customHeight="1" x14ac:dyDescent="0.25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</row>
    <row r="844" spans="1:30" ht="15.75" customHeight="1" x14ac:dyDescent="0.25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</row>
    <row r="845" spans="1:30" ht="15.75" customHeight="1" x14ac:dyDescent="0.25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</row>
    <row r="846" spans="1:30" ht="15.75" customHeight="1" x14ac:dyDescent="0.25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</row>
    <row r="847" spans="1:30" ht="15.75" customHeight="1" x14ac:dyDescent="0.25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</row>
    <row r="848" spans="1:30" ht="15.75" customHeight="1" x14ac:dyDescent="0.25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</row>
    <row r="849" spans="1:30" ht="15.75" customHeight="1" x14ac:dyDescent="0.25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</row>
    <row r="850" spans="1:30" ht="15.75" customHeight="1" x14ac:dyDescent="0.25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</row>
    <row r="851" spans="1:30" ht="15.75" customHeight="1" x14ac:dyDescent="0.25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</row>
    <row r="852" spans="1:30" ht="15.75" customHeight="1" x14ac:dyDescent="0.25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</row>
    <row r="853" spans="1:30" ht="15.75" customHeight="1" x14ac:dyDescent="0.25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</row>
    <row r="854" spans="1:30" ht="15.75" customHeight="1" x14ac:dyDescent="0.25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</row>
    <row r="855" spans="1:30" ht="15.75" customHeight="1" x14ac:dyDescent="0.25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</row>
    <row r="856" spans="1:30" ht="15.75" customHeight="1" x14ac:dyDescent="0.25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</row>
    <row r="857" spans="1:30" ht="15.75" customHeight="1" x14ac:dyDescent="0.25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</row>
    <row r="858" spans="1:30" ht="15.75" customHeight="1" x14ac:dyDescent="0.25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</row>
    <row r="859" spans="1:30" ht="15.75" customHeight="1" x14ac:dyDescent="0.25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</row>
    <row r="860" spans="1:30" ht="15.75" customHeight="1" x14ac:dyDescent="0.25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</row>
    <row r="861" spans="1:30" ht="15.75" customHeight="1" x14ac:dyDescent="0.25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</row>
    <row r="862" spans="1:30" ht="15.75" customHeight="1" x14ac:dyDescent="0.25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</row>
    <row r="863" spans="1:30" ht="15.75" customHeight="1" x14ac:dyDescent="0.25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</row>
    <row r="864" spans="1:30" ht="15.75" customHeight="1" x14ac:dyDescent="0.25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</row>
    <row r="865" spans="1:30" ht="15.75" customHeight="1" x14ac:dyDescent="0.25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</row>
    <row r="866" spans="1:30" ht="15.75" customHeight="1" x14ac:dyDescent="0.25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</row>
    <row r="867" spans="1:30" ht="15.75" customHeight="1" x14ac:dyDescent="0.25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</row>
    <row r="868" spans="1:30" ht="15.75" customHeight="1" x14ac:dyDescent="0.25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</row>
    <row r="869" spans="1:30" ht="15.75" customHeight="1" x14ac:dyDescent="0.25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</row>
    <row r="870" spans="1:30" ht="15.75" customHeight="1" x14ac:dyDescent="0.25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</row>
    <row r="871" spans="1:30" ht="15.75" customHeight="1" x14ac:dyDescent="0.25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</row>
    <row r="872" spans="1:30" ht="15.75" customHeight="1" x14ac:dyDescent="0.25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</row>
    <row r="873" spans="1:30" ht="15.75" customHeight="1" x14ac:dyDescent="0.25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</row>
    <row r="874" spans="1:30" ht="15.75" customHeight="1" x14ac:dyDescent="0.25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</row>
    <row r="875" spans="1:30" ht="15.75" customHeight="1" x14ac:dyDescent="0.25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</row>
    <row r="876" spans="1:30" ht="15.75" customHeight="1" x14ac:dyDescent="0.25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</row>
    <row r="877" spans="1:30" ht="15.75" customHeight="1" x14ac:dyDescent="0.25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</row>
    <row r="878" spans="1:30" ht="15.75" customHeight="1" x14ac:dyDescent="0.25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</row>
    <row r="879" spans="1:30" ht="15.75" customHeight="1" x14ac:dyDescent="0.25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</row>
    <row r="880" spans="1:30" ht="15.75" customHeight="1" x14ac:dyDescent="0.25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</row>
    <row r="881" spans="1:30" ht="15.75" customHeight="1" x14ac:dyDescent="0.25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</row>
    <row r="882" spans="1:30" ht="15.75" customHeight="1" x14ac:dyDescent="0.25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</row>
    <row r="883" spans="1:30" ht="15.75" customHeight="1" x14ac:dyDescent="0.25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</row>
    <row r="884" spans="1:30" ht="15.75" customHeight="1" x14ac:dyDescent="0.25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</row>
    <row r="885" spans="1:30" ht="15.75" customHeight="1" x14ac:dyDescent="0.25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</row>
    <row r="886" spans="1:30" ht="15.75" customHeight="1" x14ac:dyDescent="0.25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</row>
    <row r="887" spans="1:30" ht="15.75" customHeight="1" x14ac:dyDescent="0.25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</row>
    <row r="888" spans="1:30" ht="15.75" customHeight="1" x14ac:dyDescent="0.25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</row>
    <row r="889" spans="1:30" ht="15.75" customHeight="1" x14ac:dyDescent="0.25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</row>
    <row r="890" spans="1:30" ht="15.75" customHeight="1" x14ac:dyDescent="0.25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</row>
    <row r="891" spans="1:30" ht="15.75" customHeight="1" x14ac:dyDescent="0.25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</row>
    <row r="892" spans="1:30" ht="15.75" customHeight="1" x14ac:dyDescent="0.25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</row>
    <row r="893" spans="1:30" ht="15.75" customHeight="1" x14ac:dyDescent="0.25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</row>
    <row r="894" spans="1:30" ht="15.75" customHeight="1" x14ac:dyDescent="0.25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</row>
    <row r="895" spans="1:30" ht="15.75" customHeight="1" x14ac:dyDescent="0.25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</row>
    <row r="896" spans="1:30" ht="15.75" customHeight="1" x14ac:dyDescent="0.25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</row>
    <row r="897" spans="1:30" ht="15.75" customHeight="1" x14ac:dyDescent="0.25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</row>
    <row r="898" spans="1:30" ht="15.75" customHeight="1" x14ac:dyDescent="0.25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</row>
    <row r="899" spans="1:30" ht="15.75" customHeight="1" x14ac:dyDescent="0.25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</row>
    <row r="900" spans="1:30" ht="15.75" customHeight="1" x14ac:dyDescent="0.25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</row>
    <row r="901" spans="1:30" ht="15.75" customHeight="1" x14ac:dyDescent="0.25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</row>
    <row r="902" spans="1:30" ht="15.75" customHeight="1" x14ac:dyDescent="0.25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</row>
    <row r="903" spans="1:30" ht="15.75" customHeight="1" x14ac:dyDescent="0.25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</row>
    <row r="904" spans="1:30" ht="15.75" customHeight="1" x14ac:dyDescent="0.25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</row>
    <row r="905" spans="1:30" ht="15.75" customHeight="1" x14ac:dyDescent="0.25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</row>
    <row r="906" spans="1:30" ht="15.75" customHeight="1" x14ac:dyDescent="0.25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</row>
    <row r="907" spans="1:30" ht="15.75" customHeight="1" x14ac:dyDescent="0.25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</row>
    <row r="908" spans="1:30" ht="15.75" customHeight="1" x14ac:dyDescent="0.25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</row>
    <row r="909" spans="1:30" ht="15.75" customHeight="1" x14ac:dyDescent="0.25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</row>
    <row r="910" spans="1:30" ht="15.75" customHeight="1" x14ac:dyDescent="0.25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</row>
    <row r="911" spans="1:30" ht="15.75" customHeight="1" x14ac:dyDescent="0.25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</row>
    <row r="912" spans="1:30" ht="15.75" customHeight="1" x14ac:dyDescent="0.25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</row>
    <row r="913" spans="1:30" ht="15.75" customHeight="1" x14ac:dyDescent="0.25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</row>
    <row r="914" spans="1:30" ht="15.75" customHeight="1" x14ac:dyDescent="0.25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</row>
    <row r="915" spans="1:30" ht="15.75" customHeight="1" x14ac:dyDescent="0.25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</row>
    <row r="916" spans="1:30" ht="15.75" customHeight="1" x14ac:dyDescent="0.25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</row>
    <row r="917" spans="1:30" ht="15.75" customHeight="1" x14ac:dyDescent="0.25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</row>
    <row r="918" spans="1:30" ht="15.75" customHeight="1" x14ac:dyDescent="0.25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</row>
    <row r="919" spans="1:30" ht="15.75" customHeight="1" x14ac:dyDescent="0.25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</row>
    <row r="920" spans="1:30" ht="15.75" customHeight="1" x14ac:dyDescent="0.25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</row>
    <row r="921" spans="1:30" ht="15.75" customHeight="1" x14ac:dyDescent="0.25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</row>
    <row r="922" spans="1:30" ht="15.75" customHeight="1" x14ac:dyDescent="0.25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</row>
    <row r="923" spans="1:30" ht="15.75" customHeight="1" x14ac:dyDescent="0.25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</row>
    <row r="924" spans="1:30" ht="15.75" customHeight="1" x14ac:dyDescent="0.25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</row>
    <row r="925" spans="1:30" ht="15.75" customHeight="1" x14ac:dyDescent="0.25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</row>
    <row r="926" spans="1:30" ht="15.75" customHeight="1" x14ac:dyDescent="0.25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</row>
    <row r="927" spans="1:30" ht="15.75" customHeight="1" x14ac:dyDescent="0.25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</row>
    <row r="928" spans="1:30" ht="15.75" customHeight="1" x14ac:dyDescent="0.25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</row>
    <row r="929" spans="1:30" ht="15.75" customHeight="1" x14ac:dyDescent="0.25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</row>
    <row r="930" spans="1:30" ht="15.75" customHeight="1" x14ac:dyDescent="0.25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</row>
    <row r="931" spans="1:30" ht="15.75" customHeight="1" x14ac:dyDescent="0.25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</row>
    <row r="932" spans="1:30" ht="15.75" customHeight="1" x14ac:dyDescent="0.25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</row>
    <row r="933" spans="1:30" ht="15.75" customHeight="1" x14ac:dyDescent="0.25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</row>
    <row r="934" spans="1:30" ht="15.75" customHeight="1" x14ac:dyDescent="0.25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</row>
    <row r="935" spans="1:30" ht="15.75" customHeight="1" x14ac:dyDescent="0.25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</row>
    <row r="936" spans="1:30" ht="15.75" customHeight="1" x14ac:dyDescent="0.25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</row>
    <row r="937" spans="1:30" ht="15.75" customHeight="1" x14ac:dyDescent="0.25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</row>
    <row r="938" spans="1:30" ht="15.75" customHeight="1" x14ac:dyDescent="0.25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</row>
    <row r="939" spans="1:30" ht="15.75" customHeight="1" x14ac:dyDescent="0.25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</row>
    <row r="940" spans="1:30" ht="15.75" customHeight="1" x14ac:dyDescent="0.25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</row>
    <row r="941" spans="1:30" ht="15.75" customHeight="1" x14ac:dyDescent="0.25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</row>
    <row r="942" spans="1:30" ht="15.75" customHeight="1" x14ac:dyDescent="0.25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</row>
    <row r="943" spans="1:30" ht="15.75" customHeight="1" x14ac:dyDescent="0.25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</row>
    <row r="944" spans="1:30" ht="15.75" customHeight="1" x14ac:dyDescent="0.25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</row>
    <row r="945" spans="1:30" ht="15.75" customHeight="1" x14ac:dyDescent="0.25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</row>
    <row r="946" spans="1:30" ht="15.75" customHeight="1" x14ac:dyDescent="0.25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</row>
    <row r="947" spans="1:30" ht="15.75" customHeight="1" x14ac:dyDescent="0.25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</row>
    <row r="948" spans="1:30" ht="15.75" customHeight="1" x14ac:dyDescent="0.25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</row>
    <row r="949" spans="1:30" ht="15.75" customHeight="1" x14ac:dyDescent="0.25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</row>
    <row r="950" spans="1:30" ht="15.75" customHeight="1" x14ac:dyDescent="0.25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</row>
    <row r="951" spans="1:30" ht="15.75" customHeight="1" x14ac:dyDescent="0.25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</row>
    <row r="952" spans="1:30" ht="15.75" customHeight="1" x14ac:dyDescent="0.25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</row>
    <row r="953" spans="1:30" ht="15.75" customHeight="1" x14ac:dyDescent="0.25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</row>
    <row r="954" spans="1:30" ht="15.75" customHeight="1" x14ac:dyDescent="0.25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</row>
    <row r="955" spans="1:30" ht="15.75" customHeight="1" x14ac:dyDescent="0.25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</row>
    <row r="956" spans="1:30" ht="15.75" customHeight="1" x14ac:dyDescent="0.25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</row>
    <row r="957" spans="1:30" ht="15.75" customHeight="1" x14ac:dyDescent="0.25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</row>
    <row r="958" spans="1:30" ht="15.75" customHeight="1" x14ac:dyDescent="0.25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</row>
    <row r="959" spans="1:30" ht="15.75" customHeight="1" x14ac:dyDescent="0.25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</row>
    <row r="960" spans="1:30" ht="15.75" customHeight="1" x14ac:dyDescent="0.25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</row>
    <row r="961" spans="1:30" ht="15.75" customHeight="1" x14ac:dyDescent="0.25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</row>
    <row r="962" spans="1:30" ht="15.75" customHeight="1" x14ac:dyDescent="0.25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</row>
    <row r="963" spans="1:30" ht="15.75" customHeight="1" x14ac:dyDescent="0.25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</row>
    <row r="964" spans="1:30" ht="15.75" customHeight="1" x14ac:dyDescent="0.25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</row>
    <row r="965" spans="1:30" ht="15.75" customHeight="1" x14ac:dyDescent="0.25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</row>
    <row r="966" spans="1:30" ht="15.75" customHeight="1" x14ac:dyDescent="0.25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</row>
    <row r="967" spans="1:30" ht="15.75" customHeight="1" x14ac:dyDescent="0.25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</row>
    <row r="968" spans="1:30" ht="15.75" customHeight="1" x14ac:dyDescent="0.25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</row>
    <row r="969" spans="1:30" ht="15.75" customHeight="1" x14ac:dyDescent="0.25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</row>
    <row r="970" spans="1:30" ht="15.75" customHeight="1" x14ac:dyDescent="0.25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</row>
    <row r="971" spans="1:30" ht="15.75" customHeight="1" x14ac:dyDescent="0.25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</row>
    <row r="972" spans="1:30" ht="15.75" customHeight="1" x14ac:dyDescent="0.25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</row>
    <row r="973" spans="1:30" ht="15.75" customHeight="1" x14ac:dyDescent="0.25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</row>
    <row r="974" spans="1:30" ht="15.75" customHeight="1" x14ac:dyDescent="0.25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</row>
    <row r="975" spans="1:30" ht="15.75" customHeight="1" x14ac:dyDescent="0.25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</row>
    <row r="976" spans="1:30" ht="15.75" customHeight="1" x14ac:dyDescent="0.25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</row>
    <row r="977" spans="1:30" ht="15.75" customHeight="1" x14ac:dyDescent="0.25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</row>
    <row r="978" spans="1:30" ht="15.75" customHeight="1" x14ac:dyDescent="0.25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</row>
    <row r="979" spans="1:30" ht="15.75" customHeight="1" x14ac:dyDescent="0.25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</row>
    <row r="980" spans="1:30" ht="15.75" customHeight="1" x14ac:dyDescent="0.25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</row>
    <row r="981" spans="1:30" ht="15.75" customHeight="1" x14ac:dyDescent="0.25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</row>
    <row r="982" spans="1:30" ht="15.75" customHeight="1" x14ac:dyDescent="0.25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</row>
    <row r="983" spans="1:30" ht="15.75" customHeight="1" x14ac:dyDescent="0.25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</row>
    <row r="984" spans="1:30" ht="15.75" customHeight="1" x14ac:dyDescent="0.25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</row>
    <row r="985" spans="1:30" ht="15.75" customHeight="1" x14ac:dyDescent="0.25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</row>
    <row r="986" spans="1:30" ht="15.75" customHeight="1" x14ac:dyDescent="0.25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</row>
    <row r="987" spans="1:30" ht="15.75" customHeight="1" x14ac:dyDescent="0.25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</row>
    <row r="988" spans="1:30" ht="15.75" customHeight="1" x14ac:dyDescent="0.25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</row>
    <row r="989" spans="1:30" ht="15.75" customHeight="1" x14ac:dyDescent="0.25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</row>
    <row r="990" spans="1:30" ht="15.75" customHeight="1" x14ac:dyDescent="0.25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</row>
    <row r="991" spans="1:30" ht="15.75" customHeight="1" x14ac:dyDescent="0.25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</row>
    <row r="992" spans="1:30" ht="15.75" customHeight="1" x14ac:dyDescent="0.25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</row>
    <row r="993" spans="1:30" ht="15.75" customHeight="1" x14ac:dyDescent="0.25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</row>
    <row r="994" spans="1:30" ht="15.75" customHeight="1" x14ac:dyDescent="0.25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</row>
    <row r="995" spans="1:30" ht="15.75" customHeight="1" x14ac:dyDescent="0.25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</row>
    <row r="996" spans="1:30" ht="15.75" customHeight="1" x14ac:dyDescent="0.25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</row>
    <row r="997" spans="1:30" ht="15.75" customHeight="1" x14ac:dyDescent="0.25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</row>
    <row r="998" spans="1:30" ht="15.75" customHeight="1" x14ac:dyDescent="0.25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</row>
    <row r="999" spans="1:30" ht="15.75" customHeight="1" x14ac:dyDescent="0.25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</row>
  </sheetData>
  <autoFilter ref="A6:AD102"/>
  <mergeCells count="77">
    <mergeCell ref="A204:F204"/>
    <mergeCell ref="A205:F205"/>
    <mergeCell ref="A206:F206"/>
    <mergeCell ref="A207:F207"/>
    <mergeCell ref="A208:F208"/>
    <mergeCell ref="A203:F203"/>
    <mergeCell ref="A192:F192"/>
    <mergeCell ref="A193:F193"/>
    <mergeCell ref="A194:F194"/>
    <mergeCell ref="A195:F195"/>
    <mergeCell ref="A196:F196"/>
    <mergeCell ref="A197:F197"/>
    <mergeCell ref="A198:F198"/>
    <mergeCell ref="A199:F199"/>
    <mergeCell ref="A200:F200"/>
    <mergeCell ref="A201:F201"/>
    <mergeCell ref="A202:F202"/>
    <mergeCell ref="A191:F191"/>
    <mergeCell ref="A180:F180"/>
    <mergeCell ref="A181:F181"/>
    <mergeCell ref="A182:F182"/>
    <mergeCell ref="A183:F183"/>
    <mergeCell ref="A184:F184"/>
    <mergeCell ref="A185:F185"/>
    <mergeCell ref="A186:F186"/>
    <mergeCell ref="A187:F187"/>
    <mergeCell ref="A188:F188"/>
    <mergeCell ref="A189:F189"/>
    <mergeCell ref="A190:F190"/>
    <mergeCell ref="A179:F179"/>
    <mergeCell ref="A168:F168"/>
    <mergeCell ref="A169:F169"/>
    <mergeCell ref="A170:F170"/>
    <mergeCell ref="A171:F171"/>
    <mergeCell ref="A172:F172"/>
    <mergeCell ref="A173:F173"/>
    <mergeCell ref="A174:F174"/>
    <mergeCell ref="A175:F175"/>
    <mergeCell ref="A176:F176"/>
    <mergeCell ref="A177:F177"/>
    <mergeCell ref="A178:F178"/>
    <mergeCell ref="A167:F167"/>
    <mergeCell ref="A156:F156"/>
    <mergeCell ref="A157:F157"/>
    <mergeCell ref="A158:F158"/>
    <mergeCell ref="A159:F159"/>
    <mergeCell ref="A160:F160"/>
    <mergeCell ref="A161:F161"/>
    <mergeCell ref="A162:F162"/>
    <mergeCell ref="A163:F163"/>
    <mergeCell ref="A164:F164"/>
    <mergeCell ref="A165:F165"/>
    <mergeCell ref="A166:F166"/>
    <mergeCell ref="A155:F155"/>
    <mergeCell ref="A144:F144"/>
    <mergeCell ref="A145:F145"/>
    <mergeCell ref="A146:F146"/>
    <mergeCell ref="A147:F147"/>
    <mergeCell ref="A148:F148"/>
    <mergeCell ref="A149:F149"/>
    <mergeCell ref="A150:F150"/>
    <mergeCell ref="A151:F151"/>
    <mergeCell ref="A152:F152"/>
    <mergeCell ref="A153:F153"/>
    <mergeCell ref="A154:F154"/>
    <mergeCell ref="A143:F143"/>
    <mergeCell ref="A1:J1"/>
    <mergeCell ref="A2:J2"/>
    <mergeCell ref="A3:J3"/>
    <mergeCell ref="B4:J4"/>
    <mergeCell ref="A5:J5"/>
    <mergeCell ref="A104:I104"/>
    <mergeCell ref="A122:I122"/>
    <mergeCell ref="A139:F139"/>
    <mergeCell ref="A140:F140"/>
    <mergeCell ref="A141:F141"/>
    <mergeCell ref="A142:F142"/>
  </mergeCells>
  <dataValidations count="4">
    <dataValidation type="list" allowBlank="1" sqref="D124:D126 D7:D89 D106:D113">
      <formula1>"AGP,CLH,CLT,COM,CTD,CTI,DES,DISP,ELE,ESG,EST,EXM,EXQ,EXR,FRQ,REV,VAGO"</formula1>
    </dataValidation>
    <dataValidation type="list" allowBlank="1" sqref="B124:B126">
      <formula1>"FGS-1,FGS-2,FGS-3,FGA-1,FGA-2,FGA-3"</formula1>
    </dataValidation>
    <dataValidation type="list" allowBlank="1" sqref="B7:B89">
      <formula1>"DAS,DAS-1,DAS-2,DAS-3,DAS-4,DAS-5,CAA-1,CAA-2,CAA-3,CAA-4,CAA-5"</formula1>
    </dataValidation>
    <dataValidation type="list" allowBlank="1" sqref="B106:B113">
      <formula1>"FDA,FDA-1,FDA-2,FDA-3,FDA-4"</formula1>
    </dataValidation>
  </dataValidations>
  <pageMargins left="0.511811024" right="0.511811024" top="0.78740157499999996" bottom="0.78740157499999996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9"/>
  <sheetViews>
    <sheetView tabSelected="1" topLeftCell="A94" zoomScaleNormal="100" workbookViewId="0">
      <selection activeCell="A97" sqref="A97"/>
    </sheetView>
  </sheetViews>
  <sheetFormatPr defaultColWidth="12.59765625" defaultRowHeight="15" customHeight="1" x14ac:dyDescent="0.25"/>
  <cols>
    <col min="1" max="1" width="67.69921875" style="84" customWidth="1"/>
    <col min="2" max="2" width="11.5" style="84" customWidth="1"/>
    <col min="3" max="3" width="16.59765625" style="84" customWidth="1"/>
    <col min="4" max="4" width="13.8984375" style="84" customWidth="1"/>
    <col min="5" max="5" width="9.5" style="84" customWidth="1"/>
    <col min="6" max="6" width="50.5" style="84" customWidth="1"/>
    <col min="7" max="7" width="19" style="84" customWidth="1"/>
    <col min="8" max="8" width="17.3984375" style="84" customWidth="1"/>
    <col min="9" max="9" width="17.09765625" style="84" customWidth="1"/>
    <col min="10" max="10" width="14.3984375" style="84" customWidth="1"/>
    <col min="11" max="16" width="7.59765625" style="84" customWidth="1"/>
    <col min="17" max="17" width="41.8984375" style="84" customWidth="1"/>
    <col min="18" max="30" width="7.59765625" style="84" customWidth="1"/>
    <col min="31" max="16384" width="12.59765625" style="84"/>
  </cols>
  <sheetData>
    <row r="1" spans="1:30" ht="14.25" customHeight="1" x14ac:dyDescent="0.4">
      <c r="A1" s="91" t="s">
        <v>0</v>
      </c>
      <c r="B1" s="92"/>
      <c r="C1" s="92"/>
      <c r="D1" s="92"/>
      <c r="E1" s="92"/>
      <c r="F1" s="92"/>
      <c r="G1" s="92"/>
      <c r="H1" s="92"/>
      <c r="I1" s="92"/>
      <c r="J1" s="9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2"/>
      <c r="AC1" s="2"/>
      <c r="AD1" s="2"/>
    </row>
    <row r="2" spans="1:30" ht="14.25" customHeight="1" x14ac:dyDescent="0.4">
      <c r="A2" s="94" t="s">
        <v>1</v>
      </c>
      <c r="B2" s="89"/>
      <c r="C2" s="89"/>
      <c r="D2" s="89"/>
      <c r="E2" s="89"/>
      <c r="F2" s="89"/>
      <c r="G2" s="89"/>
      <c r="H2" s="89"/>
      <c r="I2" s="89"/>
      <c r="J2" s="9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2"/>
      <c r="AC2" s="2"/>
      <c r="AD2" s="2"/>
    </row>
    <row r="3" spans="1:30" ht="29.25" customHeight="1" x14ac:dyDescent="0.35">
      <c r="A3" s="94" t="s">
        <v>2</v>
      </c>
      <c r="B3" s="89"/>
      <c r="C3" s="89"/>
      <c r="D3" s="89"/>
      <c r="E3" s="89"/>
      <c r="F3" s="89"/>
      <c r="G3" s="89"/>
      <c r="H3" s="89"/>
      <c r="I3" s="89"/>
      <c r="J3" s="95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4"/>
      <c r="AB3" s="2"/>
      <c r="AC3" s="2"/>
      <c r="AD3" s="2"/>
    </row>
    <row r="4" spans="1:30" ht="14.25" customHeight="1" x14ac:dyDescent="0.25">
      <c r="A4" s="5" t="s">
        <v>466</v>
      </c>
      <c r="B4" s="96" t="s">
        <v>4</v>
      </c>
      <c r="C4" s="89"/>
      <c r="D4" s="89"/>
      <c r="E4" s="89"/>
      <c r="F4" s="89"/>
      <c r="G4" s="89"/>
      <c r="H4" s="89"/>
      <c r="I4" s="89"/>
      <c r="J4" s="90"/>
      <c r="K4" s="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4.25" customHeight="1" x14ac:dyDescent="0.25">
      <c r="A5" s="97" t="s">
        <v>5</v>
      </c>
      <c r="B5" s="89"/>
      <c r="C5" s="89"/>
      <c r="D5" s="89"/>
      <c r="E5" s="89"/>
      <c r="F5" s="89"/>
      <c r="G5" s="89"/>
      <c r="H5" s="89"/>
      <c r="I5" s="89"/>
      <c r="J5" s="90"/>
      <c r="K5" s="7"/>
      <c r="L5" s="8"/>
      <c r="M5" s="9"/>
      <c r="N5" s="9"/>
      <c r="O5" s="9"/>
      <c r="P5" s="9"/>
      <c r="Q5" s="9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4.25" customHeight="1" x14ac:dyDescent="0.25">
      <c r="A6" s="10" t="s">
        <v>6</v>
      </c>
      <c r="B6" s="10" t="s">
        <v>7</v>
      </c>
      <c r="C6" s="10" t="s">
        <v>8</v>
      </c>
      <c r="D6" s="10" t="s">
        <v>9</v>
      </c>
      <c r="E6" s="10" t="s">
        <v>10</v>
      </c>
      <c r="F6" s="10" t="s">
        <v>11</v>
      </c>
      <c r="G6" s="10" t="s">
        <v>12</v>
      </c>
      <c r="H6" s="10" t="s">
        <v>13</v>
      </c>
      <c r="I6" s="10" t="s">
        <v>14</v>
      </c>
      <c r="J6" s="10" t="s">
        <v>15</v>
      </c>
      <c r="K6" s="11"/>
      <c r="L6" s="12"/>
      <c r="M6" s="12"/>
      <c r="N6" s="12"/>
      <c r="O6" s="12"/>
      <c r="P6" s="12"/>
      <c r="Q6" s="12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</row>
    <row r="7" spans="1:30" ht="14.25" customHeight="1" x14ac:dyDescent="0.3">
      <c r="A7" s="14" t="s">
        <v>16</v>
      </c>
      <c r="B7" s="14" t="s">
        <v>17</v>
      </c>
      <c r="C7" s="15" t="s">
        <v>18</v>
      </c>
      <c r="D7" s="15" t="s">
        <v>19</v>
      </c>
      <c r="E7" s="16">
        <v>1</v>
      </c>
      <c r="F7" s="17" t="s">
        <v>425</v>
      </c>
      <c r="G7" s="18">
        <v>12261.2</v>
      </c>
      <c r="H7" s="19">
        <v>0</v>
      </c>
      <c r="I7" s="19">
        <v>0</v>
      </c>
      <c r="J7" s="20">
        <f t="shared" ref="J7:J101" si="0">SUM(G7:I7)</f>
        <v>12261.2</v>
      </c>
      <c r="K7" s="21"/>
      <c r="L7" s="21"/>
      <c r="M7" s="21"/>
      <c r="N7" s="21"/>
      <c r="O7" s="21"/>
      <c r="P7" s="21"/>
      <c r="Q7" s="21"/>
      <c r="R7" s="22"/>
      <c r="S7" s="22"/>
      <c r="T7" s="22"/>
      <c r="U7" s="22"/>
      <c r="V7" s="22"/>
      <c r="W7" s="22"/>
      <c r="X7" s="22"/>
      <c r="Y7" s="22"/>
      <c r="Z7" s="22"/>
      <c r="AA7" s="23"/>
      <c r="AB7" s="23"/>
      <c r="AC7" s="23"/>
      <c r="AD7" s="23"/>
    </row>
    <row r="8" spans="1:30" ht="14.25" customHeight="1" x14ac:dyDescent="0.3">
      <c r="A8" s="24" t="s">
        <v>21</v>
      </c>
      <c r="B8" s="14" t="s">
        <v>22</v>
      </c>
      <c r="C8" s="15" t="s">
        <v>23</v>
      </c>
      <c r="D8" s="15" t="s">
        <v>24</v>
      </c>
      <c r="E8" s="16">
        <v>1</v>
      </c>
      <c r="F8" s="25" t="s">
        <v>393</v>
      </c>
      <c r="G8" s="19">
        <v>0</v>
      </c>
      <c r="H8" s="18">
        <v>2312.25</v>
      </c>
      <c r="I8" s="18">
        <v>9249.0300000000007</v>
      </c>
      <c r="J8" s="20">
        <f t="shared" si="0"/>
        <v>11561.28</v>
      </c>
      <c r="K8" s="21"/>
      <c r="L8" s="21"/>
      <c r="M8" s="21"/>
      <c r="N8" s="21"/>
      <c r="O8" s="21"/>
      <c r="P8" s="21"/>
      <c r="Q8" s="21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1:30" ht="14.25" customHeight="1" x14ac:dyDescent="0.3">
      <c r="A9" s="24" t="s">
        <v>26</v>
      </c>
      <c r="B9" s="14" t="s">
        <v>22</v>
      </c>
      <c r="C9" s="15" t="s">
        <v>27</v>
      </c>
      <c r="D9" s="15" t="s">
        <v>24</v>
      </c>
      <c r="E9" s="16">
        <v>1</v>
      </c>
      <c r="F9" s="25" t="s">
        <v>389</v>
      </c>
      <c r="G9" s="19">
        <v>0</v>
      </c>
      <c r="H9" s="18">
        <v>2312.25</v>
      </c>
      <c r="I9" s="18">
        <v>9249.0300000000007</v>
      </c>
      <c r="J9" s="20">
        <f t="shared" si="0"/>
        <v>11561.28</v>
      </c>
      <c r="K9" s="21"/>
      <c r="L9" s="21"/>
      <c r="M9" s="21"/>
      <c r="N9" s="21"/>
      <c r="O9" s="21"/>
      <c r="P9" s="21"/>
      <c r="Q9" s="21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</row>
    <row r="10" spans="1:30" ht="14.25" customHeight="1" x14ac:dyDescent="0.3">
      <c r="A10" s="14" t="s">
        <v>29</v>
      </c>
      <c r="B10" s="14" t="s">
        <v>22</v>
      </c>
      <c r="C10" s="15" t="s">
        <v>30</v>
      </c>
      <c r="D10" s="15" t="s">
        <v>31</v>
      </c>
      <c r="E10" s="16">
        <v>1</v>
      </c>
      <c r="F10" s="25" t="s">
        <v>32</v>
      </c>
      <c r="G10" s="19">
        <v>0</v>
      </c>
      <c r="H10" s="18">
        <v>0</v>
      </c>
      <c r="I10" s="18">
        <v>9249.0300000000007</v>
      </c>
      <c r="J10" s="20">
        <f t="shared" si="0"/>
        <v>9249.0300000000007</v>
      </c>
      <c r="K10" s="21"/>
      <c r="L10" s="21"/>
      <c r="M10" s="21"/>
      <c r="N10" s="21"/>
      <c r="O10" s="21"/>
      <c r="P10" s="21"/>
      <c r="Q10" s="21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 ht="14.25" customHeight="1" x14ac:dyDescent="0.3">
      <c r="A11" s="75" t="s">
        <v>33</v>
      </c>
      <c r="B11" s="14" t="s">
        <v>34</v>
      </c>
      <c r="C11" s="15" t="s">
        <v>27</v>
      </c>
      <c r="D11" s="15" t="s">
        <v>24</v>
      </c>
      <c r="E11" s="16">
        <v>1</v>
      </c>
      <c r="F11" s="17" t="s">
        <v>84</v>
      </c>
      <c r="G11" s="19">
        <v>0</v>
      </c>
      <c r="H11" s="26">
        <v>1695.65</v>
      </c>
      <c r="I11" s="18">
        <v>6782.61</v>
      </c>
      <c r="J11" s="20">
        <f t="shared" si="0"/>
        <v>8478.26</v>
      </c>
      <c r="K11" s="21"/>
      <c r="L11" s="21"/>
      <c r="M11" s="21"/>
      <c r="N11" s="21"/>
      <c r="O11" s="21"/>
      <c r="P11" s="21"/>
      <c r="Q11" s="21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ht="14.25" customHeight="1" x14ac:dyDescent="0.3">
      <c r="A12" s="14" t="s">
        <v>36</v>
      </c>
      <c r="B12" s="14" t="s">
        <v>34</v>
      </c>
      <c r="C12" s="15" t="s">
        <v>37</v>
      </c>
      <c r="D12" s="15" t="s">
        <v>24</v>
      </c>
      <c r="E12" s="16">
        <v>1</v>
      </c>
      <c r="F12" s="17" t="s">
        <v>443</v>
      </c>
      <c r="G12" s="19">
        <v>0</v>
      </c>
      <c r="H12" s="26">
        <v>1695.65</v>
      </c>
      <c r="I12" s="18">
        <v>6782.61</v>
      </c>
      <c r="J12" s="20">
        <f t="shared" si="0"/>
        <v>8478.26</v>
      </c>
      <c r="K12" s="21"/>
      <c r="L12" s="21"/>
      <c r="M12" s="21"/>
      <c r="N12" s="21"/>
      <c r="O12" s="21"/>
      <c r="P12" s="21"/>
      <c r="Q12" s="21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ht="14.25" customHeight="1" x14ac:dyDescent="0.3">
      <c r="A13" s="14" t="s">
        <v>39</v>
      </c>
      <c r="B13" s="24" t="s">
        <v>34</v>
      </c>
      <c r="C13" s="15" t="s">
        <v>23</v>
      </c>
      <c r="D13" s="15" t="s">
        <v>24</v>
      </c>
      <c r="E13" s="16">
        <v>1</v>
      </c>
      <c r="F13" s="28" t="s">
        <v>444</v>
      </c>
      <c r="G13" s="19">
        <v>0</v>
      </c>
      <c r="H13" s="26">
        <v>1695.65</v>
      </c>
      <c r="I13" s="18">
        <v>6782.61</v>
      </c>
      <c r="J13" s="20">
        <f t="shared" si="0"/>
        <v>8478.26</v>
      </c>
      <c r="K13" s="21"/>
      <c r="L13" s="21"/>
      <c r="M13" s="21"/>
      <c r="N13" s="21"/>
      <c r="O13" s="21"/>
      <c r="P13" s="21"/>
      <c r="Q13" s="21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ht="14.25" customHeight="1" x14ac:dyDescent="0.3">
      <c r="A14" s="24" t="s">
        <v>41</v>
      </c>
      <c r="B14" s="14" t="s">
        <v>42</v>
      </c>
      <c r="C14" s="15" t="s">
        <v>43</v>
      </c>
      <c r="D14" s="15" t="s">
        <v>24</v>
      </c>
      <c r="E14" s="16">
        <v>1</v>
      </c>
      <c r="F14" s="17" t="s">
        <v>125</v>
      </c>
      <c r="G14" s="19">
        <v>0</v>
      </c>
      <c r="H14" s="18">
        <v>1425.9</v>
      </c>
      <c r="I14" s="18">
        <v>5703.56</v>
      </c>
      <c r="J14" s="20">
        <f t="shared" si="0"/>
        <v>7129.4600000000009</v>
      </c>
      <c r="K14" s="21"/>
      <c r="L14" s="21"/>
      <c r="M14" s="21"/>
      <c r="N14" s="21"/>
      <c r="O14" s="21"/>
      <c r="P14" s="21"/>
      <c r="Q14" s="21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ht="14.25" customHeight="1" x14ac:dyDescent="0.3">
      <c r="A15" s="76" t="s">
        <v>45</v>
      </c>
      <c r="B15" s="14" t="s">
        <v>42</v>
      </c>
      <c r="C15" s="15" t="s">
        <v>46</v>
      </c>
      <c r="D15" s="15" t="s">
        <v>24</v>
      </c>
      <c r="E15" s="16">
        <v>1</v>
      </c>
      <c r="F15" s="17" t="s">
        <v>459</v>
      </c>
      <c r="G15" s="19">
        <v>0</v>
      </c>
      <c r="H15" s="18">
        <v>1425.9</v>
      </c>
      <c r="I15" s="18">
        <v>5703.56</v>
      </c>
      <c r="J15" s="20">
        <f t="shared" si="0"/>
        <v>7129.4600000000009</v>
      </c>
      <c r="K15" s="21"/>
      <c r="L15" s="21"/>
      <c r="M15" s="21"/>
      <c r="N15" s="21"/>
      <c r="O15" s="21"/>
      <c r="P15" s="21"/>
      <c r="Q15" s="21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ht="14.25" customHeight="1" x14ac:dyDescent="0.3">
      <c r="A16" s="24" t="s">
        <v>48</v>
      </c>
      <c r="B16" s="14" t="s">
        <v>42</v>
      </c>
      <c r="C16" s="15" t="s">
        <v>49</v>
      </c>
      <c r="D16" s="15" t="s">
        <v>24</v>
      </c>
      <c r="E16" s="16">
        <v>1</v>
      </c>
      <c r="F16" s="17" t="s">
        <v>460</v>
      </c>
      <c r="G16" s="19">
        <v>0</v>
      </c>
      <c r="H16" s="18">
        <v>1425.9</v>
      </c>
      <c r="I16" s="18">
        <v>5703.56</v>
      </c>
      <c r="J16" s="20">
        <f t="shared" si="0"/>
        <v>7129.4600000000009</v>
      </c>
      <c r="K16" s="21"/>
      <c r="L16" s="21"/>
      <c r="M16" s="21"/>
      <c r="N16" s="21"/>
      <c r="O16" s="21"/>
      <c r="P16" s="21"/>
      <c r="Q16" s="21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ht="14.25" customHeight="1" x14ac:dyDescent="0.3">
      <c r="A17" s="24" t="s">
        <v>51</v>
      </c>
      <c r="B17" s="14" t="s">
        <v>42</v>
      </c>
      <c r="C17" s="15" t="s">
        <v>52</v>
      </c>
      <c r="D17" s="15" t="s">
        <v>24</v>
      </c>
      <c r="E17" s="16">
        <v>1</v>
      </c>
      <c r="F17" s="17" t="s">
        <v>396</v>
      </c>
      <c r="G17" s="19">
        <v>0</v>
      </c>
      <c r="H17" s="18">
        <v>1425.9</v>
      </c>
      <c r="I17" s="18">
        <v>5703.56</v>
      </c>
      <c r="J17" s="20">
        <f t="shared" si="0"/>
        <v>7129.4600000000009</v>
      </c>
      <c r="K17" s="21"/>
      <c r="L17" s="21"/>
      <c r="M17" s="21"/>
      <c r="N17" s="21"/>
      <c r="O17" s="21"/>
      <c r="P17" s="21"/>
      <c r="Q17" s="21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ht="14.25" customHeight="1" x14ac:dyDescent="0.3">
      <c r="A18" s="24" t="s">
        <v>54</v>
      </c>
      <c r="B18" s="14" t="s">
        <v>42</v>
      </c>
      <c r="C18" s="15" t="s">
        <v>55</v>
      </c>
      <c r="D18" s="15" t="s">
        <v>24</v>
      </c>
      <c r="E18" s="16">
        <v>1</v>
      </c>
      <c r="F18" s="17" t="s">
        <v>397</v>
      </c>
      <c r="G18" s="19">
        <v>0</v>
      </c>
      <c r="H18" s="18">
        <v>1425.9</v>
      </c>
      <c r="I18" s="18">
        <v>5703.56</v>
      </c>
      <c r="J18" s="20">
        <f t="shared" si="0"/>
        <v>7129.4600000000009</v>
      </c>
      <c r="K18" s="21"/>
      <c r="L18" s="21"/>
      <c r="M18" s="21"/>
      <c r="N18" s="21"/>
      <c r="O18" s="21"/>
      <c r="P18" s="21"/>
      <c r="Q18" s="21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ht="14.25" customHeight="1" x14ac:dyDescent="0.3">
      <c r="A19" s="24" t="s">
        <v>57</v>
      </c>
      <c r="B19" s="14" t="s">
        <v>58</v>
      </c>
      <c r="C19" s="15" t="s">
        <v>23</v>
      </c>
      <c r="D19" s="15" t="s">
        <v>24</v>
      </c>
      <c r="E19" s="16">
        <v>1</v>
      </c>
      <c r="F19" s="17" t="s">
        <v>59</v>
      </c>
      <c r="G19" s="19">
        <v>0</v>
      </c>
      <c r="H19" s="18">
        <v>1310.28</v>
      </c>
      <c r="I19" s="18">
        <v>5241.1099999999997</v>
      </c>
      <c r="J19" s="20">
        <f t="shared" si="0"/>
        <v>6551.3899999999994</v>
      </c>
      <c r="K19" s="21"/>
      <c r="L19" s="21"/>
      <c r="M19" s="21"/>
      <c r="N19" s="21"/>
      <c r="O19" s="21"/>
      <c r="P19" s="21"/>
      <c r="Q19" s="21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ht="14.25" customHeight="1" x14ac:dyDescent="0.3">
      <c r="A20" s="14" t="s">
        <v>60</v>
      </c>
      <c r="B20" s="14" t="s">
        <v>58</v>
      </c>
      <c r="C20" s="15" t="s">
        <v>61</v>
      </c>
      <c r="D20" s="15" t="s">
        <v>24</v>
      </c>
      <c r="E20" s="16">
        <v>1</v>
      </c>
      <c r="F20" s="17" t="s">
        <v>62</v>
      </c>
      <c r="G20" s="19">
        <v>0</v>
      </c>
      <c r="H20" s="18">
        <v>1310.28</v>
      </c>
      <c r="I20" s="18">
        <v>5241.1099999999997</v>
      </c>
      <c r="J20" s="20">
        <f t="shared" si="0"/>
        <v>6551.3899999999994</v>
      </c>
      <c r="K20" s="21"/>
      <c r="L20" s="21"/>
      <c r="M20" s="21"/>
      <c r="N20" s="21"/>
      <c r="O20" s="21"/>
      <c r="P20" s="21"/>
      <c r="Q20" s="21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ht="14.25" customHeight="1" x14ac:dyDescent="0.3">
      <c r="A21" s="14" t="s">
        <v>63</v>
      </c>
      <c r="B21" s="24" t="s">
        <v>58</v>
      </c>
      <c r="C21" s="15" t="s">
        <v>46</v>
      </c>
      <c r="D21" s="15" t="s">
        <v>24</v>
      </c>
      <c r="E21" s="16">
        <v>1</v>
      </c>
      <c r="F21" s="17" t="s">
        <v>445</v>
      </c>
      <c r="G21" s="19">
        <v>0</v>
      </c>
      <c r="H21" s="18">
        <v>1310.28</v>
      </c>
      <c r="I21" s="18">
        <v>5241.1099999999997</v>
      </c>
      <c r="J21" s="20">
        <f t="shared" si="0"/>
        <v>6551.3899999999994</v>
      </c>
      <c r="K21" s="21"/>
      <c r="L21" s="21"/>
      <c r="M21" s="21"/>
      <c r="N21" s="21"/>
      <c r="O21" s="21"/>
      <c r="P21" s="21"/>
      <c r="Q21" s="21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ht="14.25" customHeight="1" x14ac:dyDescent="0.3">
      <c r="A22" s="24" t="s">
        <v>65</v>
      </c>
      <c r="B22" s="14" t="s">
        <v>66</v>
      </c>
      <c r="C22" s="15" t="s">
        <v>23</v>
      </c>
      <c r="D22" s="15" t="s">
        <v>24</v>
      </c>
      <c r="E22" s="16">
        <v>1</v>
      </c>
      <c r="F22" s="56" t="s">
        <v>446</v>
      </c>
      <c r="G22" s="19">
        <v>0</v>
      </c>
      <c r="H22" s="18">
        <v>1079.06</v>
      </c>
      <c r="I22" s="18">
        <v>4316.21</v>
      </c>
      <c r="J22" s="20">
        <f t="shared" si="0"/>
        <v>5395.27</v>
      </c>
      <c r="K22" s="21"/>
      <c r="L22" s="21"/>
      <c r="M22" s="21"/>
      <c r="N22" s="21"/>
      <c r="O22" s="21"/>
      <c r="P22" s="21"/>
      <c r="Q22" s="21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ht="14.25" customHeight="1" x14ac:dyDescent="0.3">
      <c r="A23" s="24" t="s">
        <v>68</v>
      </c>
      <c r="B23" s="14" t="s">
        <v>66</v>
      </c>
      <c r="C23" s="15" t="s">
        <v>69</v>
      </c>
      <c r="D23" s="15" t="s">
        <v>24</v>
      </c>
      <c r="E23" s="16">
        <v>1</v>
      </c>
      <c r="F23" s="17" t="s">
        <v>447</v>
      </c>
      <c r="G23" s="19">
        <v>0</v>
      </c>
      <c r="H23" s="18">
        <v>1079.06</v>
      </c>
      <c r="I23" s="18">
        <v>4316.21</v>
      </c>
      <c r="J23" s="20">
        <f t="shared" si="0"/>
        <v>5395.27</v>
      </c>
      <c r="K23" s="21"/>
      <c r="L23" s="21"/>
      <c r="M23" s="21"/>
      <c r="N23" s="21"/>
      <c r="O23" s="21"/>
      <c r="P23" s="21"/>
      <c r="Q23" s="21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ht="14.25" customHeight="1" x14ac:dyDescent="0.3">
      <c r="A24" s="24" t="s">
        <v>71</v>
      </c>
      <c r="B24" s="14" t="s">
        <v>66</v>
      </c>
      <c r="C24" s="15" t="s">
        <v>72</v>
      </c>
      <c r="D24" s="15" t="s">
        <v>24</v>
      </c>
      <c r="E24" s="16">
        <v>1</v>
      </c>
      <c r="F24" s="56" t="s">
        <v>73</v>
      </c>
      <c r="G24" s="19">
        <v>0</v>
      </c>
      <c r="H24" s="18">
        <v>1079.06</v>
      </c>
      <c r="I24" s="18">
        <v>4316.21</v>
      </c>
      <c r="J24" s="20">
        <f t="shared" si="0"/>
        <v>5395.27</v>
      </c>
      <c r="K24" s="21"/>
      <c r="L24" s="21"/>
      <c r="M24" s="21"/>
      <c r="N24" s="21"/>
      <c r="O24" s="21"/>
      <c r="P24" s="21"/>
      <c r="Q24" s="21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ht="14.25" customHeight="1" x14ac:dyDescent="0.3">
      <c r="A25" s="24" t="s">
        <v>74</v>
      </c>
      <c r="B25" s="14" t="s">
        <v>66</v>
      </c>
      <c r="C25" s="15" t="s">
        <v>27</v>
      </c>
      <c r="D25" s="15" t="s">
        <v>24</v>
      </c>
      <c r="E25" s="16">
        <v>1</v>
      </c>
      <c r="F25" s="56" t="s">
        <v>75</v>
      </c>
      <c r="G25" s="19">
        <v>0</v>
      </c>
      <c r="H25" s="18">
        <v>1079.06</v>
      </c>
      <c r="I25" s="18">
        <v>4316.21</v>
      </c>
      <c r="J25" s="20">
        <f t="shared" si="0"/>
        <v>5395.27</v>
      </c>
      <c r="K25" s="21"/>
      <c r="L25" s="21"/>
      <c r="M25" s="21"/>
      <c r="N25" s="21"/>
      <c r="O25" s="21"/>
      <c r="P25" s="21"/>
      <c r="Q25" s="21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ht="14.25" customHeight="1" x14ac:dyDescent="0.3">
      <c r="A26" s="24" t="s">
        <v>76</v>
      </c>
      <c r="B26" s="14" t="s">
        <v>66</v>
      </c>
      <c r="C26" s="15" t="s">
        <v>77</v>
      </c>
      <c r="D26" s="15" t="s">
        <v>24</v>
      </c>
      <c r="E26" s="16">
        <v>1</v>
      </c>
      <c r="F26" s="56" t="s">
        <v>78</v>
      </c>
      <c r="G26" s="19">
        <v>0</v>
      </c>
      <c r="H26" s="18">
        <v>1079.06</v>
      </c>
      <c r="I26" s="18">
        <v>4316.21</v>
      </c>
      <c r="J26" s="20">
        <f t="shared" si="0"/>
        <v>5395.27</v>
      </c>
      <c r="K26" s="21"/>
      <c r="L26" s="21"/>
      <c r="M26" s="21"/>
      <c r="N26" s="21"/>
      <c r="O26" s="21"/>
      <c r="P26" s="21"/>
      <c r="Q26" s="21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ht="14.25" customHeight="1" x14ac:dyDescent="0.3">
      <c r="A27" s="24" t="s">
        <v>79</v>
      </c>
      <c r="B27" s="14" t="s">
        <v>66</v>
      </c>
      <c r="C27" s="15" t="s">
        <v>77</v>
      </c>
      <c r="D27" s="15" t="s">
        <v>24</v>
      </c>
      <c r="E27" s="16">
        <v>1</v>
      </c>
      <c r="F27" s="56" t="s">
        <v>400</v>
      </c>
      <c r="G27" s="19">
        <v>0</v>
      </c>
      <c r="H27" s="18">
        <v>1079.06</v>
      </c>
      <c r="I27" s="18">
        <v>4316.21</v>
      </c>
      <c r="J27" s="20">
        <f t="shared" si="0"/>
        <v>5395.27</v>
      </c>
      <c r="K27" s="21"/>
      <c r="L27" s="21"/>
      <c r="M27" s="21"/>
      <c r="N27" s="21"/>
      <c r="O27" s="21"/>
      <c r="P27" s="21"/>
      <c r="Q27" s="21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ht="14.25" customHeight="1" x14ac:dyDescent="0.3">
      <c r="A28" s="14" t="s">
        <v>81</v>
      </c>
      <c r="B28" s="24" t="s">
        <v>66</v>
      </c>
      <c r="C28" s="15" t="s">
        <v>27</v>
      </c>
      <c r="D28" s="15" t="s">
        <v>24</v>
      </c>
      <c r="E28" s="16">
        <v>1</v>
      </c>
      <c r="F28" s="56" t="s">
        <v>401</v>
      </c>
      <c r="G28" s="19">
        <v>0</v>
      </c>
      <c r="H28" s="18">
        <v>1079.06</v>
      </c>
      <c r="I28" s="18">
        <v>4316.21</v>
      </c>
      <c r="J28" s="20">
        <f t="shared" si="0"/>
        <v>5395.27</v>
      </c>
      <c r="K28" s="21"/>
      <c r="L28" s="21"/>
      <c r="M28" s="21"/>
      <c r="N28" s="21"/>
      <c r="O28" s="21"/>
      <c r="P28" s="21"/>
      <c r="Q28" s="21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ht="14.25" customHeight="1" x14ac:dyDescent="0.3">
      <c r="A29" s="14" t="s">
        <v>83</v>
      </c>
      <c r="B29" s="24" t="s">
        <v>66</v>
      </c>
      <c r="C29" s="15" t="s">
        <v>37</v>
      </c>
      <c r="D29" s="15" t="s">
        <v>24</v>
      </c>
      <c r="E29" s="16">
        <v>1</v>
      </c>
      <c r="F29" s="17" t="s">
        <v>461</v>
      </c>
      <c r="G29" s="19">
        <v>0</v>
      </c>
      <c r="H29" s="18">
        <v>1079.06</v>
      </c>
      <c r="I29" s="18">
        <v>4316.21</v>
      </c>
      <c r="J29" s="20">
        <f t="shared" si="0"/>
        <v>5395.27</v>
      </c>
      <c r="K29" s="21"/>
      <c r="L29" s="21"/>
      <c r="M29" s="21"/>
      <c r="N29" s="21"/>
      <c r="O29" s="21"/>
      <c r="P29" s="21"/>
      <c r="Q29" s="21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ht="14.25" customHeight="1" x14ac:dyDescent="0.3">
      <c r="A30" s="29" t="s">
        <v>85</v>
      </c>
      <c r="B30" s="30" t="s">
        <v>86</v>
      </c>
      <c r="C30" s="15" t="s">
        <v>37</v>
      </c>
      <c r="D30" s="15" t="s">
        <v>24</v>
      </c>
      <c r="E30" s="16">
        <v>1</v>
      </c>
      <c r="F30" s="56" t="s">
        <v>87</v>
      </c>
      <c r="G30" s="19">
        <v>0</v>
      </c>
      <c r="H30" s="18">
        <v>770.75</v>
      </c>
      <c r="I30" s="18">
        <v>3083.01</v>
      </c>
      <c r="J30" s="20">
        <f t="shared" si="0"/>
        <v>3853.76</v>
      </c>
      <c r="K30" s="21"/>
      <c r="L30" s="21"/>
      <c r="M30" s="21"/>
      <c r="N30" s="21"/>
      <c r="O30" s="21"/>
      <c r="P30" s="21"/>
      <c r="Q30" s="21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ht="14.25" customHeight="1" x14ac:dyDescent="0.3">
      <c r="A31" s="14" t="s">
        <v>88</v>
      </c>
      <c r="B31" s="14" t="s">
        <v>86</v>
      </c>
      <c r="C31" s="15" t="s">
        <v>89</v>
      </c>
      <c r="D31" s="15" t="s">
        <v>24</v>
      </c>
      <c r="E31" s="16">
        <v>1</v>
      </c>
      <c r="F31" s="56" t="s">
        <v>448</v>
      </c>
      <c r="G31" s="19">
        <v>0</v>
      </c>
      <c r="H31" s="18">
        <v>770.75</v>
      </c>
      <c r="I31" s="18">
        <v>3083.01</v>
      </c>
      <c r="J31" s="20">
        <f t="shared" si="0"/>
        <v>3853.76</v>
      </c>
      <c r="K31" s="21"/>
      <c r="L31" s="21"/>
      <c r="M31" s="21"/>
      <c r="N31" s="21"/>
      <c r="O31" s="21"/>
      <c r="P31" s="21"/>
      <c r="Q31" s="21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ht="14.25" customHeight="1" x14ac:dyDescent="0.3">
      <c r="A32" s="24" t="s">
        <v>91</v>
      </c>
      <c r="B32" s="14" t="s">
        <v>86</v>
      </c>
      <c r="C32" s="15" t="s">
        <v>77</v>
      </c>
      <c r="D32" s="15" t="s">
        <v>24</v>
      </c>
      <c r="E32" s="16">
        <v>1</v>
      </c>
      <c r="F32" s="56" t="s">
        <v>403</v>
      </c>
      <c r="G32" s="19">
        <v>0</v>
      </c>
      <c r="H32" s="18">
        <v>770.75</v>
      </c>
      <c r="I32" s="18">
        <v>3083.01</v>
      </c>
      <c r="J32" s="20">
        <f t="shared" si="0"/>
        <v>3853.76</v>
      </c>
      <c r="K32" s="21"/>
      <c r="L32" s="21"/>
      <c r="M32" s="21"/>
      <c r="N32" s="21"/>
      <c r="O32" s="21"/>
      <c r="P32" s="21"/>
      <c r="Q32" s="21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ht="14.25" customHeight="1" x14ac:dyDescent="0.3">
      <c r="A33" s="24" t="s">
        <v>93</v>
      </c>
      <c r="B33" s="14" t="s">
        <v>86</v>
      </c>
      <c r="C33" s="15" t="s">
        <v>52</v>
      </c>
      <c r="D33" s="15" t="s">
        <v>24</v>
      </c>
      <c r="E33" s="16">
        <v>1</v>
      </c>
      <c r="F33" s="56" t="s">
        <v>94</v>
      </c>
      <c r="G33" s="19">
        <v>0</v>
      </c>
      <c r="H33" s="18">
        <v>770.75</v>
      </c>
      <c r="I33" s="18">
        <v>3083.01</v>
      </c>
      <c r="J33" s="20">
        <f t="shared" si="0"/>
        <v>3853.76</v>
      </c>
      <c r="K33" s="21"/>
      <c r="L33" s="21"/>
      <c r="M33" s="21"/>
      <c r="N33" s="21"/>
      <c r="O33" s="21"/>
      <c r="P33" s="21"/>
      <c r="Q33" s="21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ht="14.25" customHeight="1" x14ac:dyDescent="0.3">
      <c r="A34" s="24" t="s">
        <v>95</v>
      </c>
      <c r="B34" s="14" t="s">
        <v>86</v>
      </c>
      <c r="C34" s="15" t="s">
        <v>23</v>
      </c>
      <c r="D34" s="15" t="s">
        <v>24</v>
      </c>
      <c r="E34" s="16">
        <v>1</v>
      </c>
      <c r="F34" s="56" t="s">
        <v>96</v>
      </c>
      <c r="G34" s="19">
        <v>0</v>
      </c>
      <c r="H34" s="18">
        <v>770.75</v>
      </c>
      <c r="I34" s="18">
        <v>3083.01</v>
      </c>
      <c r="J34" s="20">
        <f t="shared" si="0"/>
        <v>3853.76</v>
      </c>
      <c r="K34" s="21"/>
      <c r="L34" s="21"/>
      <c r="M34" s="21"/>
      <c r="N34" s="21"/>
      <c r="O34" s="21"/>
      <c r="P34" s="21"/>
      <c r="Q34" s="21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ht="14.25" customHeight="1" x14ac:dyDescent="0.3">
      <c r="A35" s="24" t="s">
        <v>97</v>
      </c>
      <c r="B35" s="14" t="s">
        <v>86</v>
      </c>
      <c r="C35" s="15" t="s">
        <v>46</v>
      </c>
      <c r="D35" s="15" t="s">
        <v>24</v>
      </c>
      <c r="E35" s="16">
        <v>1</v>
      </c>
      <c r="F35" s="56" t="s">
        <v>404</v>
      </c>
      <c r="G35" s="19">
        <v>0</v>
      </c>
      <c r="H35" s="18">
        <v>770.75</v>
      </c>
      <c r="I35" s="18">
        <v>3083.01</v>
      </c>
      <c r="J35" s="20">
        <f t="shared" si="0"/>
        <v>3853.76</v>
      </c>
      <c r="K35" s="21"/>
      <c r="L35" s="21"/>
      <c r="M35" s="21"/>
      <c r="N35" s="21"/>
      <c r="O35" s="21"/>
      <c r="P35" s="21"/>
      <c r="Q35" s="21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</row>
    <row r="36" spans="1:30" ht="14.25" customHeight="1" x14ac:dyDescent="0.3">
      <c r="A36" s="24" t="s">
        <v>97</v>
      </c>
      <c r="B36" s="14" t="s">
        <v>86</v>
      </c>
      <c r="C36" s="15" t="s">
        <v>46</v>
      </c>
      <c r="D36" s="15" t="s">
        <v>24</v>
      </c>
      <c r="E36" s="16">
        <v>1</v>
      </c>
      <c r="F36" s="56" t="s">
        <v>99</v>
      </c>
      <c r="G36" s="19">
        <v>0</v>
      </c>
      <c r="H36" s="18">
        <v>770.75</v>
      </c>
      <c r="I36" s="18">
        <v>3083.01</v>
      </c>
      <c r="J36" s="20">
        <f t="shared" si="0"/>
        <v>3853.76</v>
      </c>
      <c r="K36" s="21"/>
      <c r="L36" s="21"/>
      <c r="M36" s="21"/>
      <c r="N36" s="21"/>
      <c r="O36" s="21"/>
      <c r="P36" s="21"/>
      <c r="Q36" s="21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 ht="14.25" customHeight="1" x14ac:dyDescent="0.3">
      <c r="A37" s="24" t="s">
        <v>97</v>
      </c>
      <c r="B37" s="14" t="s">
        <v>86</v>
      </c>
      <c r="C37" s="15" t="s">
        <v>46</v>
      </c>
      <c r="D37" s="15" t="s">
        <v>24</v>
      </c>
      <c r="E37" s="16">
        <v>1</v>
      </c>
      <c r="F37" s="56" t="s">
        <v>100</v>
      </c>
      <c r="G37" s="19">
        <v>0</v>
      </c>
      <c r="H37" s="18">
        <v>770.75</v>
      </c>
      <c r="I37" s="18">
        <v>3083.01</v>
      </c>
      <c r="J37" s="20">
        <f t="shared" si="0"/>
        <v>3853.76</v>
      </c>
      <c r="K37" s="21"/>
      <c r="L37" s="21"/>
      <c r="M37" s="21"/>
      <c r="N37" s="21"/>
      <c r="O37" s="21"/>
      <c r="P37" s="21"/>
      <c r="Q37" s="21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 ht="14.25" customHeight="1" x14ac:dyDescent="0.3">
      <c r="A38" s="24" t="s">
        <v>101</v>
      </c>
      <c r="B38" s="14" t="s">
        <v>86</v>
      </c>
      <c r="C38" s="15" t="s">
        <v>46</v>
      </c>
      <c r="D38" s="15" t="s">
        <v>24</v>
      </c>
      <c r="E38" s="16">
        <v>1</v>
      </c>
      <c r="F38" s="17" t="s">
        <v>430</v>
      </c>
      <c r="G38" s="19">
        <v>0</v>
      </c>
      <c r="H38" s="18">
        <v>770.75</v>
      </c>
      <c r="I38" s="18">
        <v>3083.01</v>
      </c>
      <c r="J38" s="20">
        <f t="shared" si="0"/>
        <v>3853.76</v>
      </c>
      <c r="K38" s="21"/>
      <c r="L38" s="21"/>
      <c r="M38" s="21"/>
      <c r="N38" s="21"/>
      <c r="O38" s="21"/>
      <c r="P38" s="21"/>
      <c r="Q38" s="21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 ht="14.25" customHeight="1" x14ac:dyDescent="0.3">
      <c r="A39" s="24" t="s">
        <v>103</v>
      </c>
      <c r="B39" s="14" t="s">
        <v>86</v>
      </c>
      <c r="C39" s="15" t="s">
        <v>23</v>
      </c>
      <c r="D39" s="15" t="s">
        <v>24</v>
      </c>
      <c r="E39" s="16">
        <v>1</v>
      </c>
      <c r="F39" s="56" t="s">
        <v>104</v>
      </c>
      <c r="G39" s="19">
        <v>0</v>
      </c>
      <c r="H39" s="18">
        <v>770.75</v>
      </c>
      <c r="I39" s="18">
        <v>3083.01</v>
      </c>
      <c r="J39" s="20">
        <f t="shared" si="0"/>
        <v>3853.76</v>
      </c>
      <c r="K39" s="21"/>
      <c r="L39" s="21"/>
      <c r="M39" s="21"/>
      <c r="N39" s="21"/>
      <c r="O39" s="21"/>
      <c r="P39" s="21"/>
      <c r="Q39" s="21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 ht="14.25" customHeight="1" x14ac:dyDescent="0.3">
      <c r="A40" s="14" t="s">
        <v>105</v>
      </c>
      <c r="B40" s="14" t="s">
        <v>86</v>
      </c>
      <c r="C40" s="15" t="s">
        <v>46</v>
      </c>
      <c r="D40" s="15" t="s">
        <v>24</v>
      </c>
      <c r="E40" s="16">
        <v>1</v>
      </c>
      <c r="F40" s="56" t="s">
        <v>106</v>
      </c>
      <c r="G40" s="19">
        <v>0</v>
      </c>
      <c r="H40" s="18">
        <v>770.75</v>
      </c>
      <c r="I40" s="18">
        <v>3083.01</v>
      </c>
      <c r="J40" s="20">
        <f t="shared" si="0"/>
        <v>3853.76</v>
      </c>
      <c r="K40" s="21"/>
      <c r="L40" s="21"/>
      <c r="M40" s="21"/>
      <c r="N40" s="21"/>
      <c r="O40" s="21"/>
      <c r="P40" s="21"/>
      <c r="Q40" s="21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 ht="14.25" customHeight="1" x14ac:dyDescent="0.3">
      <c r="A41" s="24" t="s">
        <v>107</v>
      </c>
      <c r="B41" s="14" t="s">
        <v>108</v>
      </c>
      <c r="C41" s="15" t="s">
        <v>23</v>
      </c>
      <c r="D41" s="15" t="s">
        <v>24</v>
      </c>
      <c r="E41" s="16">
        <v>1</v>
      </c>
      <c r="F41" s="82" t="s">
        <v>462</v>
      </c>
      <c r="G41" s="19">
        <v>0</v>
      </c>
      <c r="H41" s="18">
        <v>500.99</v>
      </c>
      <c r="I41" s="18">
        <v>2003.96</v>
      </c>
      <c r="J41" s="20">
        <f t="shared" si="0"/>
        <v>2504.9499999999998</v>
      </c>
      <c r="K41" s="21"/>
      <c r="L41" s="21"/>
      <c r="M41" s="21"/>
      <c r="N41" s="21"/>
      <c r="O41" s="21"/>
      <c r="P41" s="21"/>
      <c r="Q41" s="21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 ht="14.25" customHeight="1" x14ac:dyDescent="0.3">
      <c r="A42" s="24" t="s">
        <v>110</v>
      </c>
      <c r="B42" s="14" t="s">
        <v>108</v>
      </c>
      <c r="C42" s="15" t="s">
        <v>89</v>
      </c>
      <c r="D42" s="15" t="s">
        <v>24</v>
      </c>
      <c r="E42" s="16">
        <v>1</v>
      </c>
      <c r="F42" s="17" t="s">
        <v>405</v>
      </c>
      <c r="G42" s="19">
        <v>0</v>
      </c>
      <c r="H42" s="18">
        <v>500.99</v>
      </c>
      <c r="I42" s="18">
        <v>2003.96</v>
      </c>
      <c r="J42" s="20">
        <f t="shared" si="0"/>
        <v>2504.9499999999998</v>
      </c>
      <c r="K42" s="21"/>
      <c r="L42" s="21"/>
      <c r="M42" s="21"/>
      <c r="N42" s="21"/>
      <c r="O42" s="21"/>
      <c r="P42" s="21"/>
      <c r="Q42" s="21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ht="14.25" customHeight="1" x14ac:dyDescent="0.3">
      <c r="A43" s="24" t="s">
        <v>112</v>
      </c>
      <c r="B43" s="14" t="s">
        <v>108</v>
      </c>
      <c r="C43" s="15" t="s">
        <v>49</v>
      </c>
      <c r="D43" s="15" t="s">
        <v>24</v>
      </c>
      <c r="E43" s="16">
        <v>1</v>
      </c>
      <c r="F43" s="56" t="s">
        <v>113</v>
      </c>
      <c r="G43" s="19">
        <v>0</v>
      </c>
      <c r="H43" s="18">
        <v>500.99</v>
      </c>
      <c r="I43" s="18">
        <v>2003.96</v>
      </c>
      <c r="J43" s="20">
        <f t="shared" si="0"/>
        <v>2504.9499999999998</v>
      </c>
      <c r="K43" s="21"/>
      <c r="L43" s="21"/>
      <c r="M43" s="21"/>
      <c r="N43" s="21"/>
      <c r="O43" s="21"/>
      <c r="P43" s="21"/>
      <c r="Q43" s="21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ht="14.25" customHeight="1" x14ac:dyDescent="0.3">
      <c r="A44" s="24" t="s">
        <v>114</v>
      </c>
      <c r="B44" s="14" t="s">
        <v>108</v>
      </c>
      <c r="C44" s="15" t="s">
        <v>61</v>
      </c>
      <c r="D44" s="15" t="s">
        <v>24</v>
      </c>
      <c r="E44" s="16">
        <v>1</v>
      </c>
      <c r="F44" s="56" t="s">
        <v>390</v>
      </c>
      <c r="G44" s="19">
        <v>0</v>
      </c>
      <c r="H44" s="18">
        <v>500.99</v>
      </c>
      <c r="I44" s="18">
        <v>2003.96</v>
      </c>
      <c r="J44" s="20">
        <f t="shared" si="0"/>
        <v>2504.9499999999998</v>
      </c>
      <c r="K44" s="21"/>
      <c r="L44" s="21"/>
      <c r="M44" s="21"/>
      <c r="N44" s="21"/>
      <c r="O44" s="21"/>
      <c r="P44" s="21"/>
      <c r="Q44" s="21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ht="14.25" customHeight="1" x14ac:dyDescent="0.3">
      <c r="A45" s="24" t="s">
        <v>116</v>
      </c>
      <c r="B45" s="14" t="s">
        <v>108</v>
      </c>
      <c r="C45" s="15" t="s">
        <v>61</v>
      </c>
      <c r="D45" s="15" t="s">
        <v>24</v>
      </c>
      <c r="E45" s="16">
        <v>1</v>
      </c>
      <c r="F45" s="56" t="s">
        <v>117</v>
      </c>
      <c r="G45" s="19">
        <v>0</v>
      </c>
      <c r="H45" s="18">
        <v>500.99</v>
      </c>
      <c r="I45" s="18">
        <v>2003.96</v>
      </c>
      <c r="J45" s="20">
        <f t="shared" si="0"/>
        <v>2504.9499999999998</v>
      </c>
      <c r="K45" s="21"/>
      <c r="L45" s="21"/>
      <c r="M45" s="21"/>
      <c r="N45" s="21"/>
      <c r="O45" s="21"/>
      <c r="P45" s="21"/>
      <c r="Q45" s="21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ht="14.25" customHeight="1" x14ac:dyDescent="0.3">
      <c r="A46" s="24" t="s">
        <v>118</v>
      </c>
      <c r="B46" s="14" t="s">
        <v>108</v>
      </c>
      <c r="C46" s="15" t="s">
        <v>119</v>
      </c>
      <c r="D46" s="15" t="s">
        <v>24</v>
      </c>
      <c r="E46" s="16">
        <v>1</v>
      </c>
      <c r="F46" s="56" t="s">
        <v>120</v>
      </c>
      <c r="G46" s="19">
        <v>0</v>
      </c>
      <c r="H46" s="18">
        <v>500.99</v>
      </c>
      <c r="I46" s="18">
        <v>2003.96</v>
      </c>
      <c r="J46" s="20">
        <f t="shared" si="0"/>
        <v>2504.9499999999998</v>
      </c>
      <c r="K46" s="21"/>
      <c r="L46" s="21"/>
      <c r="M46" s="21"/>
      <c r="N46" s="21"/>
      <c r="O46" s="21"/>
      <c r="P46" s="21"/>
      <c r="Q46" s="21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0" ht="14.25" customHeight="1" x14ac:dyDescent="0.3">
      <c r="A47" s="24" t="s">
        <v>121</v>
      </c>
      <c r="B47" s="14" t="s">
        <v>108</v>
      </c>
      <c r="C47" s="15" t="s">
        <v>77</v>
      </c>
      <c r="D47" s="15" t="s">
        <v>24</v>
      </c>
      <c r="E47" s="16">
        <v>1</v>
      </c>
      <c r="F47" s="56" t="s">
        <v>406</v>
      </c>
      <c r="G47" s="19">
        <v>0</v>
      </c>
      <c r="H47" s="18">
        <v>500.99</v>
      </c>
      <c r="I47" s="18">
        <v>2003.96</v>
      </c>
      <c r="J47" s="20">
        <f t="shared" si="0"/>
        <v>2504.9499999999998</v>
      </c>
      <c r="K47" s="21"/>
      <c r="L47" s="21"/>
      <c r="M47" s="21"/>
      <c r="N47" s="21"/>
      <c r="O47" s="21"/>
      <c r="P47" s="21"/>
      <c r="Q47" s="21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0" ht="14.25" customHeight="1" x14ac:dyDescent="0.3">
      <c r="A48" s="24" t="s">
        <v>121</v>
      </c>
      <c r="B48" s="14" t="s">
        <v>108</v>
      </c>
      <c r="C48" s="15" t="s">
        <v>77</v>
      </c>
      <c r="D48" s="15" t="s">
        <v>24</v>
      </c>
      <c r="E48" s="16">
        <v>1</v>
      </c>
      <c r="F48" s="56" t="s">
        <v>407</v>
      </c>
      <c r="G48" s="19">
        <v>0</v>
      </c>
      <c r="H48" s="18">
        <v>500.99</v>
      </c>
      <c r="I48" s="18">
        <v>2003.96</v>
      </c>
      <c r="J48" s="20">
        <f t="shared" si="0"/>
        <v>2504.9499999999998</v>
      </c>
      <c r="K48" s="21"/>
      <c r="L48" s="21"/>
      <c r="M48" s="21"/>
      <c r="N48" s="21"/>
      <c r="O48" s="21"/>
      <c r="P48" s="21"/>
      <c r="Q48" s="21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0" ht="14.25" customHeight="1" x14ac:dyDescent="0.3">
      <c r="A49" s="24" t="s">
        <v>124</v>
      </c>
      <c r="B49" s="14" t="s">
        <v>108</v>
      </c>
      <c r="C49" s="15" t="s">
        <v>43</v>
      </c>
      <c r="D49" s="15" t="s">
        <v>24</v>
      </c>
      <c r="E49" s="16">
        <v>1</v>
      </c>
      <c r="F49" s="56" t="s">
        <v>408</v>
      </c>
      <c r="G49" s="19">
        <v>0</v>
      </c>
      <c r="H49" s="18">
        <v>500.99</v>
      </c>
      <c r="I49" s="18">
        <v>2003.96</v>
      </c>
      <c r="J49" s="20">
        <f t="shared" si="0"/>
        <v>2504.9499999999998</v>
      </c>
      <c r="K49" s="21"/>
      <c r="L49" s="21"/>
      <c r="M49" s="21"/>
      <c r="N49" s="21"/>
      <c r="O49" s="21"/>
      <c r="P49" s="21"/>
      <c r="Q49" s="21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0" ht="14.25" customHeight="1" x14ac:dyDescent="0.3">
      <c r="A50" s="24" t="s">
        <v>126</v>
      </c>
      <c r="B50" s="14" t="s">
        <v>108</v>
      </c>
      <c r="C50" s="15" t="s">
        <v>23</v>
      </c>
      <c r="D50" s="15" t="s">
        <v>24</v>
      </c>
      <c r="E50" s="16">
        <v>1</v>
      </c>
      <c r="F50" s="56" t="s">
        <v>450</v>
      </c>
      <c r="G50" s="19">
        <v>0</v>
      </c>
      <c r="H50" s="18">
        <v>500.99</v>
      </c>
      <c r="I50" s="18">
        <v>2003.96</v>
      </c>
      <c r="J50" s="20">
        <f t="shared" si="0"/>
        <v>2504.9499999999998</v>
      </c>
      <c r="K50" s="21"/>
      <c r="L50" s="21"/>
      <c r="M50" s="21"/>
      <c r="N50" s="21"/>
      <c r="O50" s="21"/>
      <c r="P50" s="21"/>
      <c r="Q50" s="21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0" ht="14.25" customHeight="1" x14ac:dyDescent="0.3">
      <c r="A51" s="24" t="s">
        <v>130</v>
      </c>
      <c r="B51" s="14" t="s">
        <v>108</v>
      </c>
      <c r="C51" s="15" t="s">
        <v>46</v>
      </c>
      <c r="D51" s="15" t="s">
        <v>24</v>
      </c>
      <c r="E51" s="16">
        <v>1</v>
      </c>
      <c r="F51" s="56" t="s">
        <v>451</v>
      </c>
      <c r="G51" s="19">
        <v>0</v>
      </c>
      <c r="H51" s="18">
        <v>500.99</v>
      </c>
      <c r="I51" s="18">
        <v>2003.96</v>
      </c>
      <c r="J51" s="20">
        <f t="shared" si="0"/>
        <v>2504.9499999999998</v>
      </c>
      <c r="K51" s="21"/>
      <c r="L51" s="21"/>
      <c r="M51" s="21"/>
      <c r="N51" s="21"/>
      <c r="O51" s="21"/>
      <c r="P51" s="21"/>
      <c r="Q51" s="21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</row>
    <row r="52" spans="1:30" ht="14.25" customHeight="1" x14ac:dyDescent="0.3">
      <c r="A52" s="24" t="s">
        <v>132</v>
      </c>
      <c r="B52" s="14" t="s">
        <v>108</v>
      </c>
      <c r="C52" s="15" t="s">
        <v>46</v>
      </c>
      <c r="D52" s="15" t="s">
        <v>24</v>
      </c>
      <c r="E52" s="16">
        <v>1</v>
      </c>
      <c r="F52" s="17" t="s">
        <v>431</v>
      </c>
      <c r="G52" s="19">
        <v>0</v>
      </c>
      <c r="H52" s="18">
        <v>500.99</v>
      </c>
      <c r="I52" s="18">
        <v>2003.96</v>
      </c>
      <c r="J52" s="20">
        <f t="shared" si="0"/>
        <v>2504.9499999999998</v>
      </c>
      <c r="K52" s="21"/>
      <c r="L52" s="21"/>
      <c r="M52" s="21"/>
      <c r="N52" s="21"/>
      <c r="O52" s="21"/>
      <c r="P52" s="21"/>
      <c r="Q52" s="21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30" ht="14.25" customHeight="1" x14ac:dyDescent="0.3">
      <c r="A53" s="24" t="s">
        <v>134</v>
      </c>
      <c r="B53" s="14" t="s">
        <v>108</v>
      </c>
      <c r="C53" s="15" t="s">
        <v>135</v>
      </c>
      <c r="D53" s="15" t="s">
        <v>24</v>
      </c>
      <c r="E53" s="16">
        <v>1</v>
      </c>
      <c r="F53" s="17" t="s">
        <v>432</v>
      </c>
      <c r="G53" s="19">
        <v>0</v>
      </c>
      <c r="H53" s="18">
        <v>500.99</v>
      </c>
      <c r="I53" s="18">
        <v>2003.96</v>
      </c>
      <c r="J53" s="20">
        <f t="shared" si="0"/>
        <v>2504.9499999999998</v>
      </c>
      <c r="K53" s="21"/>
      <c r="L53" s="21"/>
      <c r="M53" s="21"/>
      <c r="N53" s="21"/>
      <c r="O53" s="21"/>
      <c r="P53" s="21"/>
      <c r="Q53" s="21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30" ht="14.25" customHeight="1" x14ac:dyDescent="0.3">
      <c r="A54" s="24" t="s">
        <v>137</v>
      </c>
      <c r="B54" s="14" t="s">
        <v>108</v>
      </c>
      <c r="C54" s="15" t="s">
        <v>46</v>
      </c>
      <c r="D54" s="15" t="s">
        <v>24</v>
      </c>
      <c r="E54" s="16">
        <v>1</v>
      </c>
      <c r="F54" s="56" t="s">
        <v>458</v>
      </c>
      <c r="G54" s="19">
        <v>0</v>
      </c>
      <c r="H54" s="18">
        <v>500.99</v>
      </c>
      <c r="I54" s="18">
        <v>2003.96</v>
      </c>
      <c r="J54" s="20">
        <f t="shared" si="0"/>
        <v>2504.9499999999998</v>
      </c>
      <c r="K54" s="21"/>
      <c r="L54" s="21"/>
      <c r="M54" s="21"/>
      <c r="N54" s="21"/>
      <c r="O54" s="21"/>
      <c r="P54" s="21"/>
      <c r="Q54" s="21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</row>
    <row r="55" spans="1:30" ht="14.25" customHeight="1" x14ac:dyDescent="0.3">
      <c r="A55" s="14" t="s">
        <v>139</v>
      </c>
      <c r="B55" s="14" t="s">
        <v>108</v>
      </c>
      <c r="C55" s="15" t="s">
        <v>140</v>
      </c>
      <c r="D55" s="15" t="s">
        <v>24</v>
      </c>
      <c r="E55" s="16">
        <v>1</v>
      </c>
      <c r="F55" s="56" t="s">
        <v>385</v>
      </c>
      <c r="G55" s="19">
        <v>0</v>
      </c>
      <c r="H55" s="18">
        <v>500.99</v>
      </c>
      <c r="I55" s="18">
        <v>2003.96</v>
      </c>
      <c r="J55" s="20">
        <f t="shared" si="0"/>
        <v>2504.9499999999998</v>
      </c>
      <c r="K55" s="21"/>
      <c r="L55" s="21"/>
      <c r="M55" s="21"/>
      <c r="N55" s="21"/>
      <c r="O55" s="21"/>
      <c r="P55" s="21"/>
      <c r="Q55" s="21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30" ht="14.25" customHeight="1" x14ac:dyDescent="0.3">
      <c r="A56" s="14" t="s">
        <v>142</v>
      </c>
      <c r="B56" s="14" t="s">
        <v>108</v>
      </c>
      <c r="C56" s="15" t="s">
        <v>89</v>
      </c>
      <c r="D56" s="15" t="s">
        <v>24</v>
      </c>
      <c r="E56" s="16">
        <v>1</v>
      </c>
      <c r="F56" s="83" t="s">
        <v>463</v>
      </c>
      <c r="G56" s="19">
        <v>0</v>
      </c>
      <c r="H56" s="18">
        <v>500.99</v>
      </c>
      <c r="I56" s="18">
        <v>2003.96</v>
      </c>
      <c r="J56" s="20">
        <f t="shared" si="0"/>
        <v>2504.9499999999998</v>
      </c>
      <c r="K56" s="21"/>
      <c r="L56" s="21"/>
      <c r="M56" s="21"/>
      <c r="N56" s="21"/>
      <c r="O56" s="21"/>
      <c r="P56" s="21"/>
      <c r="Q56" s="21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30" ht="14.25" customHeight="1" x14ac:dyDescent="0.3">
      <c r="A57" s="14" t="s">
        <v>144</v>
      </c>
      <c r="B57" s="14" t="s">
        <v>108</v>
      </c>
      <c r="C57" s="15" t="s">
        <v>145</v>
      </c>
      <c r="D57" s="15" t="s">
        <v>24</v>
      </c>
      <c r="E57" s="16">
        <v>1</v>
      </c>
      <c r="F57" s="17" t="s">
        <v>433</v>
      </c>
      <c r="G57" s="19">
        <v>0</v>
      </c>
      <c r="H57" s="18">
        <v>500.99</v>
      </c>
      <c r="I57" s="18">
        <v>2003.96</v>
      </c>
      <c r="J57" s="20">
        <f t="shared" si="0"/>
        <v>2504.9499999999998</v>
      </c>
      <c r="K57" s="21"/>
      <c r="L57" s="21"/>
      <c r="M57" s="21"/>
      <c r="N57" s="21"/>
      <c r="O57" s="21"/>
      <c r="P57" s="21"/>
      <c r="Q57" s="21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</row>
    <row r="58" spans="1:30" ht="14.25" customHeight="1" x14ac:dyDescent="0.3">
      <c r="A58" s="75" t="s">
        <v>147</v>
      </c>
      <c r="B58" s="14" t="s">
        <v>108</v>
      </c>
      <c r="C58" s="15" t="s">
        <v>43</v>
      </c>
      <c r="D58" s="15" t="s">
        <v>24</v>
      </c>
      <c r="E58" s="16">
        <v>1</v>
      </c>
      <c r="F58" s="17" t="s">
        <v>409</v>
      </c>
      <c r="G58" s="19">
        <v>0</v>
      </c>
      <c r="H58" s="18">
        <v>500.99</v>
      </c>
      <c r="I58" s="18">
        <v>2003.96</v>
      </c>
      <c r="J58" s="20">
        <f t="shared" si="0"/>
        <v>2504.9499999999998</v>
      </c>
      <c r="K58" s="21"/>
      <c r="L58" s="21"/>
      <c r="M58" s="21"/>
      <c r="N58" s="21"/>
      <c r="O58" s="21"/>
      <c r="P58" s="21"/>
      <c r="Q58" s="21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</row>
    <row r="59" spans="1:30" ht="14.25" customHeight="1" x14ac:dyDescent="0.3">
      <c r="A59" s="24" t="s">
        <v>149</v>
      </c>
      <c r="B59" s="14" t="s">
        <v>108</v>
      </c>
      <c r="C59" s="15" t="s">
        <v>23</v>
      </c>
      <c r="D59" s="15" t="s">
        <v>24</v>
      </c>
      <c r="E59" s="16">
        <v>1</v>
      </c>
      <c r="F59" s="56" t="s">
        <v>150</v>
      </c>
      <c r="G59" s="19">
        <v>0</v>
      </c>
      <c r="H59" s="18">
        <v>500.99</v>
      </c>
      <c r="I59" s="18">
        <v>2003.96</v>
      </c>
      <c r="J59" s="20">
        <f t="shared" si="0"/>
        <v>2504.9499999999998</v>
      </c>
      <c r="K59" s="21"/>
      <c r="L59" s="21"/>
      <c r="M59" s="21"/>
      <c r="N59" s="21"/>
      <c r="O59" s="21"/>
      <c r="P59" s="21"/>
      <c r="Q59" s="21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</row>
    <row r="60" spans="1:30" ht="14.25" customHeight="1" x14ac:dyDescent="0.3">
      <c r="A60" s="14" t="s">
        <v>137</v>
      </c>
      <c r="B60" s="14" t="s">
        <v>108</v>
      </c>
      <c r="C60" s="15" t="s">
        <v>46</v>
      </c>
      <c r="D60" s="15" t="s">
        <v>24</v>
      </c>
      <c r="E60" s="16">
        <v>1</v>
      </c>
      <c r="F60" s="56" t="s">
        <v>411</v>
      </c>
      <c r="G60" s="19">
        <v>0</v>
      </c>
      <c r="H60" s="18">
        <v>500.99</v>
      </c>
      <c r="I60" s="18">
        <v>2003.96</v>
      </c>
      <c r="J60" s="20">
        <f t="shared" si="0"/>
        <v>2504.9499999999998</v>
      </c>
      <c r="K60" s="21"/>
      <c r="L60" s="21"/>
      <c r="M60" s="21"/>
      <c r="N60" s="21"/>
      <c r="O60" s="21"/>
      <c r="P60" s="21"/>
      <c r="Q60" s="21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</row>
    <row r="61" spans="1:30" ht="14.25" customHeight="1" x14ac:dyDescent="0.3">
      <c r="A61" s="14" t="s">
        <v>152</v>
      </c>
      <c r="B61" s="24" t="s">
        <v>108</v>
      </c>
      <c r="C61" s="15" t="s">
        <v>61</v>
      </c>
      <c r="D61" s="15" t="s">
        <v>24</v>
      </c>
      <c r="E61" s="16">
        <v>1</v>
      </c>
      <c r="F61" s="56" t="s">
        <v>412</v>
      </c>
      <c r="G61" s="19">
        <v>0</v>
      </c>
      <c r="H61" s="18">
        <v>500.99</v>
      </c>
      <c r="I61" s="18">
        <v>2003.96</v>
      </c>
      <c r="J61" s="20">
        <f t="shared" si="0"/>
        <v>2504.9499999999998</v>
      </c>
      <c r="K61" s="21"/>
      <c r="L61" s="21"/>
      <c r="M61" s="21"/>
      <c r="N61" s="21"/>
      <c r="O61" s="21"/>
      <c r="P61" s="21"/>
      <c r="Q61" s="21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</row>
    <row r="62" spans="1:30" ht="14.25" customHeight="1" x14ac:dyDescent="0.3">
      <c r="A62" s="24" t="s">
        <v>154</v>
      </c>
      <c r="B62" s="24" t="s">
        <v>108</v>
      </c>
      <c r="C62" s="15" t="s">
        <v>23</v>
      </c>
      <c r="D62" s="15" t="s">
        <v>24</v>
      </c>
      <c r="E62" s="16">
        <v>1</v>
      </c>
      <c r="F62" s="56" t="s">
        <v>155</v>
      </c>
      <c r="G62" s="19">
        <v>0</v>
      </c>
      <c r="H62" s="18">
        <v>500.99</v>
      </c>
      <c r="I62" s="18">
        <v>2003.96</v>
      </c>
      <c r="J62" s="20">
        <f t="shared" si="0"/>
        <v>2504.9499999999998</v>
      </c>
      <c r="K62" s="21"/>
      <c r="L62" s="21"/>
      <c r="M62" s="21"/>
      <c r="N62" s="21"/>
      <c r="O62" s="21"/>
      <c r="P62" s="21"/>
      <c r="Q62" s="21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</row>
    <row r="63" spans="1:30" ht="14.25" customHeight="1" x14ac:dyDescent="0.3">
      <c r="A63" s="24" t="s">
        <v>156</v>
      </c>
      <c r="B63" s="24" t="s">
        <v>108</v>
      </c>
      <c r="C63" s="15" t="s">
        <v>46</v>
      </c>
      <c r="D63" s="15" t="s">
        <v>24</v>
      </c>
      <c r="E63" s="16">
        <v>1</v>
      </c>
      <c r="F63" s="79" t="s">
        <v>413</v>
      </c>
      <c r="G63" s="19">
        <v>0</v>
      </c>
      <c r="H63" s="18">
        <v>500.99</v>
      </c>
      <c r="I63" s="18">
        <v>2003.96</v>
      </c>
      <c r="J63" s="20">
        <f t="shared" si="0"/>
        <v>2504.9499999999998</v>
      </c>
      <c r="K63" s="21"/>
      <c r="L63" s="21"/>
      <c r="M63" s="21"/>
      <c r="N63" s="21"/>
      <c r="O63" s="21"/>
      <c r="P63" s="21"/>
      <c r="Q63" s="21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</row>
    <row r="64" spans="1:30" ht="14.25" customHeight="1" x14ac:dyDescent="0.3">
      <c r="A64" s="24" t="s">
        <v>158</v>
      </c>
      <c r="B64" s="24" t="s">
        <v>108</v>
      </c>
      <c r="C64" s="15" t="s">
        <v>23</v>
      </c>
      <c r="D64" s="15" t="s">
        <v>24</v>
      </c>
      <c r="E64" s="16">
        <v>1</v>
      </c>
      <c r="F64" s="56" t="s">
        <v>414</v>
      </c>
      <c r="G64" s="19">
        <v>0</v>
      </c>
      <c r="H64" s="18">
        <v>500.99</v>
      </c>
      <c r="I64" s="18">
        <v>2003.96</v>
      </c>
      <c r="J64" s="20">
        <f t="shared" si="0"/>
        <v>2504.9499999999998</v>
      </c>
      <c r="K64" s="21"/>
      <c r="L64" s="21"/>
      <c r="M64" s="21"/>
      <c r="N64" s="21"/>
      <c r="O64" s="21"/>
      <c r="P64" s="21"/>
      <c r="Q64" s="21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</row>
    <row r="65" spans="1:30" ht="14.25" customHeight="1" x14ac:dyDescent="0.3">
      <c r="A65" s="76" t="s">
        <v>160</v>
      </c>
      <c r="B65" s="14" t="s">
        <v>161</v>
      </c>
      <c r="C65" s="15" t="s">
        <v>37</v>
      </c>
      <c r="D65" s="15" t="s">
        <v>24</v>
      </c>
      <c r="E65" s="16">
        <v>1</v>
      </c>
      <c r="F65" s="17" t="s">
        <v>434</v>
      </c>
      <c r="G65" s="19">
        <v>0</v>
      </c>
      <c r="H65" s="18">
        <v>308.3</v>
      </c>
      <c r="I65" s="18">
        <v>1233.21</v>
      </c>
      <c r="J65" s="20">
        <f t="shared" si="0"/>
        <v>1541.51</v>
      </c>
      <c r="K65" s="21"/>
      <c r="L65" s="21"/>
      <c r="M65" s="21"/>
      <c r="N65" s="21"/>
      <c r="O65" s="21"/>
      <c r="P65" s="21"/>
      <c r="Q65" s="21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</row>
    <row r="66" spans="1:30" ht="14.25" customHeight="1" x14ac:dyDescent="0.3">
      <c r="A66" s="76" t="s">
        <v>163</v>
      </c>
      <c r="B66" s="14" t="s">
        <v>161</v>
      </c>
      <c r="C66" s="15" t="s">
        <v>164</v>
      </c>
      <c r="D66" s="15" t="s">
        <v>24</v>
      </c>
      <c r="E66" s="16">
        <v>1</v>
      </c>
      <c r="F66" s="56" t="s">
        <v>452</v>
      </c>
      <c r="G66" s="19">
        <v>0</v>
      </c>
      <c r="H66" s="18">
        <v>308.3</v>
      </c>
      <c r="I66" s="18">
        <v>1233.21</v>
      </c>
      <c r="J66" s="20">
        <f t="shared" si="0"/>
        <v>1541.51</v>
      </c>
      <c r="K66" s="21"/>
      <c r="L66" s="21"/>
      <c r="M66" s="21"/>
      <c r="N66" s="21"/>
      <c r="O66" s="21"/>
      <c r="P66" s="21"/>
      <c r="Q66" s="21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</row>
    <row r="67" spans="1:30" ht="14.25" customHeight="1" x14ac:dyDescent="0.3">
      <c r="A67" s="76" t="s">
        <v>166</v>
      </c>
      <c r="B67" s="14" t="s">
        <v>161</v>
      </c>
      <c r="C67" s="15" t="s">
        <v>52</v>
      </c>
      <c r="D67" s="15" t="s">
        <v>24</v>
      </c>
      <c r="E67" s="16">
        <v>1</v>
      </c>
      <c r="F67" s="56" t="s">
        <v>167</v>
      </c>
      <c r="G67" s="19">
        <v>0</v>
      </c>
      <c r="H67" s="18">
        <v>308.3</v>
      </c>
      <c r="I67" s="18">
        <v>1233.21</v>
      </c>
      <c r="J67" s="20">
        <f t="shared" si="0"/>
        <v>1541.51</v>
      </c>
      <c r="K67" s="21"/>
      <c r="L67" s="21"/>
      <c r="M67" s="21"/>
      <c r="N67" s="21"/>
      <c r="O67" s="21"/>
      <c r="P67" s="21"/>
      <c r="Q67" s="21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</row>
    <row r="68" spans="1:30" ht="14.25" customHeight="1" x14ac:dyDescent="0.3">
      <c r="A68" s="76" t="s">
        <v>168</v>
      </c>
      <c r="B68" s="14" t="s">
        <v>161</v>
      </c>
      <c r="C68" s="15" t="s">
        <v>169</v>
      </c>
      <c r="D68" s="15" t="s">
        <v>24</v>
      </c>
      <c r="E68" s="16">
        <v>1</v>
      </c>
      <c r="F68" s="17" t="s">
        <v>435</v>
      </c>
      <c r="G68" s="19">
        <v>0</v>
      </c>
      <c r="H68" s="18">
        <v>308.3</v>
      </c>
      <c r="I68" s="18">
        <v>1233.21</v>
      </c>
      <c r="J68" s="20">
        <f t="shared" si="0"/>
        <v>1541.51</v>
      </c>
      <c r="K68" s="21"/>
      <c r="L68" s="21"/>
      <c r="M68" s="21"/>
      <c r="N68" s="21"/>
      <c r="O68" s="21"/>
      <c r="P68" s="21"/>
      <c r="Q68" s="21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</row>
    <row r="69" spans="1:30" ht="14.25" customHeight="1" x14ac:dyDescent="0.3">
      <c r="A69" s="24" t="s">
        <v>171</v>
      </c>
      <c r="B69" s="14" t="s">
        <v>161</v>
      </c>
      <c r="C69" s="15" t="s">
        <v>23</v>
      </c>
      <c r="D69" s="15" t="s">
        <v>24</v>
      </c>
      <c r="E69" s="16">
        <v>1</v>
      </c>
      <c r="F69" s="17" t="s">
        <v>436</v>
      </c>
      <c r="G69" s="19">
        <v>0</v>
      </c>
      <c r="H69" s="18">
        <v>308.3</v>
      </c>
      <c r="I69" s="18">
        <v>1233.21</v>
      </c>
      <c r="J69" s="20">
        <f t="shared" si="0"/>
        <v>1541.51</v>
      </c>
      <c r="K69" s="21"/>
      <c r="L69" s="21"/>
      <c r="M69" s="21"/>
      <c r="N69" s="21"/>
      <c r="O69" s="21"/>
      <c r="P69" s="21"/>
      <c r="Q69" s="21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</row>
    <row r="70" spans="1:30" ht="14.25" customHeight="1" x14ac:dyDescent="0.3">
      <c r="A70" s="24" t="s">
        <v>173</v>
      </c>
      <c r="B70" s="14" t="s">
        <v>161</v>
      </c>
      <c r="C70" s="15" t="s">
        <v>61</v>
      </c>
      <c r="D70" s="15" t="s">
        <v>24</v>
      </c>
      <c r="E70" s="16">
        <v>1</v>
      </c>
      <c r="F70" s="17" t="s">
        <v>437</v>
      </c>
      <c r="G70" s="19">
        <v>0</v>
      </c>
      <c r="H70" s="18">
        <v>308.3</v>
      </c>
      <c r="I70" s="18">
        <v>1233.21</v>
      </c>
      <c r="J70" s="20">
        <f t="shared" si="0"/>
        <v>1541.51</v>
      </c>
      <c r="K70" s="21"/>
      <c r="L70" s="21"/>
      <c r="M70" s="21"/>
      <c r="N70" s="21"/>
      <c r="O70" s="21"/>
      <c r="P70" s="21"/>
      <c r="Q70" s="21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</row>
    <row r="71" spans="1:30" ht="14.25" customHeight="1" x14ac:dyDescent="0.3">
      <c r="A71" s="14" t="s">
        <v>175</v>
      </c>
      <c r="B71" s="14" t="s">
        <v>161</v>
      </c>
      <c r="C71" s="15" t="s">
        <v>119</v>
      </c>
      <c r="D71" s="15" t="s">
        <v>24</v>
      </c>
      <c r="E71" s="16">
        <v>1</v>
      </c>
      <c r="F71" s="56" t="s">
        <v>418</v>
      </c>
      <c r="G71" s="19">
        <v>0</v>
      </c>
      <c r="H71" s="18">
        <v>308.3</v>
      </c>
      <c r="I71" s="18">
        <v>1233.21</v>
      </c>
      <c r="J71" s="20">
        <f t="shared" si="0"/>
        <v>1541.51</v>
      </c>
      <c r="K71" s="21"/>
      <c r="L71" s="21"/>
      <c r="M71" s="21"/>
      <c r="N71" s="21"/>
      <c r="O71" s="21"/>
      <c r="P71" s="21"/>
      <c r="Q71" s="21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</row>
    <row r="72" spans="1:30" ht="14.25" customHeight="1" x14ac:dyDescent="0.3">
      <c r="A72" s="14" t="s">
        <v>177</v>
      </c>
      <c r="B72" s="24" t="s">
        <v>161</v>
      </c>
      <c r="C72" s="15" t="s">
        <v>145</v>
      </c>
      <c r="D72" s="15" t="s">
        <v>24</v>
      </c>
      <c r="E72" s="16">
        <v>1</v>
      </c>
      <c r="F72" s="56" t="s">
        <v>178</v>
      </c>
      <c r="G72" s="19">
        <v>0</v>
      </c>
      <c r="H72" s="18">
        <v>308.3</v>
      </c>
      <c r="I72" s="18">
        <v>1233.21</v>
      </c>
      <c r="J72" s="20">
        <f t="shared" si="0"/>
        <v>1541.51</v>
      </c>
      <c r="K72" s="21"/>
      <c r="L72" s="21"/>
      <c r="M72" s="21"/>
      <c r="N72" s="21"/>
      <c r="O72" s="21"/>
      <c r="P72" s="21"/>
      <c r="Q72" s="21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</row>
    <row r="73" spans="1:30" ht="14.25" customHeight="1" x14ac:dyDescent="0.3">
      <c r="A73" s="24" t="s">
        <v>179</v>
      </c>
      <c r="B73" s="14" t="s">
        <v>180</v>
      </c>
      <c r="C73" s="15" t="s">
        <v>23</v>
      </c>
      <c r="D73" s="15" t="s">
        <v>24</v>
      </c>
      <c r="E73" s="16">
        <v>1</v>
      </c>
      <c r="F73" s="17" t="s">
        <v>438</v>
      </c>
      <c r="G73" s="19">
        <v>0</v>
      </c>
      <c r="H73" s="18">
        <v>269.76</v>
      </c>
      <c r="I73" s="18">
        <v>1079.06</v>
      </c>
      <c r="J73" s="20">
        <f t="shared" si="0"/>
        <v>1348.82</v>
      </c>
      <c r="K73" s="21"/>
      <c r="L73" s="21"/>
      <c r="M73" s="21"/>
      <c r="N73" s="21"/>
      <c r="O73" s="21"/>
      <c r="P73" s="21"/>
      <c r="Q73" s="21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</row>
    <row r="74" spans="1:30" s="87" customFormat="1" ht="14.25" customHeight="1" x14ac:dyDescent="0.3">
      <c r="A74" s="24" t="s">
        <v>182</v>
      </c>
      <c r="B74" s="14" t="s">
        <v>180</v>
      </c>
      <c r="C74" s="15" t="s">
        <v>169</v>
      </c>
      <c r="D74" s="15" t="s">
        <v>24</v>
      </c>
      <c r="E74" s="16">
        <v>1</v>
      </c>
      <c r="F74" s="17" t="s">
        <v>432</v>
      </c>
      <c r="G74" s="19">
        <v>0</v>
      </c>
      <c r="H74" s="18">
        <v>269.76</v>
      </c>
      <c r="I74" s="18">
        <v>1079.06</v>
      </c>
      <c r="J74" s="20">
        <f t="shared" si="0"/>
        <v>1348.82</v>
      </c>
      <c r="K74" s="85"/>
      <c r="L74" s="85"/>
      <c r="M74" s="85"/>
      <c r="N74" s="85"/>
      <c r="O74" s="85"/>
      <c r="P74" s="85"/>
      <c r="Q74" s="85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</row>
    <row r="75" spans="1:30" ht="14.25" customHeight="1" x14ac:dyDescent="0.3">
      <c r="A75" s="24" t="s">
        <v>183</v>
      </c>
      <c r="B75" s="14" t="s">
        <v>180</v>
      </c>
      <c r="C75" s="15" t="s">
        <v>30</v>
      </c>
      <c r="D75" s="15" t="s">
        <v>24</v>
      </c>
      <c r="E75" s="16">
        <v>1</v>
      </c>
      <c r="F75" s="56" t="s">
        <v>184</v>
      </c>
      <c r="G75" s="19">
        <v>0</v>
      </c>
      <c r="H75" s="18">
        <v>269.76</v>
      </c>
      <c r="I75" s="18">
        <v>1079.06</v>
      </c>
      <c r="J75" s="20">
        <f t="shared" si="0"/>
        <v>1348.82</v>
      </c>
      <c r="K75" s="21"/>
      <c r="L75" s="21"/>
      <c r="M75" s="21"/>
      <c r="N75" s="21"/>
      <c r="O75" s="21"/>
      <c r="P75" s="21"/>
      <c r="Q75" s="21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</row>
    <row r="76" spans="1:30" ht="14.25" customHeight="1" x14ac:dyDescent="0.3">
      <c r="A76" s="24" t="s">
        <v>185</v>
      </c>
      <c r="B76" s="14" t="s">
        <v>180</v>
      </c>
      <c r="C76" s="15" t="s">
        <v>30</v>
      </c>
      <c r="D76" s="15" t="s">
        <v>24</v>
      </c>
      <c r="E76" s="16">
        <v>1</v>
      </c>
      <c r="F76" s="82" t="s">
        <v>464</v>
      </c>
      <c r="G76" s="19">
        <v>0</v>
      </c>
      <c r="H76" s="18">
        <v>269.76</v>
      </c>
      <c r="I76" s="18">
        <v>1079.06</v>
      </c>
      <c r="J76" s="20">
        <f t="shared" si="0"/>
        <v>1348.82</v>
      </c>
      <c r="K76" s="21"/>
      <c r="L76" s="21"/>
      <c r="M76" s="21"/>
      <c r="N76" s="21"/>
      <c r="O76" s="21"/>
      <c r="P76" s="21"/>
      <c r="Q76" s="21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</row>
    <row r="77" spans="1:30" ht="14.25" customHeight="1" x14ac:dyDescent="0.3">
      <c r="A77" s="24" t="s">
        <v>187</v>
      </c>
      <c r="B77" s="14" t="s">
        <v>180</v>
      </c>
      <c r="C77" s="15" t="s">
        <v>23</v>
      </c>
      <c r="D77" s="15" t="s">
        <v>24</v>
      </c>
      <c r="E77" s="16">
        <v>1</v>
      </c>
      <c r="F77" s="56" t="s">
        <v>188</v>
      </c>
      <c r="G77" s="19">
        <v>0</v>
      </c>
      <c r="H77" s="18">
        <v>269.76</v>
      </c>
      <c r="I77" s="18">
        <v>1079.06</v>
      </c>
      <c r="J77" s="20">
        <f t="shared" si="0"/>
        <v>1348.82</v>
      </c>
      <c r="K77" s="21"/>
      <c r="L77" s="21"/>
      <c r="M77" s="21"/>
      <c r="N77" s="21"/>
      <c r="O77" s="21"/>
      <c r="P77" s="21"/>
      <c r="Q77" s="21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</row>
    <row r="78" spans="1:30" ht="14.25" customHeight="1" x14ac:dyDescent="0.3">
      <c r="A78" s="33" t="s">
        <v>187</v>
      </c>
      <c r="B78" s="14" t="s">
        <v>180</v>
      </c>
      <c r="C78" s="15"/>
      <c r="D78" s="15" t="s">
        <v>24</v>
      </c>
      <c r="E78" s="16">
        <v>1</v>
      </c>
      <c r="F78" s="17" t="s">
        <v>189</v>
      </c>
      <c r="G78" s="19">
        <v>0</v>
      </c>
      <c r="H78" s="18">
        <v>269.76</v>
      </c>
      <c r="I78" s="18">
        <v>1079.06</v>
      </c>
      <c r="J78" s="20">
        <f t="shared" si="0"/>
        <v>1348.82</v>
      </c>
      <c r="K78" s="21"/>
      <c r="L78" s="21"/>
      <c r="M78" s="21"/>
      <c r="N78" s="21"/>
      <c r="O78" s="21"/>
      <c r="P78" s="21"/>
      <c r="Q78" s="21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</row>
    <row r="79" spans="1:30" ht="14.25" customHeight="1" x14ac:dyDescent="0.3">
      <c r="A79" s="24" t="s">
        <v>190</v>
      </c>
      <c r="B79" s="14" t="s">
        <v>180</v>
      </c>
      <c r="C79" s="15" t="s">
        <v>46</v>
      </c>
      <c r="D79" s="15" t="s">
        <v>24</v>
      </c>
      <c r="E79" s="16">
        <v>1</v>
      </c>
      <c r="F79" s="17" t="s">
        <v>454</v>
      </c>
      <c r="G79" s="19">
        <v>0</v>
      </c>
      <c r="H79" s="18">
        <v>269.76</v>
      </c>
      <c r="I79" s="18">
        <v>1079.06</v>
      </c>
      <c r="J79" s="20">
        <f t="shared" si="0"/>
        <v>1348.82</v>
      </c>
      <c r="K79" s="21"/>
      <c r="L79" s="21"/>
      <c r="M79" s="21"/>
      <c r="N79" s="21"/>
      <c r="O79" s="21"/>
      <c r="P79" s="21"/>
      <c r="Q79" s="21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</row>
    <row r="80" spans="1:30" ht="14.25" customHeight="1" x14ac:dyDescent="0.3">
      <c r="A80" s="24" t="s">
        <v>191</v>
      </c>
      <c r="B80" s="14" t="s">
        <v>180</v>
      </c>
      <c r="C80" s="15" t="s">
        <v>46</v>
      </c>
      <c r="D80" s="15" t="s">
        <v>24</v>
      </c>
      <c r="E80" s="16">
        <v>1</v>
      </c>
      <c r="F80" s="56" t="s">
        <v>192</v>
      </c>
      <c r="G80" s="19">
        <v>0</v>
      </c>
      <c r="H80" s="18">
        <v>269.76</v>
      </c>
      <c r="I80" s="18">
        <v>1079.06</v>
      </c>
      <c r="J80" s="20">
        <f t="shared" si="0"/>
        <v>1348.82</v>
      </c>
      <c r="K80" s="21"/>
      <c r="L80" s="21"/>
      <c r="M80" s="21"/>
      <c r="N80" s="21"/>
      <c r="O80" s="21"/>
      <c r="P80" s="21"/>
      <c r="Q80" s="21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</row>
    <row r="81" spans="1:30" ht="14.25" customHeight="1" x14ac:dyDescent="0.3">
      <c r="A81" s="24" t="s">
        <v>193</v>
      </c>
      <c r="B81" s="14" t="s">
        <v>180</v>
      </c>
      <c r="C81" s="15" t="s">
        <v>30</v>
      </c>
      <c r="D81" s="15" t="s">
        <v>24</v>
      </c>
      <c r="E81" s="16">
        <v>1</v>
      </c>
      <c r="F81" s="17" t="s">
        <v>439</v>
      </c>
      <c r="G81" s="19">
        <v>0</v>
      </c>
      <c r="H81" s="18">
        <v>269.76</v>
      </c>
      <c r="I81" s="18">
        <v>1079.06</v>
      </c>
      <c r="J81" s="20">
        <f t="shared" si="0"/>
        <v>1348.82</v>
      </c>
      <c r="K81" s="21"/>
      <c r="L81" s="21"/>
      <c r="M81" s="21"/>
      <c r="N81" s="21"/>
      <c r="O81" s="21"/>
      <c r="P81" s="21"/>
      <c r="Q81" s="21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</row>
    <row r="82" spans="1:30" ht="14.25" customHeight="1" x14ac:dyDescent="0.3">
      <c r="A82" s="24" t="s">
        <v>191</v>
      </c>
      <c r="B82" s="14" t="s">
        <v>180</v>
      </c>
      <c r="C82" s="15" t="s">
        <v>46</v>
      </c>
      <c r="D82" s="15" t="s">
        <v>24</v>
      </c>
      <c r="E82" s="16">
        <v>1</v>
      </c>
      <c r="F82" s="17" t="s">
        <v>440</v>
      </c>
      <c r="G82" s="19">
        <v>0</v>
      </c>
      <c r="H82" s="18">
        <v>269.76</v>
      </c>
      <c r="I82" s="18">
        <v>1079.06</v>
      </c>
      <c r="J82" s="20">
        <f t="shared" si="0"/>
        <v>1348.82</v>
      </c>
      <c r="K82" s="21"/>
      <c r="L82" s="21"/>
      <c r="M82" s="21"/>
      <c r="N82" s="21"/>
      <c r="O82" s="21"/>
      <c r="P82" s="21"/>
      <c r="Q82" s="21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</row>
    <row r="83" spans="1:30" ht="14.25" customHeight="1" x14ac:dyDescent="0.3">
      <c r="A83" s="14" t="s">
        <v>191</v>
      </c>
      <c r="B83" s="14" t="s">
        <v>180</v>
      </c>
      <c r="C83" s="15" t="s">
        <v>46</v>
      </c>
      <c r="D83" s="15" t="s">
        <v>24</v>
      </c>
      <c r="E83" s="16">
        <v>1</v>
      </c>
      <c r="F83" s="56" t="s">
        <v>127</v>
      </c>
      <c r="G83" s="19">
        <v>0</v>
      </c>
      <c r="H83" s="18">
        <v>269.76</v>
      </c>
      <c r="I83" s="18">
        <v>1079.06</v>
      </c>
      <c r="J83" s="20">
        <f t="shared" si="0"/>
        <v>1348.82</v>
      </c>
      <c r="K83" s="21"/>
      <c r="L83" s="21"/>
      <c r="M83" s="21"/>
      <c r="N83" s="21"/>
      <c r="O83" s="21"/>
      <c r="P83" s="21"/>
      <c r="Q83" s="21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</row>
    <row r="84" spans="1:30" ht="14.25" customHeight="1" x14ac:dyDescent="0.3">
      <c r="A84" s="75" t="s">
        <v>197</v>
      </c>
      <c r="B84" s="14" t="s">
        <v>180</v>
      </c>
      <c r="C84" s="15"/>
      <c r="D84" s="15" t="s">
        <v>24</v>
      </c>
      <c r="E84" s="16">
        <v>1</v>
      </c>
      <c r="F84" s="17" t="s">
        <v>441</v>
      </c>
      <c r="G84" s="19">
        <v>0</v>
      </c>
      <c r="H84" s="18">
        <v>269.76</v>
      </c>
      <c r="I84" s="18">
        <v>1079.06</v>
      </c>
      <c r="J84" s="20">
        <f t="shared" si="0"/>
        <v>1348.82</v>
      </c>
      <c r="K84" s="21"/>
      <c r="L84" s="21"/>
      <c r="M84" s="21"/>
      <c r="N84" s="21"/>
      <c r="O84" s="21"/>
      <c r="P84" s="21"/>
      <c r="Q84" s="21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</row>
    <row r="85" spans="1:30" ht="14.25" customHeight="1" x14ac:dyDescent="0.3">
      <c r="A85" s="33" t="s">
        <v>198</v>
      </c>
      <c r="B85" s="14" t="s">
        <v>180</v>
      </c>
      <c r="C85" s="15"/>
      <c r="D85" s="15" t="s">
        <v>24</v>
      </c>
      <c r="E85" s="16">
        <v>1</v>
      </c>
      <c r="F85" s="56" t="s">
        <v>387</v>
      </c>
      <c r="G85" s="19">
        <v>0</v>
      </c>
      <c r="H85" s="18">
        <v>269.76</v>
      </c>
      <c r="I85" s="18">
        <v>1079.06</v>
      </c>
      <c r="J85" s="20">
        <f t="shared" si="0"/>
        <v>1348.82</v>
      </c>
      <c r="K85" s="21"/>
      <c r="L85" s="21"/>
      <c r="M85" s="21"/>
      <c r="N85" s="21"/>
      <c r="O85" s="21"/>
      <c r="P85" s="21"/>
      <c r="Q85" s="21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</row>
    <row r="86" spans="1:30" ht="14.25" customHeight="1" x14ac:dyDescent="0.3">
      <c r="A86" s="14" t="s">
        <v>199</v>
      </c>
      <c r="B86" s="14" t="s">
        <v>180</v>
      </c>
      <c r="C86" s="15" t="s">
        <v>61</v>
      </c>
      <c r="D86" s="15" t="s">
        <v>24</v>
      </c>
      <c r="E86" s="16">
        <v>1</v>
      </c>
      <c r="F86" s="17" t="s">
        <v>423</v>
      </c>
      <c r="G86" s="19">
        <v>0</v>
      </c>
      <c r="H86" s="18">
        <v>269.76</v>
      </c>
      <c r="I86" s="18">
        <v>1079.06</v>
      </c>
      <c r="J86" s="20">
        <f t="shared" si="0"/>
        <v>1348.82</v>
      </c>
      <c r="K86" s="21"/>
      <c r="L86" s="21"/>
      <c r="M86" s="21"/>
      <c r="N86" s="21"/>
      <c r="O86" s="21"/>
      <c r="P86" s="21"/>
      <c r="Q86" s="21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</row>
    <row r="87" spans="1:30" ht="14.25" customHeight="1" x14ac:dyDescent="0.3">
      <c r="A87" s="24" t="s">
        <v>191</v>
      </c>
      <c r="B87" s="14" t="s">
        <v>180</v>
      </c>
      <c r="C87" s="15" t="s">
        <v>46</v>
      </c>
      <c r="D87" s="15" t="s">
        <v>24</v>
      </c>
      <c r="E87" s="16">
        <v>1</v>
      </c>
      <c r="F87" s="56" t="s">
        <v>201</v>
      </c>
      <c r="G87" s="19">
        <v>0</v>
      </c>
      <c r="H87" s="18">
        <v>269.76</v>
      </c>
      <c r="I87" s="18">
        <v>1079.06</v>
      </c>
      <c r="J87" s="20">
        <f t="shared" si="0"/>
        <v>1348.82</v>
      </c>
      <c r="K87" s="21"/>
      <c r="L87" s="21"/>
      <c r="M87" s="21"/>
      <c r="N87" s="21"/>
      <c r="O87" s="21"/>
      <c r="P87" s="21"/>
      <c r="Q87" s="21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</row>
    <row r="88" spans="1:30" ht="14.25" customHeight="1" x14ac:dyDescent="0.3">
      <c r="A88" s="76" t="s">
        <v>202</v>
      </c>
      <c r="B88" s="14" t="s">
        <v>180</v>
      </c>
      <c r="C88" s="15"/>
      <c r="D88" s="15" t="s">
        <v>24</v>
      </c>
      <c r="E88" s="16">
        <v>1</v>
      </c>
      <c r="F88" s="17" t="s">
        <v>442</v>
      </c>
      <c r="G88" s="19">
        <v>0</v>
      </c>
      <c r="H88" s="18">
        <v>269.76</v>
      </c>
      <c r="I88" s="18">
        <v>1079.06</v>
      </c>
      <c r="J88" s="20">
        <f t="shared" si="0"/>
        <v>1348.82</v>
      </c>
      <c r="K88" s="21"/>
      <c r="L88" s="21"/>
      <c r="M88" s="21"/>
      <c r="N88" s="21"/>
      <c r="O88" s="21"/>
      <c r="P88" s="21"/>
      <c r="Q88" s="21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</row>
    <row r="89" spans="1:30" ht="21" customHeight="1" x14ac:dyDescent="0.3">
      <c r="A89" s="24" t="s">
        <v>203</v>
      </c>
      <c r="B89" s="14" t="s">
        <v>180</v>
      </c>
      <c r="C89" s="15" t="s">
        <v>27</v>
      </c>
      <c r="D89" s="15" t="s">
        <v>24</v>
      </c>
      <c r="E89" s="16">
        <v>1</v>
      </c>
      <c r="F89" s="56" t="s">
        <v>204</v>
      </c>
      <c r="G89" s="19">
        <v>0</v>
      </c>
      <c r="H89" s="18">
        <v>269.76</v>
      </c>
      <c r="I89" s="18">
        <v>1079.06</v>
      </c>
      <c r="J89" s="20">
        <f t="shared" si="0"/>
        <v>1348.82</v>
      </c>
      <c r="K89" s="21"/>
      <c r="L89" s="21"/>
      <c r="M89" s="21"/>
      <c r="N89" s="21"/>
      <c r="O89" s="21"/>
      <c r="P89" s="21"/>
      <c r="Q89" s="21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</row>
    <row r="90" spans="1:30" ht="14.25" customHeight="1" x14ac:dyDescent="0.25">
      <c r="A90" s="35" t="s">
        <v>205</v>
      </c>
      <c r="B90" s="35" t="s">
        <v>206</v>
      </c>
      <c r="C90" s="36" t="s">
        <v>207</v>
      </c>
      <c r="D90" s="36" t="s">
        <v>208</v>
      </c>
      <c r="E90" s="36" t="s">
        <v>209</v>
      </c>
      <c r="F90" s="37"/>
      <c r="G90" s="36" t="s">
        <v>210</v>
      </c>
      <c r="H90" s="36" t="s">
        <v>211</v>
      </c>
      <c r="I90" s="36" t="s">
        <v>212</v>
      </c>
      <c r="J90" s="20">
        <f t="shared" si="0"/>
        <v>0</v>
      </c>
      <c r="K90" s="38"/>
      <c r="L90" s="38"/>
      <c r="M90" s="38"/>
      <c r="N90" s="38"/>
      <c r="O90" s="38"/>
      <c r="P90" s="38"/>
      <c r="Q90" s="38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</row>
    <row r="91" spans="1:30" ht="14.25" customHeight="1" x14ac:dyDescent="0.25">
      <c r="A91" s="39" t="s">
        <v>213</v>
      </c>
      <c r="B91" s="40" t="s">
        <v>17</v>
      </c>
      <c r="C91" s="41">
        <f>SUMIFS($E$7:$E$89,$B$7:$B$89,"DAS",$D$7:$D$89,"&lt;&gt;VAGO")</f>
        <v>1</v>
      </c>
      <c r="D91" s="41">
        <f>SUMIFS($E$7:$E$89,$B$7:$B$89,"DAS",$D$7:$D$89,"VAGO")</f>
        <v>0</v>
      </c>
      <c r="E91" s="16">
        <v>1</v>
      </c>
      <c r="F91" s="42"/>
      <c r="G91" s="43">
        <f>SUMIF($B$7:$B$89,"DAS",$G$7:$G$89)</f>
        <v>12261.2</v>
      </c>
      <c r="H91" s="43">
        <f>SUMIF($B$7:$B$89,"DAS",$H$7:$H$89)</f>
        <v>0</v>
      </c>
      <c r="I91" s="43">
        <f>SUMIF($B$7:$B$89,"DAS",$I$7:$I$89)</f>
        <v>0</v>
      </c>
      <c r="J91" s="20">
        <f t="shared" si="0"/>
        <v>12261.2</v>
      </c>
      <c r="K91" s="44"/>
      <c r="L91" s="44"/>
      <c r="M91" s="44"/>
      <c r="N91" s="44"/>
      <c r="O91" s="44"/>
      <c r="P91" s="44"/>
      <c r="Q91" s="44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4.25" customHeight="1" x14ac:dyDescent="0.25">
      <c r="A92" s="39" t="s">
        <v>214</v>
      </c>
      <c r="B92" s="40" t="s">
        <v>22</v>
      </c>
      <c r="C92" s="41">
        <f>SUMIFS($E$7:$E$89,$B$7:$B$89,"DAS-1",$D$7:$D$89,"&lt;&gt;VAGO")</f>
        <v>3</v>
      </c>
      <c r="D92" s="41">
        <f>SUMIFS($E$7:$E$89,$B$7:$B$89,"DAS-1",$D$7:$D$89,"VAGO")</f>
        <v>0</v>
      </c>
      <c r="E92" s="16">
        <v>1</v>
      </c>
      <c r="F92" s="45"/>
      <c r="G92" s="43">
        <f>SUMIF($B$7:$B$89,"DAS-1",$G$7:$G$89)</f>
        <v>0</v>
      </c>
      <c r="H92" s="43">
        <f>SUMIF($B$7:$B$89,"DAS-1",$H$7:$H$89)</f>
        <v>4624.5</v>
      </c>
      <c r="I92" s="43">
        <f>SUMIF($B$7:$B$89,"DAS-1",$I$7:$I$89)</f>
        <v>27747.090000000004</v>
      </c>
      <c r="J92" s="20">
        <f t="shared" si="0"/>
        <v>32371.590000000004</v>
      </c>
      <c r="K92" s="44"/>
      <c r="L92" s="44"/>
      <c r="M92" s="44"/>
      <c r="N92" s="44"/>
      <c r="O92" s="44"/>
      <c r="P92" s="44"/>
      <c r="Q92" s="44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4.25" customHeight="1" x14ac:dyDescent="0.25">
      <c r="A93" s="39" t="s">
        <v>215</v>
      </c>
      <c r="B93" s="40" t="s">
        <v>34</v>
      </c>
      <c r="C93" s="41">
        <f>SUMIFS($E$7:$E$89,$B$7:$B$89,"DAS-2",$D$7:$D$89,"&lt;&gt;VAGO")</f>
        <v>3</v>
      </c>
      <c r="D93" s="41">
        <f>SUMIFS($E$7:$E$89,$B$7:$B$89,"DAS-2",$D$7:$D$89,"VAGO")</f>
        <v>0</v>
      </c>
      <c r="E93" s="16">
        <v>1</v>
      </c>
      <c r="F93" s="45"/>
      <c r="G93" s="43">
        <f>SUMIF($B$7:$B$89,"DAS-2",$G$7:$G$89)</f>
        <v>0</v>
      </c>
      <c r="H93" s="43">
        <f>SUMIF($B$7:$B$89,"DAS-2",$H$7:$H$89)</f>
        <v>5086.9500000000007</v>
      </c>
      <c r="I93" s="43">
        <f>SUMIF($B$7:$B$89,"DAS-2",$I$7:$I$89)</f>
        <v>20347.829999999998</v>
      </c>
      <c r="J93" s="20">
        <f t="shared" si="0"/>
        <v>25434.78</v>
      </c>
      <c r="K93" s="44"/>
      <c r="L93" s="44"/>
      <c r="M93" s="44"/>
      <c r="N93" s="44"/>
      <c r="O93" s="44"/>
      <c r="P93" s="44"/>
      <c r="Q93" s="44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4.25" customHeight="1" x14ac:dyDescent="0.25">
      <c r="A94" s="39" t="s">
        <v>216</v>
      </c>
      <c r="B94" s="40" t="s">
        <v>42</v>
      </c>
      <c r="C94" s="41">
        <f>SUMIFS($E$7:$E$89,$B$7:$B$89,"DAS-3",$D$7:$D$89,"&lt;&gt;VAGO")</f>
        <v>5</v>
      </c>
      <c r="D94" s="41">
        <f>SUMIFS($E$7:$E$89,$B$7:$B$89,"DAS-3",$D$7:$D$89,"VAGO")</f>
        <v>0</v>
      </c>
      <c r="E94" s="16">
        <v>1</v>
      </c>
      <c r="F94" s="45"/>
      <c r="G94" s="43">
        <f>SUMIF($B$7:$B$89,"DAS-3",$G$7:$G$89)</f>
        <v>0</v>
      </c>
      <c r="H94" s="43">
        <f>SUMIF($B$7:$B$89,"DAS-3",$H$7:$H$89)</f>
        <v>7129.5</v>
      </c>
      <c r="I94" s="43">
        <f>SUMIF($B$7:$B$89,"DAS-3",$I$7:$I$89)</f>
        <v>28517.800000000003</v>
      </c>
      <c r="J94" s="20">
        <f t="shared" si="0"/>
        <v>35647.300000000003</v>
      </c>
      <c r="K94" s="44"/>
      <c r="L94" s="44"/>
      <c r="M94" s="44"/>
      <c r="N94" s="44"/>
      <c r="O94" s="44"/>
      <c r="P94" s="44"/>
      <c r="Q94" s="44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4.25" customHeight="1" x14ac:dyDescent="0.25">
      <c r="A95" s="46" t="s">
        <v>217</v>
      </c>
      <c r="B95" s="40" t="s">
        <v>58</v>
      </c>
      <c r="C95" s="41">
        <f>SUMIFS($E$7:$E$89,$B$7:$B$89,"DAS-4",$D$7:$D$89,"&lt;&gt;VAGO")</f>
        <v>3</v>
      </c>
      <c r="D95" s="41">
        <f>SUMIFS($E$7:$E$89,$B$7:$B$89,"DAS-4",$D$7:$D$89,"VAGO")</f>
        <v>0</v>
      </c>
      <c r="E95" s="16">
        <v>1</v>
      </c>
      <c r="F95" s="47"/>
      <c r="G95" s="43">
        <f>SUMIF($B$7:$B$89,"DAS-4",$G$7:$G$89)</f>
        <v>0</v>
      </c>
      <c r="H95" s="43">
        <f>SUMIF($B$7:$B$89,"DAS-4",$H$7:$H$89)</f>
        <v>3930.84</v>
      </c>
      <c r="I95" s="43">
        <f>SUMIF($B$7:$B$89,"DAS-4",$I$7:$I$89)</f>
        <v>15723.329999999998</v>
      </c>
      <c r="J95" s="20">
        <f t="shared" si="0"/>
        <v>19654.169999999998</v>
      </c>
      <c r="K95" s="44"/>
      <c r="L95" s="44"/>
      <c r="M95" s="44"/>
      <c r="N95" s="44"/>
      <c r="O95" s="44"/>
      <c r="P95" s="44"/>
      <c r="Q95" s="44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4.25" customHeight="1" x14ac:dyDescent="0.25">
      <c r="A96" s="46" t="s">
        <v>218</v>
      </c>
      <c r="B96" s="40" t="s">
        <v>66</v>
      </c>
      <c r="C96" s="41">
        <f>SUMIFS($E$7:$E$89,$B$7:$B$89,"DAS-5",$D$7:$D$89,"&lt;&gt;VAGO")</f>
        <v>8</v>
      </c>
      <c r="D96" s="41">
        <f>SUMIFS($E$7:$E$89,$B$7:$B$89,"DAS-5",$D$7:$D$89,"VAGO")</f>
        <v>0</v>
      </c>
      <c r="E96" s="16">
        <v>1</v>
      </c>
      <c r="F96" s="47"/>
      <c r="G96" s="43">
        <f>SUMIF($B$7:$B$89,"DAS-5",$G$7:$G$89)</f>
        <v>0</v>
      </c>
      <c r="H96" s="43">
        <f>SUMIF($B$7:$B$89,"DAS-5",$H$7:$H$89)</f>
        <v>8632.4799999999977</v>
      </c>
      <c r="I96" s="43">
        <f>SUMIF($B$7:$B$89,"DAS-5",$I$7:$I$89)</f>
        <v>34529.68</v>
      </c>
      <c r="J96" s="20">
        <f t="shared" si="0"/>
        <v>43162.159999999996</v>
      </c>
      <c r="K96" s="44"/>
      <c r="L96" s="44"/>
      <c r="M96" s="44"/>
      <c r="N96" s="44"/>
      <c r="O96" s="44"/>
      <c r="P96" s="44"/>
      <c r="Q96" s="44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4.25" customHeight="1" x14ac:dyDescent="0.25">
      <c r="A97" s="46" t="s">
        <v>219</v>
      </c>
      <c r="B97" s="40" t="s">
        <v>220</v>
      </c>
      <c r="C97" s="41">
        <f>SUMIFS($E$7:$E$89,$B$7:$B$89,"CAA-1",$D$7:$D$89,"&lt;&gt;VAGO")</f>
        <v>0</v>
      </c>
      <c r="D97" s="41">
        <f>SUMIFS($E$7:$E$89,$B$7:$B$89,"CAA-1",$D$7:$D$89,"VAGO")</f>
        <v>0</v>
      </c>
      <c r="E97" s="16">
        <v>1</v>
      </c>
      <c r="F97" s="47"/>
      <c r="G97" s="43">
        <f>SUMIF($B$7:$B$89,"CAA-1",$G$7:$G$89)</f>
        <v>0</v>
      </c>
      <c r="H97" s="43">
        <f>SUMIF($B$7:$B$89,"CAA-1",$H$7:$H$89)</f>
        <v>0</v>
      </c>
      <c r="I97" s="43">
        <f>SUMIF($B$7:$B$89,"CAA-1",$I$7:$I$89)</f>
        <v>0</v>
      </c>
      <c r="J97" s="20">
        <f t="shared" si="0"/>
        <v>0</v>
      </c>
      <c r="K97" s="44"/>
      <c r="L97" s="44"/>
      <c r="M97" s="44"/>
      <c r="N97" s="44"/>
      <c r="O97" s="44"/>
      <c r="P97" s="44"/>
      <c r="Q97" s="44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4.25" customHeight="1" x14ac:dyDescent="0.25">
      <c r="A98" s="46" t="s">
        <v>221</v>
      </c>
      <c r="B98" s="40" t="s">
        <v>86</v>
      </c>
      <c r="C98" s="41">
        <f>SUMIFS($E$7:$E$89,$B$7:$B$89,"CAA-2",$D$7:$D$89,"&lt;&gt;VAGO")</f>
        <v>11</v>
      </c>
      <c r="D98" s="41">
        <f>SUMIFS($E$7:$E$89,$B$7:$B$89,"CAA-2",$D$7:$D$89,"VAGO")</f>
        <v>0</v>
      </c>
      <c r="E98" s="16">
        <v>1</v>
      </c>
      <c r="F98" s="47"/>
      <c r="G98" s="43">
        <f>SUMIF($B$7:$B$89,"CAA-2",$G$7:$G$89)</f>
        <v>0</v>
      </c>
      <c r="H98" s="43">
        <f>SUMIF($B$7:$B$89,"CAA-2",$H$7:$H$89)</f>
        <v>8478.25</v>
      </c>
      <c r="I98" s="43">
        <f>SUMIF($B$7:$B$89,"CAA-2",$I$7:$I$89)</f>
        <v>33913.110000000008</v>
      </c>
      <c r="J98" s="20">
        <f t="shared" si="0"/>
        <v>42391.360000000008</v>
      </c>
      <c r="K98" s="44"/>
      <c r="L98" s="44"/>
      <c r="M98" s="44"/>
      <c r="N98" s="44"/>
      <c r="O98" s="44"/>
      <c r="P98" s="44"/>
      <c r="Q98" s="44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4.25" customHeight="1" x14ac:dyDescent="0.25">
      <c r="A99" s="46" t="s">
        <v>222</v>
      </c>
      <c r="B99" s="40" t="s">
        <v>108</v>
      </c>
      <c r="C99" s="41">
        <f>SUMIFS($E$7:$E$89,$B$7:$B$89,"CAA-3",$D$7:$D$89,"&lt;&gt;VAGO")</f>
        <v>24</v>
      </c>
      <c r="D99" s="41">
        <f>SUMIFS($E$7:$E$89,$B$7:$B$89,"CAA-3",$D$7:$D$89,"VAGO")</f>
        <v>0</v>
      </c>
      <c r="E99" s="16">
        <v>1</v>
      </c>
      <c r="F99" s="45"/>
      <c r="G99" s="43">
        <f>SUMIF($B$7:$B$89,"CAA-3",$G$7:$G$89)</f>
        <v>0</v>
      </c>
      <c r="H99" s="43">
        <f>SUMIF($B$7:$B$89,"CAA-3",$H$7:$H$89)</f>
        <v>12023.759999999997</v>
      </c>
      <c r="I99" s="43">
        <f>SUMIF($B$7:$B$89,"CAA-3",$I$7:$I$89)</f>
        <v>48095.039999999986</v>
      </c>
      <c r="J99" s="20">
        <f t="shared" si="0"/>
        <v>60118.799999999981</v>
      </c>
      <c r="K99" s="44"/>
      <c r="L99" s="44"/>
      <c r="M99" s="44"/>
      <c r="N99" s="44"/>
      <c r="O99" s="44"/>
      <c r="P99" s="44"/>
      <c r="Q99" s="44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4.25" customHeight="1" x14ac:dyDescent="0.25">
      <c r="A100" s="46" t="s">
        <v>223</v>
      </c>
      <c r="B100" s="40" t="s">
        <v>161</v>
      </c>
      <c r="C100" s="41">
        <f>SUMIFS($E$7:$E$89,$B$7:$B$89,"CAA-4",$D$7:$D$89,"&lt;&gt;VAGO")</f>
        <v>8</v>
      </c>
      <c r="D100" s="41">
        <f>SUMIFS($E$7:$E$89,$B$7:$B$89,"CAA-4",$D$7:$D$89,"VAGO")</f>
        <v>0</v>
      </c>
      <c r="E100" s="16">
        <v>1</v>
      </c>
      <c r="F100" s="45"/>
      <c r="G100" s="43">
        <f>SUMIF($B$7:$B$89,"CAA-4",$G$7:$G$89)</f>
        <v>0</v>
      </c>
      <c r="H100" s="43">
        <f>SUMIF($B$7:$B$89,"CAA-4",$H$7:$H$89)</f>
        <v>2466.4</v>
      </c>
      <c r="I100" s="43">
        <f>SUMIF($B$7:$B$89,"CAA-4",$I$7:$I$89)</f>
        <v>9865.68</v>
      </c>
      <c r="J100" s="20">
        <f t="shared" si="0"/>
        <v>12332.08</v>
      </c>
      <c r="K100" s="44"/>
      <c r="L100" s="44"/>
      <c r="M100" s="44"/>
      <c r="N100" s="44"/>
      <c r="O100" s="44"/>
      <c r="P100" s="44"/>
      <c r="Q100" s="44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4.25" customHeight="1" x14ac:dyDescent="0.25">
      <c r="A101" s="46" t="s">
        <v>224</v>
      </c>
      <c r="B101" s="40" t="s">
        <v>180</v>
      </c>
      <c r="C101" s="41">
        <f>SUMIFS($E$7:$E$89,$B$7:$B$89,"CAA-5",$D$7:$D$89,"&lt;&gt;VAGO")</f>
        <v>17</v>
      </c>
      <c r="D101" s="41">
        <f>SUMIFS($E$7:$E$89,$B$7:$B$89,"CAA-5",$D$7:$D$89,"VAGO")</f>
        <v>0</v>
      </c>
      <c r="E101" s="16">
        <v>1</v>
      </c>
      <c r="F101" s="45"/>
      <c r="G101" s="43">
        <f>SUMIF($B$7:$B$89,"CAA-5",$G$7:$G$89)</f>
        <v>0</v>
      </c>
      <c r="H101" s="43">
        <f>SUMIF($B$7:$B$89,"CAA-5",$H$7:$H$89)</f>
        <v>4585.9200000000019</v>
      </c>
      <c r="I101" s="43">
        <f>SUMIF($B$7:$B$89,"CAA-5",$I$7:$I$89)</f>
        <v>18344.019999999997</v>
      </c>
      <c r="J101" s="20">
        <f t="shared" si="0"/>
        <v>22929.94</v>
      </c>
      <c r="K101" s="44"/>
      <c r="L101" s="44"/>
      <c r="M101" s="44"/>
      <c r="N101" s="44"/>
      <c r="O101" s="44"/>
      <c r="P101" s="44"/>
      <c r="Q101" s="44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4.25" customHeight="1" x14ac:dyDescent="0.25">
      <c r="A102" s="35" t="s">
        <v>225</v>
      </c>
      <c r="B102" s="37"/>
      <c r="C102" s="36">
        <f t="shared" ref="C102:E102" si="1">SUM(C91:C101)</f>
        <v>83</v>
      </c>
      <c r="D102" s="36">
        <f t="shared" si="1"/>
        <v>0</v>
      </c>
      <c r="E102" s="36">
        <f t="shared" si="1"/>
        <v>11</v>
      </c>
      <c r="F102" s="37"/>
      <c r="G102" s="48">
        <f t="shared" ref="G102:J102" si="2">SUM(G91:G101)</f>
        <v>12261.2</v>
      </c>
      <c r="H102" s="48">
        <f t="shared" si="2"/>
        <v>56958.599999999991</v>
      </c>
      <c r="I102" s="48">
        <f t="shared" si="2"/>
        <v>237083.58</v>
      </c>
      <c r="J102" s="48">
        <f t="shared" si="2"/>
        <v>306303.38</v>
      </c>
      <c r="K102" s="44"/>
      <c r="L102" s="44"/>
      <c r="M102" s="44"/>
      <c r="N102" s="44"/>
      <c r="O102" s="44"/>
      <c r="P102" s="44"/>
      <c r="Q102" s="44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4.25" customHeight="1" x14ac:dyDescent="0.25">
      <c r="A103" s="44"/>
      <c r="B103" s="44" t="str">
        <f>UPPER(A111)</f>
        <v>FUNÇÃO GRATIFICADA DE COORDENADOR DE MONITORAMENTO E GESTÃO POR RESULTADOS DA POLÍTICA DE PREVENÇÃO À VIOLÊNCIA</v>
      </c>
      <c r="C103" s="44"/>
      <c r="D103" s="44"/>
      <c r="E103" s="44"/>
      <c r="F103" s="44"/>
      <c r="G103" s="44"/>
      <c r="H103" s="38"/>
      <c r="I103" s="38"/>
      <c r="J103" s="49"/>
      <c r="K103" s="44"/>
      <c r="L103" s="44"/>
      <c r="M103" s="44"/>
      <c r="N103" s="44"/>
      <c r="O103" s="44"/>
      <c r="P103" s="44"/>
      <c r="Q103" s="44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4.25" customHeight="1" x14ac:dyDescent="0.25">
      <c r="A104" s="97" t="s">
        <v>226</v>
      </c>
      <c r="B104" s="89"/>
      <c r="C104" s="89"/>
      <c r="D104" s="89"/>
      <c r="E104" s="89"/>
      <c r="F104" s="89"/>
      <c r="G104" s="89"/>
      <c r="H104" s="89"/>
      <c r="I104" s="90"/>
      <c r="J104" s="44"/>
      <c r="K104" s="7"/>
      <c r="L104" s="44"/>
      <c r="M104" s="44"/>
      <c r="N104" s="44"/>
      <c r="O104" s="44"/>
      <c r="P104" s="44"/>
      <c r="Q104" s="44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4.25" customHeight="1" x14ac:dyDescent="0.25">
      <c r="A105" s="10" t="s">
        <v>227</v>
      </c>
      <c r="B105" s="10" t="s">
        <v>228</v>
      </c>
      <c r="C105" s="10" t="s">
        <v>229</v>
      </c>
      <c r="D105" s="10" t="s">
        <v>230</v>
      </c>
      <c r="E105" s="10" t="s">
        <v>231</v>
      </c>
      <c r="F105" s="10" t="s">
        <v>232</v>
      </c>
      <c r="G105" s="10" t="s">
        <v>233</v>
      </c>
      <c r="H105" s="10" t="s">
        <v>234</v>
      </c>
      <c r="I105" s="10" t="s">
        <v>235</v>
      </c>
      <c r="J105" s="50"/>
      <c r="K105" s="7"/>
      <c r="L105" s="50"/>
      <c r="M105" s="50"/>
      <c r="N105" s="50"/>
      <c r="O105" s="50"/>
      <c r="P105" s="50"/>
      <c r="Q105" s="50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</row>
    <row r="106" spans="1:30" ht="14.25" customHeight="1" x14ac:dyDescent="0.3">
      <c r="A106" s="51" t="s">
        <v>236</v>
      </c>
      <c r="B106" s="14" t="s">
        <v>237</v>
      </c>
      <c r="C106" s="52" t="s">
        <v>89</v>
      </c>
      <c r="D106" s="52" t="s">
        <v>31</v>
      </c>
      <c r="E106" s="40">
        <v>1</v>
      </c>
      <c r="F106" s="53" t="s">
        <v>238</v>
      </c>
      <c r="G106" s="54">
        <v>0</v>
      </c>
      <c r="H106" s="18">
        <v>6782.61</v>
      </c>
      <c r="I106" s="43">
        <f t="shared" ref="I106:I113" si="3">SUM(G106:H106)</f>
        <v>6782.61</v>
      </c>
      <c r="J106" s="44"/>
      <c r="K106" s="38"/>
      <c r="L106" s="38"/>
      <c r="M106" s="38"/>
      <c r="N106" s="38"/>
      <c r="O106" s="38"/>
      <c r="P106" s="38"/>
      <c r="Q106" s="38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</row>
    <row r="107" spans="1:30" ht="14.25" customHeight="1" x14ac:dyDescent="0.3">
      <c r="A107" s="24" t="s">
        <v>239</v>
      </c>
      <c r="B107" s="24" t="s">
        <v>237</v>
      </c>
      <c r="C107" s="52" t="s">
        <v>37</v>
      </c>
      <c r="D107" s="52" t="s">
        <v>31</v>
      </c>
      <c r="E107" s="40">
        <v>1</v>
      </c>
      <c r="F107" s="53" t="s">
        <v>254</v>
      </c>
      <c r="G107" s="54">
        <v>0</v>
      </c>
      <c r="H107" s="18">
        <v>6782.61</v>
      </c>
      <c r="I107" s="43">
        <f t="shared" si="3"/>
        <v>6782.61</v>
      </c>
      <c r="J107" s="44"/>
      <c r="K107" s="38"/>
      <c r="L107" s="38"/>
      <c r="M107" s="38"/>
      <c r="N107" s="38"/>
      <c r="O107" s="38"/>
      <c r="P107" s="38"/>
      <c r="Q107" s="38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spans="1:30" ht="14.25" customHeight="1" x14ac:dyDescent="0.3">
      <c r="A108" s="29" t="s">
        <v>241</v>
      </c>
      <c r="B108" s="14" t="s">
        <v>242</v>
      </c>
      <c r="C108" s="52" t="s">
        <v>140</v>
      </c>
      <c r="D108" s="52" t="s">
        <v>31</v>
      </c>
      <c r="E108" s="40">
        <v>1</v>
      </c>
      <c r="F108" s="53" t="s">
        <v>251</v>
      </c>
      <c r="G108" s="54">
        <v>0</v>
      </c>
      <c r="H108" s="18">
        <v>5703.56</v>
      </c>
      <c r="I108" s="43">
        <f t="shared" si="3"/>
        <v>5703.56</v>
      </c>
      <c r="J108" s="44"/>
      <c r="K108" s="38"/>
      <c r="L108" s="38"/>
      <c r="M108" s="38"/>
      <c r="N108" s="38"/>
      <c r="O108" s="38"/>
      <c r="P108" s="38"/>
      <c r="Q108" s="38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spans="1:30" ht="14.25" customHeight="1" x14ac:dyDescent="0.3">
      <c r="A109" s="24" t="s">
        <v>244</v>
      </c>
      <c r="B109" s="14" t="s">
        <v>245</v>
      </c>
      <c r="C109" s="52" t="s">
        <v>145</v>
      </c>
      <c r="D109" s="52" t="s">
        <v>31</v>
      </c>
      <c r="E109" s="40">
        <v>1</v>
      </c>
      <c r="F109" s="53" t="s">
        <v>246</v>
      </c>
      <c r="G109" s="54">
        <v>0</v>
      </c>
      <c r="H109" s="18">
        <v>5241.1099999999997</v>
      </c>
      <c r="I109" s="43">
        <f t="shared" si="3"/>
        <v>5241.1099999999997</v>
      </c>
      <c r="J109" s="44"/>
      <c r="K109" s="38"/>
      <c r="L109" s="38"/>
      <c r="M109" s="38"/>
      <c r="N109" s="38"/>
      <c r="O109" s="38"/>
      <c r="P109" s="38"/>
      <c r="Q109" s="38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spans="1:30" ht="14.25" customHeight="1" x14ac:dyDescent="0.3">
      <c r="A110" s="24" t="s">
        <v>247</v>
      </c>
      <c r="B110" s="14" t="s">
        <v>248</v>
      </c>
      <c r="C110" s="52" t="s">
        <v>89</v>
      </c>
      <c r="D110" s="52" t="s">
        <v>31</v>
      </c>
      <c r="E110" s="40">
        <v>1</v>
      </c>
      <c r="F110" s="53" t="s">
        <v>249</v>
      </c>
      <c r="G110" s="54">
        <v>0</v>
      </c>
      <c r="H110" s="18">
        <v>4316.21</v>
      </c>
      <c r="I110" s="43">
        <f t="shared" si="3"/>
        <v>4316.21</v>
      </c>
      <c r="J110" s="44"/>
      <c r="K110" s="38"/>
      <c r="L110" s="38"/>
      <c r="M110" s="38"/>
      <c r="N110" s="38"/>
      <c r="O110" s="38"/>
      <c r="P110" s="38"/>
      <c r="Q110" s="38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spans="1:30" ht="14.25" customHeight="1" x14ac:dyDescent="0.3">
      <c r="A111" s="24" t="s">
        <v>467</v>
      </c>
      <c r="B111" s="14" t="s">
        <v>248</v>
      </c>
      <c r="C111" s="52" t="s">
        <v>140</v>
      </c>
      <c r="D111" s="52" t="s">
        <v>31</v>
      </c>
      <c r="E111" s="40">
        <v>1</v>
      </c>
      <c r="F111" s="53" t="s">
        <v>455</v>
      </c>
      <c r="G111" s="54">
        <v>0</v>
      </c>
      <c r="H111" s="18">
        <v>4316.21</v>
      </c>
      <c r="I111" s="43">
        <f t="shared" si="3"/>
        <v>4316.21</v>
      </c>
      <c r="J111" s="44"/>
      <c r="K111" s="38"/>
      <c r="L111" s="38"/>
      <c r="M111" s="38"/>
      <c r="N111" s="38"/>
      <c r="O111" s="38"/>
      <c r="P111" s="38"/>
      <c r="Q111" s="38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spans="1:30" ht="14.25" customHeight="1" x14ac:dyDescent="0.3">
      <c r="A112" s="24" t="s">
        <v>252</v>
      </c>
      <c r="B112" s="24" t="s">
        <v>253</v>
      </c>
      <c r="C112" s="52" t="s">
        <v>140</v>
      </c>
      <c r="D112" s="52" t="s">
        <v>31</v>
      </c>
      <c r="E112" s="40">
        <v>1</v>
      </c>
      <c r="F112" s="53" t="s">
        <v>146</v>
      </c>
      <c r="G112" s="54">
        <v>0</v>
      </c>
      <c r="H112" s="18">
        <v>3083.01</v>
      </c>
      <c r="I112" s="43">
        <f t="shared" si="3"/>
        <v>3083.01</v>
      </c>
      <c r="J112" s="44"/>
      <c r="K112" s="38"/>
      <c r="L112" s="38"/>
      <c r="M112" s="38"/>
      <c r="N112" s="38"/>
      <c r="O112" s="38"/>
      <c r="P112" s="38"/>
      <c r="Q112" s="38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spans="1:30" ht="14.25" customHeight="1" x14ac:dyDescent="0.3">
      <c r="A113" s="24" t="s">
        <v>255</v>
      </c>
      <c r="B113" s="24" t="s">
        <v>253</v>
      </c>
      <c r="C113" s="52" t="s">
        <v>256</v>
      </c>
      <c r="D113" s="52" t="s">
        <v>31</v>
      </c>
      <c r="E113" s="40">
        <v>1</v>
      </c>
      <c r="F113" s="56" t="s">
        <v>257</v>
      </c>
      <c r="G113" s="54">
        <v>0</v>
      </c>
      <c r="H113" s="18">
        <v>3083.01</v>
      </c>
      <c r="I113" s="43">
        <f t="shared" si="3"/>
        <v>3083.01</v>
      </c>
      <c r="J113" s="44"/>
      <c r="K113" s="38"/>
      <c r="L113" s="38"/>
      <c r="M113" s="38"/>
      <c r="N113" s="38"/>
      <c r="O113" s="38"/>
      <c r="P113" s="38"/>
      <c r="Q113" s="38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spans="1:30" ht="14.25" customHeight="1" x14ac:dyDescent="0.25">
      <c r="A114" s="35" t="s">
        <v>258</v>
      </c>
      <c r="B114" s="35" t="s">
        <v>259</v>
      </c>
      <c r="C114" s="36" t="s">
        <v>260</v>
      </c>
      <c r="D114" s="36" t="s">
        <v>261</v>
      </c>
      <c r="E114" s="36" t="s">
        <v>262</v>
      </c>
      <c r="F114" s="57"/>
      <c r="G114" s="36" t="s">
        <v>263</v>
      </c>
      <c r="H114" s="36" t="s">
        <v>264</v>
      </c>
      <c r="I114" s="36" t="s">
        <v>265</v>
      </c>
      <c r="J114" s="44"/>
      <c r="K114" s="7"/>
      <c r="L114" s="7"/>
      <c r="M114" s="7"/>
      <c r="N114" s="7"/>
      <c r="O114" s="7"/>
      <c r="P114" s="7"/>
      <c r="Q114" s="7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</row>
    <row r="115" spans="1:30" ht="14.25" customHeight="1" x14ac:dyDescent="0.25">
      <c r="A115" s="39" t="s">
        <v>266</v>
      </c>
      <c r="B115" s="59" t="s">
        <v>237</v>
      </c>
      <c r="C115" s="41">
        <f>SUMIFS($E$106:$E$113,$B$106:$B$113,"FDA",$D$106:$D$113,"&lt;&gt;VAGO")</f>
        <v>2</v>
      </c>
      <c r="D115" s="41">
        <f>SUMIFS($E$106:$E$113,$B$106:$B$113,"FDA",$D$106:$D$113,"VAGO")</f>
        <v>0</v>
      </c>
      <c r="E115" s="41">
        <f t="shared" ref="E115:E119" si="4">C115+D115</f>
        <v>2</v>
      </c>
      <c r="F115" s="42"/>
      <c r="G115" s="43">
        <f>SUMIF($B$106:$B$113,"FDA",$G$106:$G$113)</f>
        <v>0</v>
      </c>
      <c r="H115" s="43">
        <f>SUMIF($B$106:$B$113,"FDA",$H$106:$H$113)</f>
        <v>13565.22</v>
      </c>
      <c r="I115" s="43">
        <f>SUMIF($B$106:$B$113,"FDA",$I$106:$I$113)</f>
        <v>13565.22</v>
      </c>
      <c r="J115" s="38"/>
      <c r="K115" s="7"/>
      <c r="L115" s="38"/>
      <c r="M115" s="38"/>
      <c r="N115" s="38"/>
      <c r="O115" s="38"/>
      <c r="P115" s="38"/>
      <c r="Q115" s="38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</row>
    <row r="116" spans="1:30" ht="14.25" customHeight="1" x14ac:dyDescent="0.25">
      <c r="A116" s="39" t="s">
        <v>267</v>
      </c>
      <c r="B116" s="59" t="s">
        <v>242</v>
      </c>
      <c r="C116" s="41">
        <f>SUMIFS($E$106:$E$113,$B$106:$B$113,"FDA-1",$D$106:$D$113,"&lt;&gt;VAGO")</f>
        <v>1</v>
      </c>
      <c r="D116" s="41">
        <f>SUMIFS($E$106:$E$113,$B$106:$B$113,"FDA-1",$D$106:$D$113,"VAGO")</f>
        <v>0</v>
      </c>
      <c r="E116" s="41">
        <f t="shared" si="4"/>
        <v>1</v>
      </c>
      <c r="F116" s="42"/>
      <c r="G116" s="43">
        <f>SUMIF($B$106:$B$113,"FDA-1",$G$106:$G$113)</f>
        <v>0</v>
      </c>
      <c r="H116" s="43">
        <f>SUMIF($B$106:$B$113,"FDA-1",$H$106:$H$113)</f>
        <v>5703.56</v>
      </c>
      <c r="I116" s="43">
        <f>SUMIF($B$106:$B$113,"FDA-1",$I$106:$I$113)</f>
        <v>5703.56</v>
      </c>
      <c r="J116" s="38"/>
      <c r="K116" s="7"/>
      <c r="L116" s="38"/>
      <c r="M116" s="38"/>
      <c r="N116" s="38"/>
      <c r="O116" s="38"/>
      <c r="P116" s="38"/>
      <c r="Q116" s="38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spans="1:30" ht="14.25" customHeight="1" x14ac:dyDescent="0.25">
      <c r="A117" s="39" t="s">
        <v>268</v>
      </c>
      <c r="B117" s="59" t="s">
        <v>245</v>
      </c>
      <c r="C117" s="41">
        <f>SUMIFS($E$106:$E$113,$B$106:$B$113,"FDA-2",$D$106:$D$113,"&lt;&gt;VAGO")</f>
        <v>1</v>
      </c>
      <c r="D117" s="41">
        <f>SUMIFS($E$106:$E$113,$B$106:$B$113,"FDA-2",$D$106:$D$113,"VAGO")</f>
        <v>0</v>
      </c>
      <c r="E117" s="41">
        <f t="shared" si="4"/>
        <v>1</v>
      </c>
      <c r="F117" s="45"/>
      <c r="G117" s="43">
        <f>SUMIF($B$106:$B$113,"FDA-2",$G$106:$G$113)</f>
        <v>0</v>
      </c>
      <c r="H117" s="43">
        <f>SUMIF($B$106:$B$113,"FDA-2",$H$106:$H$113)</f>
        <v>5241.1099999999997</v>
      </c>
      <c r="I117" s="43">
        <f>SUMIF($B$106:$B$113,"FDA-2",$I$106:$I$113)</f>
        <v>5241.1099999999997</v>
      </c>
      <c r="J117" s="38"/>
      <c r="K117" s="7"/>
      <c r="L117" s="38"/>
      <c r="M117" s="38"/>
      <c r="N117" s="38"/>
      <c r="O117" s="38"/>
      <c r="P117" s="38"/>
      <c r="Q117" s="38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spans="1:30" ht="14.25" customHeight="1" x14ac:dyDescent="0.25">
      <c r="A118" s="39" t="s">
        <v>269</v>
      </c>
      <c r="B118" s="59" t="s">
        <v>248</v>
      </c>
      <c r="C118" s="41">
        <f>SUMIFS($E$106:$E$113,$B$106:$B$113,"FDA-3",$D$106:$D$113,"&lt;&gt;VAGO")</f>
        <v>2</v>
      </c>
      <c r="D118" s="41">
        <f>SUMIFS($E$106:$E$113,$B$106:$B$113,"FDA-3",$D$106:$D$113,"VAGO")</f>
        <v>0</v>
      </c>
      <c r="E118" s="41">
        <f t="shared" si="4"/>
        <v>2</v>
      </c>
      <c r="F118" s="47"/>
      <c r="G118" s="43">
        <f>SUMIF($B$106:$B$113,"FDA-3",$G$106:$G$113)</f>
        <v>0</v>
      </c>
      <c r="H118" s="43">
        <f>SUMIF($B$106:$B$113,"FDA-3",$H$106:$H$113)</f>
        <v>8632.42</v>
      </c>
      <c r="I118" s="43">
        <f>SUMIF($B$106:$B$113,"FDA-3",$I$106:$I$113)</f>
        <v>8632.42</v>
      </c>
      <c r="J118" s="38"/>
      <c r="K118" s="7"/>
      <c r="L118" s="38"/>
      <c r="M118" s="38"/>
      <c r="N118" s="38"/>
      <c r="O118" s="38"/>
      <c r="P118" s="38"/>
      <c r="Q118" s="38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spans="1:30" ht="14.25" customHeight="1" x14ac:dyDescent="0.25">
      <c r="A119" s="39" t="s">
        <v>270</v>
      </c>
      <c r="B119" s="59" t="s">
        <v>253</v>
      </c>
      <c r="C119" s="41">
        <f>SUMIFS($E$106:$E$113,$B$106:$B$113,"FDA-4",$D$106:$D$113,"&lt;&gt;VAGO")</f>
        <v>2</v>
      </c>
      <c r="D119" s="41">
        <f>SUMIFS($E$106:$E$113,$B$106:$B$113,"FDA-4",$D$106:$D$113,"VAGO")</f>
        <v>0</v>
      </c>
      <c r="E119" s="41">
        <f t="shared" si="4"/>
        <v>2</v>
      </c>
      <c r="F119" s="45"/>
      <c r="G119" s="43">
        <f>SUMIF($B$106:$B$113,"FDA-4",$G$106:$G$113)</f>
        <v>0</v>
      </c>
      <c r="H119" s="43">
        <f>SUMIF($B$106:$B$113,"FDA-4",$H$106:$H$113)</f>
        <v>6166.02</v>
      </c>
      <c r="I119" s="43">
        <f>SUMIF($B$106:$B$113,"FDA-4",$I$106:$I$113)</f>
        <v>6166.02</v>
      </c>
      <c r="J119" s="38"/>
      <c r="K119" s="7"/>
      <c r="L119" s="38"/>
      <c r="M119" s="38"/>
      <c r="N119" s="38"/>
      <c r="O119" s="38"/>
      <c r="P119" s="38"/>
      <c r="Q119" s="38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spans="1:30" ht="14.25" customHeight="1" x14ac:dyDescent="0.25">
      <c r="A120" s="35" t="s">
        <v>271</v>
      </c>
      <c r="B120" s="57"/>
      <c r="C120" s="36">
        <f>SUM(C115:C119)</f>
        <v>8</v>
      </c>
      <c r="D120" s="36">
        <f>SUM(D116:D119)</f>
        <v>0</v>
      </c>
      <c r="E120" s="36">
        <f>SUM(E115:E119)</f>
        <v>8</v>
      </c>
      <c r="F120" s="57"/>
      <c r="G120" s="60">
        <f t="shared" ref="G120:I120" si="5">SUM(G115:G119)</f>
        <v>0</v>
      </c>
      <c r="H120" s="60">
        <f t="shared" si="5"/>
        <v>39308.33</v>
      </c>
      <c r="I120" s="60">
        <f t="shared" si="5"/>
        <v>39308.33</v>
      </c>
      <c r="J120" s="38"/>
      <c r="K120" s="7"/>
      <c r="L120" s="38"/>
      <c r="M120" s="38"/>
      <c r="N120" s="38"/>
      <c r="O120" s="38"/>
      <c r="P120" s="38"/>
      <c r="Q120" s="38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 spans="1:30" ht="13.8" customHeight="1" x14ac:dyDescent="0.25">
      <c r="A121" s="49"/>
      <c r="B121" s="49"/>
      <c r="C121" s="49"/>
      <c r="D121" s="49"/>
      <c r="E121" s="49"/>
      <c r="F121" s="49"/>
      <c r="G121" s="49"/>
      <c r="H121" s="49"/>
      <c r="I121" s="7"/>
      <c r="J121" s="38"/>
      <c r="K121" s="7"/>
      <c r="L121" s="38"/>
      <c r="M121" s="38"/>
      <c r="N121" s="38"/>
      <c r="O121" s="38"/>
      <c r="P121" s="38"/>
      <c r="Q121" s="38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 spans="1:30" ht="14.25" customHeight="1" x14ac:dyDescent="0.25">
      <c r="A122" s="97" t="s">
        <v>272</v>
      </c>
      <c r="B122" s="89"/>
      <c r="C122" s="89"/>
      <c r="D122" s="89"/>
      <c r="E122" s="89"/>
      <c r="F122" s="89"/>
      <c r="G122" s="89"/>
      <c r="H122" s="89"/>
      <c r="I122" s="90"/>
      <c r="J122" s="38"/>
      <c r="K122" s="7"/>
      <c r="L122" s="38"/>
      <c r="M122" s="38"/>
      <c r="N122" s="38"/>
      <c r="O122" s="38"/>
      <c r="P122" s="38"/>
      <c r="Q122" s="38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 spans="1:30" ht="14.25" customHeight="1" x14ac:dyDescent="0.25">
      <c r="A123" s="61" t="s">
        <v>273</v>
      </c>
      <c r="B123" s="10" t="s">
        <v>274</v>
      </c>
      <c r="C123" s="10" t="s">
        <v>275</v>
      </c>
      <c r="D123" s="10" t="s">
        <v>276</v>
      </c>
      <c r="E123" s="10" t="s">
        <v>277</v>
      </c>
      <c r="F123" s="10" t="s">
        <v>278</v>
      </c>
      <c r="G123" s="10" t="s">
        <v>279</v>
      </c>
      <c r="H123" s="10" t="s">
        <v>280</v>
      </c>
      <c r="I123" s="10" t="s">
        <v>281</v>
      </c>
      <c r="J123" s="7"/>
      <c r="K123" s="7"/>
      <c r="L123" s="7"/>
      <c r="M123" s="7"/>
      <c r="N123" s="7"/>
      <c r="O123" s="7"/>
      <c r="P123" s="7"/>
      <c r="Q123" s="7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</row>
    <row r="124" spans="1:30" ht="14.25" customHeight="1" x14ac:dyDescent="0.25">
      <c r="A124" s="62" t="s">
        <v>282</v>
      </c>
      <c r="B124" s="62" t="s">
        <v>283</v>
      </c>
      <c r="C124" s="63" t="s">
        <v>61</v>
      </c>
      <c r="D124" s="52" t="s">
        <v>31</v>
      </c>
      <c r="E124" s="40">
        <v>1</v>
      </c>
      <c r="F124" s="64" t="s">
        <v>284</v>
      </c>
      <c r="G124" s="54">
        <v>0</v>
      </c>
      <c r="H124" s="65">
        <v>1392.8</v>
      </c>
      <c r="I124" s="43">
        <f t="shared" ref="I124:I126" si="6">SUM(G124:H124)</f>
        <v>1392.8</v>
      </c>
      <c r="J124" s="38"/>
      <c r="K124" s="38"/>
      <c r="L124" s="38"/>
      <c r="M124" s="38"/>
      <c r="N124" s="38"/>
      <c r="O124" s="38"/>
      <c r="P124" s="38"/>
      <c r="Q124" s="38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</row>
    <row r="125" spans="1:30" ht="14.25" customHeight="1" x14ac:dyDescent="0.25">
      <c r="A125" s="66" t="s">
        <v>285</v>
      </c>
      <c r="B125" s="67" t="s">
        <v>283</v>
      </c>
      <c r="C125" s="52" t="s">
        <v>145</v>
      </c>
      <c r="D125" s="52" t="s">
        <v>31</v>
      </c>
      <c r="E125" s="40">
        <v>1</v>
      </c>
      <c r="F125" s="68" t="s">
        <v>465</v>
      </c>
      <c r="G125" s="54">
        <v>0</v>
      </c>
      <c r="H125" s="65">
        <v>1392.8</v>
      </c>
      <c r="I125" s="43">
        <f t="shared" si="6"/>
        <v>1392.8</v>
      </c>
      <c r="J125" s="38"/>
      <c r="K125" s="38"/>
      <c r="L125" s="38"/>
      <c r="M125" s="38"/>
      <c r="N125" s="38"/>
      <c r="O125" s="38"/>
      <c r="P125" s="38"/>
      <c r="Q125" s="38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 spans="1:30" ht="14.25" customHeight="1" x14ac:dyDescent="0.25">
      <c r="A126" s="66" t="s">
        <v>285</v>
      </c>
      <c r="B126" s="67" t="s">
        <v>283</v>
      </c>
      <c r="C126" s="52"/>
      <c r="D126" s="52" t="s">
        <v>162</v>
      </c>
      <c r="E126" s="40">
        <v>1</v>
      </c>
      <c r="F126" s="69" t="s">
        <v>162</v>
      </c>
      <c r="G126" s="54">
        <v>0</v>
      </c>
      <c r="H126" s="54">
        <v>0</v>
      </c>
      <c r="I126" s="43">
        <f t="shared" si="6"/>
        <v>0</v>
      </c>
      <c r="J126" s="38"/>
      <c r="K126" s="38"/>
      <c r="L126" s="38"/>
      <c r="M126" s="38"/>
      <c r="N126" s="38"/>
      <c r="O126" s="38"/>
      <c r="P126" s="38"/>
      <c r="Q126" s="38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 spans="1:30" ht="14.25" customHeight="1" x14ac:dyDescent="0.25">
      <c r="A127" s="35" t="s">
        <v>287</v>
      </c>
      <c r="B127" s="35" t="s">
        <v>288</v>
      </c>
      <c r="C127" s="36" t="s">
        <v>289</v>
      </c>
      <c r="D127" s="36" t="s">
        <v>290</v>
      </c>
      <c r="E127" s="36" t="s">
        <v>291</v>
      </c>
      <c r="F127" s="57"/>
      <c r="G127" s="36" t="s">
        <v>292</v>
      </c>
      <c r="H127" s="36" t="s">
        <v>293</v>
      </c>
      <c r="I127" s="36" t="s">
        <v>294</v>
      </c>
      <c r="J127" s="38"/>
      <c r="K127" s="38"/>
      <c r="L127" s="38"/>
      <c r="M127" s="38"/>
      <c r="N127" s="38"/>
      <c r="O127" s="38"/>
      <c r="P127" s="38"/>
      <c r="Q127" s="3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</row>
    <row r="128" spans="1:30" ht="14.25" customHeight="1" x14ac:dyDescent="0.25">
      <c r="A128" s="39" t="s">
        <v>295</v>
      </c>
      <c r="B128" s="59" t="s">
        <v>283</v>
      </c>
      <c r="C128" s="41">
        <f>SUMIFS($E$124:$E$126,$B$124:$B$126,"FGS-1",$D$124:$D$126,"&lt;&gt;VAGO")</f>
        <v>2</v>
      </c>
      <c r="D128" s="41">
        <f>SUMIFS($E$124:$E$126,$B$124:$B$126,"FGS-1",$D$124:$D$126,"VAGO")</f>
        <v>1</v>
      </c>
      <c r="E128" s="41">
        <f t="shared" ref="E128:E133" si="7">C128+D128</f>
        <v>3</v>
      </c>
      <c r="F128" s="42"/>
      <c r="G128" s="43">
        <f>SUMIF($B$124:$B$126,"FGS-1",$G$124:$G$126)</f>
        <v>0</v>
      </c>
      <c r="H128" s="43">
        <f>SUMIF($B$124:$B$126,"FGS-1",$H$124:$H$126)</f>
        <v>2785.6</v>
      </c>
      <c r="I128" s="43">
        <f>SUMIF($B$124:$B$126,"FGS-1",$G$124:$G$126)</f>
        <v>0</v>
      </c>
      <c r="J128" s="38"/>
      <c r="K128" s="38"/>
      <c r="L128" s="38"/>
      <c r="M128" s="38"/>
      <c r="N128" s="38"/>
      <c r="O128" s="38"/>
      <c r="P128" s="38"/>
      <c r="Q128" s="38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</row>
    <row r="129" spans="1:30" ht="14.25" customHeight="1" x14ac:dyDescent="0.25">
      <c r="A129" s="39" t="s">
        <v>296</v>
      </c>
      <c r="B129" s="59" t="s">
        <v>297</v>
      </c>
      <c r="C129" s="41">
        <f>SUMIFS($E$124:$E$126,$B$124:$B$126,"FGS-2",$D$124:$D$126,"&lt;&gt;VAGO")</f>
        <v>0</v>
      </c>
      <c r="D129" s="41">
        <f>SUMIFS($E$124:$E$126,$B$124:$B$126,"FGS-2",$D$124:$D$126,"VAGO")</f>
        <v>0</v>
      </c>
      <c r="E129" s="41">
        <f t="shared" si="7"/>
        <v>0</v>
      </c>
      <c r="F129" s="45"/>
      <c r="G129" s="43">
        <f>SUMIF($B$124:$B$126,"FGS-2",$G$124:$G$126)</f>
        <v>0</v>
      </c>
      <c r="H129" s="43">
        <f>SUMIF($B$124:$B$126,"FGS-2",$H$124:$H$126)</f>
        <v>0</v>
      </c>
      <c r="I129" s="43">
        <f>SUMIF($B$124:$B$126,"FGS-2",$G$124:$G$126)</f>
        <v>0</v>
      </c>
      <c r="J129" s="38"/>
      <c r="K129" s="38"/>
      <c r="L129" s="38"/>
      <c r="M129" s="38"/>
      <c r="N129" s="38"/>
      <c r="O129" s="38"/>
      <c r="P129" s="38"/>
      <c r="Q129" s="38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</row>
    <row r="130" spans="1:30" ht="14.25" customHeight="1" x14ac:dyDescent="0.25">
      <c r="A130" s="39" t="s">
        <v>298</v>
      </c>
      <c r="B130" s="59" t="s">
        <v>299</v>
      </c>
      <c r="C130" s="41">
        <f>SUMIFS($E$124:$E$126,$B$124:$B$126,"FGS-3",$D$124:$D$126,"&lt;&gt;VAGO")</f>
        <v>0</v>
      </c>
      <c r="D130" s="41">
        <f>SUMIFS($E$124:$E$126,$B$124:$B$126,"FGS-3",$D$124:$D$126,"VAGO")</f>
        <v>0</v>
      </c>
      <c r="E130" s="41">
        <f t="shared" si="7"/>
        <v>0</v>
      </c>
      <c r="F130" s="45"/>
      <c r="G130" s="43">
        <f>SUMIF($B$124:$B$126,"FGS-3",$G$124:$G$126)</f>
        <v>0</v>
      </c>
      <c r="H130" s="43">
        <f>SUMIF($B$124:$B$126,"FGS-3",$H$124:$H$126)</f>
        <v>0</v>
      </c>
      <c r="I130" s="43">
        <f>SUMIF($B$124:$B$126,"FGS-3",$G$124:$G$126)</f>
        <v>0</v>
      </c>
      <c r="J130" s="38"/>
      <c r="K130" s="38"/>
      <c r="L130" s="38"/>
      <c r="M130" s="38"/>
      <c r="N130" s="38"/>
      <c r="O130" s="38"/>
      <c r="P130" s="38"/>
      <c r="Q130" s="38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</row>
    <row r="131" spans="1:30" ht="14.25" customHeight="1" x14ac:dyDescent="0.25">
      <c r="A131" s="46" t="s">
        <v>300</v>
      </c>
      <c r="B131" s="70" t="s">
        <v>301</v>
      </c>
      <c r="C131" s="41">
        <f>SUMIFS($E$124:$E$126,$B$124:$B$126,"FGA-1",$D$124:$D$126,"&lt;&gt;VAGO")</f>
        <v>0</v>
      </c>
      <c r="D131" s="41">
        <f>SUMIFS($E$124:$E$126,$B$124:$B$126,"FGA-1",$D$124:$D$126,"VAGO")</f>
        <v>0</v>
      </c>
      <c r="E131" s="41">
        <f t="shared" si="7"/>
        <v>0</v>
      </c>
      <c r="F131" s="47"/>
      <c r="G131" s="43">
        <f>SUMIF($B$124:$B$126,"FGA-1",$G$124:$G$126)</f>
        <v>0</v>
      </c>
      <c r="H131" s="43">
        <f>SUMIF($B$124:$B$126,"FGA-1",$H$124:$H$126)</f>
        <v>0</v>
      </c>
      <c r="I131" s="43">
        <f>SUMIF($B$124:$B$126,"FGA-1",$G$124:$G$126)</f>
        <v>0</v>
      </c>
      <c r="J131" s="38"/>
      <c r="K131" s="38"/>
      <c r="L131" s="38"/>
      <c r="M131" s="38"/>
      <c r="N131" s="38"/>
      <c r="O131" s="38"/>
      <c r="P131" s="38"/>
      <c r="Q131" s="38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</row>
    <row r="132" spans="1:30" ht="14.25" customHeight="1" x14ac:dyDescent="0.25">
      <c r="A132" s="39" t="s">
        <v>302</v>
      </c>
      <c r="B132" s="59" t="s">
        <v>303</v>
      </c>
      <c r="C132" s="41">
        <f>SUMIFS($E$124:$E$126,$B$124:$B$126,"FGA-2",$D$124:$D$126,"&lt;&gt;VAGO")</f>
        <v>0</v>
      </c>
      <c r="D132" s="41">
        <f>SUMIFS($E$124:$E$126,$B$124:$B$126,"FGA-2",$D$124:$D$126,"VAGO")</f>
        <v>0</v>
      </c>
      <c r="E132" s="41">
        <f t="shared" si="7"/>
        <v>0</v>
      </c>
      <c r="F132" s="47"/>
      <c r="G132" s="43">
        <f>SUMIF($B$124:$B$126,"FGA-2",$G$124:$G$126)</f>
        <v>0</v>
      </c>
      <c r="H132" s="43">
        <f>SUMIF($B$124:$B$126,"FGA-2",$H$124:$H$126)</f>
        <v>0</v>
      </c>
      <c r="I132" s="43">
        <f>SUMIF($B$124:$B$126,"FGA-2",$G$124:$G$126)</f>
        <v>0</v>
      </c>
      <c r="J132" s="38"/>
      <c r="K132" s="38"/>
      <c r="L132" s="38"/>
      <c r="M132" s="38"/>
      <c r="N132" s="38"/>
      <c r="O132" s="38"/>
      <c r="P132" s="38"/>
      <c r="Q132" s="38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</row>
    <row r="133" spans="1:30" ht="14.25" customHeight="1" x14ac:dyDescent="0.25">
      <c r="A133" s="39" t="s">
        <v>304</v>
      </c>
      <c r="B133" s="59" t="s">
        <v>305</v>
      </c>
      <c r="C133" s="41">
        <f>SUMIFS($E$124:$E$126,$B$124:$B$126,"FGA-3",$D$124:$D$126,"&lt;&gt;VAGO")</f>
        <v>0</v>
      </c>
      <c r="D133" s="41">
        <f>SUMIFS($E$124:$E$126,$B$124:$B$126,"FGA-3",$D$124:$D$126,"VAGO")</f>
        <v>0</v>
      </c>
      <c r="E133" s="41">
        <f t="shared" si="7"/>
        <v>0</v>
      </c>
      <c r="F133" s="45"/>
      <c r="G133" s="43">
        <f>SUMIF($B$124:$B$126,"FGA-3",$G$124:$G$126)</f>
        <v>0</v>
      </c>
      <c r="H133" s="43">
        <f>SUMIF($B$124:$B$126,"FGA-3",$H$124:$H$126)</f>
        <v>0</v>
      </c>
      <c r="I133" s="43">
        <f>SUMIF($B$124:$B$126,"FGA-3",$G$124:$G$126)</f>
        <v>0</v>
      </c>
      <c r="J133" s="38"/>
      <c r="K133" s="38"/>
      <c r="L133" s="38"/>
      <c r="M133" s="38"/>
      <c r="N133" s="38"/>
      <c r="O133" s="38"/>
      <c r="P133" s="38"/>
      <c r="Q133" s="3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</row>
    <row r="134" spans="1:30" ht="14.25" customHeight="1" x14ac:dyDescent="0.25">
      <c r="A134" s="35" t="s">
        <v>306</v>
      </c>
      <c r="B134" s="57"/>
      <c r="C134" s="36">
        <f t="shared" ref="C134:E134" si="8">SUM(C128:C133)</f>
        <v>2</v>
      </c>
      <c r="D134" s="36">
        <f t="shared" si="8"/>
        <v>1</v>
      </c>
      <c r="E134" s="36">
        <f t="shared" si="8"/>
        <v>3</v>
      </c>
      <c r="F134" s="57"/>
      <c r="G134" s="60">
        <f t="shared" ref="G134:I134" si="9">SUM(G128:G133)</f>
        <v>0</v>
      </c>
      <c r="H134" s="60">
        <f t="shared" si="9"/>
        <v>2785.6</v>
      </c>
      <c r="I134" s="60">
        <f t="shared" si="9"/>
        <v>0</v>
      </c>
      <c r="J134" s="38"/>
      <c r="K134" s="38"/>
      <c r="L134" s="38"/>
      <c r="M134" s="38"/>
      <c r="N134" s="38"/>
      <c r="O134" s="38"/>
      <c r="P134" s="38"/>
      <c r="Q134" s="3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</row>
    <row r="135" spans="1:30" ht="14.25" customHeight="1" x14ac:dyDescent="0.25">
      <c r="A135" s="44"/>
      <c r="B135" s="44"/>
      <c r="C135" s="44"/>
      <c r="D135" s="44"/>
      <c r="E135" s="44"/>
      <c r="F135" s="44"/>
      <c r="G135" s="44"/>
      <c r="H135" s="44"/>
      <c r="I135" s="50"/>
      <c r="J135" s="50"/>
      <c r="K135" s="7"/>
      <c r="L135" s="50"/>
      <c r="M135" s="50"/>
      <c r="N135" s="50"/>
      <c r="O135" s="50"/>
      <c r="P135" s="50"/>
      <c r="Q135" s="50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</row>
    <row r="136" spans="1:30" ht="14.25" customHeight="1" x14ac:dyDescent="0.25">
      <c r="A136" s="35"/>
      <c r="B136" s="35"/>
      <c r="C136" s="36" t="s">
        <v>307</v>
      </c>
      <c r="D136" s="36" t="s">
        <v>308</v>
      </c>
      <c r="E136" s="36" t="s">
        <v>309</v>
      </c>
      <c r="F136" s="37"/>
      <c r="G136" s="36" t="s">
        <v>310</v>
      </c>
      <c r="H136" s="36" t="s">
        <v>311</v>
      </c>
      <c r="I136" s="36" t="s">
        <v>312</v>
      </c>
      <c r="J136" s="50"/>
      <c r="K136" s="7"/>
      <c r="L136" s="50"/>
      <c r="M136" s="50"/>
      <c r="N136" s="50"/>
      <c r="O136" s="50"/>
      <c r="P136" s="50"/>
      <c r="Q136" s="50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</row>
    <row r="137" spans="1:30" ht="14.25" customHeight="1" x14ac:dyDescent="0.25">
      <c r="A137" s="35" t="s">
        <v>313</v>
      </c>
      <c r="B137" s="37"/>
      <c r="C137" s="36">
        <f t="shared" ref="C137:E137" si="10">SUM(C102+C120+C134)</f>
        <v>93</v>
      </c>
      <c r="D137" s="36">
        <f t="shared" si="10"/>
        <v>1</v>
      </c>
      <c r="E137" s="36">
        <f t="shared" si="10"/>
        <v>22</v>
      </c>
      <c r="F137" s="37"/>
      <c r="G137" s="60">
        <f t="shared" ref="G137:I137" si="11">SUM(H102+G120+G134)</f>
        <v>56958.599999999991</v>
      </c>
      <c r="H137" s="60">
        <f t="shared" si="11"/>
        <v>279177.50999999995</v>
      </c>
      <c r="I137" s="60">
        <f t="shared" si="11"/>
        <v>345611.71</v>
      </c>
      <c r="J137" s="50"/>
      <c r="K137" s="7"/>
      <c r="L137" s="50"/>
      <c r="M137" s="50"/>
      <c r="N137" s="50"/>
      <c r="O137" s="50"/>
      <c r="P137" s="50"/>
      <c r="Q137" s="50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</row>
    <row r="138" spans="1:30" ht="14.25" customHeight="1" x14ac:dyDescent="0.25">
      <c r="A138" s="44"/>
      <c r="B138" s="44"/>
      <c r="C138" s="44"/>
      <c r="D138" s="44"/>
      <c r="E138" s="44"/>
      <c r="F138" s="44"/>
      <c r="G138" s="44"/>
      <c r="H138" s="44"/>
      <c r="I138" s="50"/>
      <c r="J138" s="50"/>
      <c r="K138" s="7"/>
      <c r="L138" s="50"/>
      <c r="M138" s="50"/>
      <c r="N138" s="50"/>
      <c r="O138" s="50"/>
      <c r="P138" s="50"/>
      <c r="Q138" s="50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</row>
    <row r="139" spans="1:30" ht="14.25" customHeight="1" x14ac:dyDescent="0.25">
      <c r="A139" s="98" t="s">
        <v>314</v>
      </c>
      <c r="B139" s="89"/>
      <c r="C139" s="89"/>
      <c r="D139" s="89"/>
      <c r="E139" s="89"/>
      <c r="F139" s="90"/>
      <c r="G139" s="38"/>
      <c r="H139" s="44"/>
      <c r="I139" s="44"/>
      <c r="J139" s="44"/>
      <c r="K139" s="38"/>
      <c r="L139" s="44"/>
      <c r="M139" s="50"/>
      <c r="N139" s="50"/>
      <c r="O139" s="50"/>
      <c r="P139" s="50"/>
      <c r="Q139" s="50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</row>
    <row r="140" spans="1:30" ht="14.25" customHeight="1" x14ac:dyDescent="0.25">
      <c r="A140" s="99" t="s">
        <v>315</v>
      </c>
      <c r="B140" s="89"/>
      <c r="C140" s="89"/>
      <c r="D140" s="89"/>
      <c r="E140" s="89"/>
      <c r="F140" s="90"/>
      <c r="G140" s="38"/>
      <c r="H140" s="44"/>
      <c r="I140" s="44"/>
      <c r="J140" s="44"/>
      <c r="K140" s="44"/>
      <c r="L140" s="44"/>
      <c r="M140" s="50"/>
      <c r="N140" s="50"/>
      <c r="O140" s="50"/>
      <c r="P140" s="50"/>
      <c r="Q140" s="50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</row>
    <row r="141" spans="1:30" ht="14.25" customHeight="1" x14ac:dyDescent="0.25">
      <c r="A141" s="99" t="s">
        <v>316</v>
      </c>
      <c r="B141" s="89"/>
      <c r="C141" s="89"/>
      <c r="D141" s="89"/>
      <c r="E141" s="89"/>
      <c r="F141" s="90"/>
      <c r="G141" s="38"/>
      <c r="H141" s="44"/>
      <c r="I141" s="44"/>
      <c r="J141" s="44"/>
      <c r="K141" s="44"/>
      <c r="L141" s="44"/>
      <c r="M141" s="50"/>
      <c r="N141" s="50"/>
      <c r="O141" s="50"/>
      <c r="P141" s="50"/>
      <c r="Q141" s="50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</row>
    <row r="142" spans="1:30" ht="14.25" customHeight="1" x14ac:dyDescent="0.25">
      <c r="A142" s="88" t="s">
        <v>317</v>
      </c>
      <c r="B142" s="89"/>
      <c r="C142" s="89"/>
      <c r="D142" s="89"/>
      <c r="E142" s="89"/>
      <c r="F142" s="90"/>
      <c r="G142" s="38"/>
      <c r="H142" s="44"/>
      <c r="I142" s="44"/>
      <c r="J142" s="44"/>
      <c r="K142" s="44"/>
      <c r="L142" s="44"/>
      <c r="M142" s="50"/>
      <c r="N142" s="50"/>
      <c r="O142" s="50"/>
      <c r="P142" s="50"/>
      <c r="Q142" s="50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</row>
    <row r="143" spans="1:30" ht="14.25" customHeight="1" x14ac:dyDescent="0.25">
      <c r="A143" s="88" t="s">
        <v>318</v>
      </c>
      <c r="B143" s="89"/>
      <c r="C143" s="89"/>
      <c r="D143" s="89"/>
      <c r="E143" s="89"/>
      <c r="F143" s="90"/>
      <c r="G143" s="38"/>
      <c r="H143" s="44"/>
      <c r="I143" s="44"/>
      <c r="J143" s="44"/>
      <c r="K143" s="44"/>
      <c r="L143" s="44"/>
      <c r="M143" s="50"/>
      <c r="N143" s="50"/>
      <c r="O143" s="50"/>
      <c r="P143" s="50"/>
      <c r="Q143" s="50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</row>
    <row r="144" spans="1:30" ht="14.25" customHeight="1" x14ac:dyDescent="0.25">
      <c r="A144" s="88" t="s">
        <v>319</v>
      </c>
      <c r="B144" s="89"/>
      <c r="C144" s="89"/>
      <c r="D144" s="89"/>
      <c r="E144" s="89"/>
      <c r="F144" s="90"/>
      <c r="G144" s="38"/>
      <c r="H144" s="44"/>
      <c r="I144" s="44"/>
      <c r="J144" s="44"/>
      <c r="K144" s="44"/>
      <c r="L144" s="44"/>
      <c r="M144" s="50"/>
      <c r="N144" s="50"/>
      <c r="O144" s="50"/>
      <c r="P144" s="50"/>
      <c r="Q144" s="50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</row>
    <row r="145" spans="1:30" ht="14.25" customHeight="1" x14ac:dyDescent="0.25">
      <c r="A145" s="88"/>
      <c r="B145" s="89"/>
      <c r="C145" s="89"/>
      <c r="D145" s="89"/>
      <c r="E145" s="89"/>
      <c r="F145" s="90"/>
      <c r="G145" s="38"/>
      <c r="H145" s="44"/>
      <c r="I145" s="44"/>
      <c r="J145" s="44"/>
      <c r="K145" s="44"/>
      <c r="L145" s="44"/>
      <c r="M145" s="50"/>
      <c r="N145" s="50"/>
      <c r="O145" s="50"/>
      <c r="P145" s="50"/>
      <c r="Q145" s="50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</row>
    <row r="146" spans="1:30" ht="14.25" customHeight="1" x14ac:dyDescent="0.25">
      <c r="A146" s="100"/>
      <c r="B146" s="101"/>
      <c r="C146" s="101"/>
      <c r="D146" s="101"/>
      <c r="E146" s="101"/>
      <c r="F146" s="101"/>
      <c r="G146" s="38"/>
      <c r="H146" s="44"/>
      <c r="I146" s="44"/>
      <c r="J146" s="44"/>
      <c r="K146" s="44"/>
      <c r="L146" s="44"/>
      <c r="M146" s="50"/>
      <c r="N146" s="50"/>
      <c r="O146" s="50"/>
      <c r="P146" s="50"/>
      <c r="Q146" s="50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</row>
    <row r="147" spans="1:30" ht="14.25" customHeight="1" x14ac:dyDescent="0.25">
      <c r="A147" s="98" t="s">
        <v>320</v>
      </c>
      <c r="B147" s="89"/>
      <c r="C147" s="89"/>
      <c r="D147" s="89"/>
      <c r="E147" s="89"/>
      <c r="F147" s="90"/>
      <c r="G147" s="38"/>
      <c r="H147" s="44"/>
      <c r="I147" s="44"/>
      <c r="J147" s="44"/>
      <c r="K147" s="44"/>
      <c r="L147" s="44"/>
      <c r="M147" s="50"/>
      <c r="N147" s="50"/>
      <c r="O147" s="50"/>
      <c r="P147" s="50"/>
      <c r="Q147" s="50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</row>
    <row r="148" spans="1:30" ht="14.25" customHeight="1" x14ac:dyDescent="0.25">
      <c r="A148" s="99" t="s">
        <v>321</v>
      </c>
      <c r="B148" s="89"/>
      <c r="C148" s="89"/>
      <c r="D148" s="89"/>
      <c r="E148" s="89"/>
      <c r="F148" s="90"/>
      <c r="G148" s="38"/>
      <c r="H148" s="44"/>
      <c r="I148" s="44"/>
      <c r="J148" s="44"/>
      <c r="K148" s="44"/>
      <c r="L148" s="44"/>
      <c r="M148" s="50"/>
      <c r="N148" s="50"/>
      <c r="O148" s="50"/>
      <c r="P148" s="50"/>
      <c r="Q148" s="50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</row>
    <row r="149" spans="1:30" ht="14.25" customHeight="1" x14ac:dyDescent="0.25">
      <c r="A149" s="88" t="s">
        <v>322</v>
      </c>
      <c r="B149" s="89"/>
      <c r="C149" s="89"/>
      <c r="D149" s="89"/>
      <c r="E149" s="89"/>
      <c r="F149" s="90"/>
      <c r="G149" s="38"/>
      <c r="H149" s="44"/>
      <c r="I149" s="44"/>
      <c r="J149" s="44"/>
      <c r="K149" s="44"/>
      <c r="L149" s="44"/>
      <c r="M149" s="50"/>
      <c r="N149" s="50"/>
      <c r="O149" s="50"/>
      <c r="P149" s="50"/>
      <c r="Q149" s="50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</row>
    <row r="150" spans="1:30" ht="14.25" customHeight="1" x14ac:dyDescent="0.25">
      <c r="A150" s="88" t="s">
        <v>323</v>
      </c>
      <c r="B150" s="89"/>
      <c r="C150" s="89"/>
      <c r="D150" s="89"/>
      <c r="E150" s="89"/>
      <c r="F150" s="90"/>
      <c r="G150" s="38"/>
      <c r="H150" s="44"/>
      <c r="I150" s="44"/>
      <c r="J150" s="44"/>
      <c r="K150" s="44"/>
      <c r="L150" s="44"/>
      <c r="M150" s="50"/>
      <c r="N150" s="50"/>
      <c r="O150" s="50"/>
      <c r="P150" s="50"/>
      <c r="Q150" s="50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</row>
    <row r="151" spans="1:30" ht="14.25" customHeight="1" x14ac:dyDescent="0.25">
      <c r="A151" s="88" t="s">
        <v>324</v>
      </c>
      <c r="B151" s="89"/>
      <c r="C151" s="89"/>
      <c r="D151" s="89"/>
      <c r="E151" s="89"/>
      <c r="F151" s="90"/>
      <c r="G151" s="38"/>
      <c r="H151" s="44"/>
      <c r="I151" s="44"/>
      <c r="J151" s="44"/>
      <c r="K151" s="44"/>
      <c r="L151" s="44"/>
      <c r="M151" s="50"/>
      <c r="N151" s="50"/>
      <c r="O151" s="50"/>
      <c r="P151" s="50"/>
      <c r="Q151" s="50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</row>
    <row r="152" spans="1:30" ht="14.25" customHeight="1" x14ac:dyDescent="0.25">
      <c r="A152" s="88" t="s">
        <v>325</v>
      </c>
      <c r="B152" s="89"/>
      <c r="C152" s="89"/>
      <c r="D152" s="89"/>
      <c r="E152" s="89"/>
      <c r="F152" s="90"/>
      <c r="G152" s="38"/>
      <c r="H152" s="44"/>
      <c r="I152" s="44"/>
      <c r="J152" s="44"/>
      <c r="K152" s="44"/>
      <c r="L152" s="44"/>
      <c r="M152" s="50"/>
      <c r="N152" s="50"/>
      <c r="O152" s="50"/>
      <c r="P152" s="50"/>
      <c r="Q152" s="50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</row>
    <row r="153" spans="1:30" ht="14.25" customHeight="1" x14ac:dyDescent="0.25">
      <c r="A153" s="88" t="s">
        <v>326</v>
      </c>
      <c r="B153" s="89"/>
      <c r="C153" s="89"/>
      <c r="D153" s="89"/>
      <c r="E153" s="89"/>
      <c r="F153" s="90"/>
      <c r="G153" s="38"/>
      <c r="H153" s="44"/>
      <c r="I153" s="44"/>
      <c r="J153" s="44"/>
      <c r="K153" s="44"/>
      <c r="L153" s="44"/>
      <c r="M153" s="50"/>
      <c r="N153" s="50"/>
      <c r="O153" s="50"/>
      <c r="P153" s="50"/>
      <c r="Q153" s="50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</row>
    <row r="154" spans="1:30" ht="14.25" customHeight="1" x14ac:dyDescent="0.25">
      <c r="A154" s="88" t="s">
        <v>327</v>
      </c>
      <c r="B154" s="89"/>
      <c r="C154" s="89"/>
      <c r="D154" s="89"/>
      <c r="E154" s="89"/>
      <c r="F154" s="90"/>
      <c r="G154" s="38"/>
      <c r="H154" s="44"/>
      <c r="I154" s="44"/>
      <c r="J154" s="44"/>
      <c r="K154" s="44"/>
      <c r="L154" s="44"/>
      <c r="M154" s="50"/>
      <c r="N154" s="50"/>
      <c r="O154" s="50"/>
      <c r="P154" s="50"/>
      <c r="Q154" s="50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</row>
    <row r="155" spans="1:30" ht="14.25" customHeight="1" x14ac:dyDescent="0.25">
      <c r="A155" s="88" t="s">
        <v>328</v>
      </c>
      <c r="B155" s="89"/>
      <c r="C155" s="89"/>
      <c r="D155" s="89"/>
      <c r="E155" s="89"/>
      <c r="F155" s="90"/>
      <c r="G155" s="38"/>
      <c r="H155" s="44"/>
      <c r="I155" s="44"/>
      <c r="J155" s="44"/>
      <c r="K155" s="44"/>
      <c r="L155" s="44"/>
      <c r="M155" s="50"/>
      <c r="N155" s="50"/>
      <c r="O155" s="50"/>
      <c r="P155" s="50"/>
      <c r="Q155" s="50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</row>
    <row r="156" spans="1:30" ht="14.25" customHeight="1" x14ac:dyDescent="0.25">
      <c r="A156" s="88" t="s">
        <v>329</v>
      </c>
      <c r="B156" s="89"/>
      <c r="C156" s="89"/>
      <c r="D156" s="89"/>
      <c r="E156" s="89"/>
      <c r="F156" s="90"/>
      <c r="G156" s="38"/>
      <c r="H156" s="44"/>
      <c r="I156" s="44"/>
      <c r="J156" s="44"/>
      <c r="K156" s="44"/>
      <c r="L156" s="44"/>
      <c r="M156" s="50"/>
      <c r="N156" s="50"/>
      <c r="O156" s="50"/>
      <c r="P156" s="50"/>
      <c r="Q156" s="50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</row>
    <row r="157" spans="1:30" ht="14.25" customHeight="1" x14ac:dyDescent="0.25">
      <c r="A157" s="88" t="s">
        <v>330</v>
      </c>
      <c r="B157" s="89"/>
      <c r="C157" s="89"/>
      <c r="D157" s="89"/>
      <c r="E157" s="89"/>
      <c r="F157" s="90"/>
      <c r="G157" s="38"/>
      <c r="H157" s="44"/>
      <c r="I157" s="44"/>
      <c r="J157" s="44"/>
      <c r="K157" s="44"/>
      <c r="L157" s="44"/>
      <c r="M157" s="50"/>
      <c r="N157" s="50"/>
      <c r="O157" s="50"/>
      <c r="P157" s="50"/>
      <c r="Q157" s="50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</row>
    <row r="158" spans="1:30" ht="14.25" customHeight="1" x14ac:dyDescent="0.25">
      <c r="A158" s="88" t="s">
        <v>331</v>
      </c>
      <c r="B158" s="89"/>
      <c r="C158" s="89"/>
      <c r="D158" s="89"/>
      <c r="E158" s="89"/>
      <c r="F158" s="90"/>
      <c r="G158" s="38"/>
      <c r="H158" s="44"/>
      <c r="I158" s="44"/>
      <c r="J158" s="44"/>
      <c r="K158" s="44"/>
      <c r="L158" s="44"/>
      <c r="M158" s="50"/>
      <c r="N158" s="50"/>
      <c r="O158" s="50"/>
      <c r="P158" s="50"/>
      <c r="Q158" s="50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</row>
    <row r="159" spans="1:30" ht="14.25" customHeight="1" x14ac:dyDescent="0.25">
      <c r="A159" s="88" t="s">
        <v>332</v>
      </c>
      <c r="B159" s="89"/>
      <c r="C159" s="89"/>
      <c r="D159" s="89"/>
      <c r="E159" s="89"/>
      <c r="F159" s="90"/>
      <c r="G159" s="38"/>
      <c r="H159" s="44"/>
      <c r="I159" s="44"/>
      <c r="J159" s="44"/>
      <c r="K159" s="44"/>
      <c r="L159" s="44"/>
      <c r="M159" s="50"/>
      <c r="N159" s="50"/>
      <c r="O159" s="50"/>
      <c r="P159" s="50"/>
      <c r="Q159" s="50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</row>
    <row r="160" spans="1:30" ht="14.25" customHeight="1" x14ac:dyDescent="0.25">
      <c r="A160" s="88" t="s">
        <v>333</v>
      </c>
      <c r="B160" s="89"/>
      <c r="C160" s="89"/>
      <c r="D160" s="89"/>
      <c r="E160" s="89"/>
      <c r="F160" s="90"/>
      <c r="G160" s="38"/>
      <c r="H160" s="44"/>
      <c r="I160" s="44"/>
      <c r="J160" s="44"/>
      <c r="K160" s="44"/>
      <c r="L160" s="44"/>
      <c r="M160" s="50"/>
      <c r="N160" s="50"/>
      <c r="O160" s="50"/>
      <c r="P160" s="50"/>
      <c r="Q160" s="50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</row>
    <row r="161" spans="1:30" ht="14.25" customHeight="1" x14ac:dyDescent="0.25">
      <c r="A161" s="88" t="s">
        <v>334</v>
      </c>
      <c r="B161" s="89"/>
      <c r="C161" s="89"/>
      <c r="D161" s="89"/>
      <c r="E161" s="89"/>
      <c r="F161" s="90"/>
      <c r="G161" s="38"/>
      <c r="H161" s="44"/>
      <c r="I161" s="44"/>
      <c r="J161" s="44"/>
      <c r="K161" s="44"/>
      <c r="L161" s="44"/>
      <c r="M161" s="50"/>
      <c r="N161" s="50"/>
      <c r="O161" s="50"/>
      <c r="P161" s="50"/>
      <c r="Q161" s="50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</row>
    <row r="162" spans="1:30" ht="14.25" customHeight="1" x14ac:dyDescent="0.25">
      <c r="A162" s="88" t="s">
        <v>335</v>
      </c>
      <c r="B162" s="89"/>
      <c r="C162" s="89"/>
      <c r="D162" s="89"/>
      <c r="E162" s="89"/>
      <c r="F162" s="90"/>
      <c r="G162" s="38"/>
      <c r="H162" s="44"/>
      <c r="I162" s="44"/>
      <c r="J162" s="44"/>
      <c r="K162" s="44"/>
      <c r="L162" s="44"/>
      <c r="M162" s="50"/>
      <c r="N162" s="50"/>
      <c r="O162" s="50"/>
      <c r="P162" s="50"/>
      <c r="Q162" s="50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</row>
    <row r="163" spans="1:30" ht="14.25" customHeight="1" x14ac:dyDescent="0.25">
      <c r="A163" s="88" t="s">
        <v>336</v>
      </c>
      <c r="B163" s="89"/>
      <c r="C163" s="89"/>
      <c r="D163" s="89"/>
      <c r="E163" s="89"/>
      <c r="F163" s="90"/>
      <c r="G163" s="38"/>
      <c r="H163" s="44"/>
      <c r="I163" s="44"/>
      <c r="J163" s="44"/>
      <c r="K163" s="44"/>
      <c r="L163" s="44"/>
      <c r="M163" s="50"/>
      <c r="N163" s="50"/>
      <c r="O163" s="50"/>
      <c r="P163" s="50"/>
      <c r="Q163" s="50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</row>
    <row r="164" spans="1:30" ht="14.25" customHeight="1" x14ac:dyDescent="0.25">
      <c r="A164" s="88" t="s">
        <v>337</v>
      </c>
      <c r="B164" s="89"/>
      <c r="C164" s="89"/>
      <c r="D164" s="89"/>
      <c r="E164" s="89"/>
      <c r="F164" s="90"/>
      <c r="G164" s="38"/>
      <c r="H164" s="44"/>
      <c r="I164" s="44"/>
      <c r="J164" s="44"/>
      <c r="K164" s="44"/>
      <c r="L164" s="44"/>
      <c r="M164" s="50"/>
      <c r="N164" s="50"/>
      <c r="O164" s="50"/>
      <c r="P164" s="50"/>
      <c r="Q164" s="50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</row>
    <row r="165" spans="1:30" ht="14.25" customHeight="1" x14ac:dyDescent="0.25">
      <c r="A165" s="88" t="s">
        <v>338</v>
      </c>
      <c r="B165" s="89"/>
      <c r="C165" s="89"/>
      <c r="D165" s="89"/>
      <c r="E165" s="89"/>
      <c r="F165" s="90"/>
      <c r="G165" s="38"/>
      <c r="H165" s="44"/>
      <c r="I165" s="44"/>
      <c r="J165" s="44"/>
      <c r="K165" s="44"/>
      <c r="L165" s="44"/>
      <c r="M165" s="50"/>
      <c r="N165" s="50"/>
      <c r="O165" s="50"/>
      <c r="P165" s="50"/>
      <c r="Q165" s="50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</row>
    <row r="166" spans="1:30" ht="14.25" customHeight="1" x14ac:dyDescent="0.25">
      <c r="A166" s="88" t="s">
        <v>339</v>
      </c>
      <c r="B166" s="89"/>
      <c r="C166" s="89"/>
      <c r="D166" s="89"/>
      <c r="E166" s="89"/>
      <c r="F166" s="90"/>
      <c r="G166" s="38"/>
      <c r="H166" s="44"/>
      <c r="I166" s="44"/>
      <c r="J166" s="44"/>
      <c r="K166" s="44"/>
      <c r="L166" s="44"/>
      <c r="M166" s="50"/>
      <c r="N166" s="50"/>
      <c r="O166" s="50"/>
      <c r="P166" s="50"/>
      <c r="Q166" s="50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</row>
    <row r="167" spans="1:30" ht="14.25" customHeight="1" x14ac:dyDescent="0.25">
      <c r="A167" s="88" t="s">
        <v>340</v>
      </c>
      <c r="B167" s="89"/>
      <c r="C167" s="89"/>
      <c r="D167" s="89"/>
      <c r="E167" s="89"/>
      <c r="F167" s="90"/>
      <c r="G167" s="38"/>
      <c r="H167" s="44"/>
      <c r="I167" s="44"/>
      <c r="J167" s="44"/>
      <c r="K167" s="44"/>
      <c r="L167" s="44"/>
      <c r="M167" s="50"/>
      <c r="N167" s="50"/>
      <c r="O167" s="50"/>
      <c r="P167" s="50"/>
      <c r="Q167" s="50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</row>
    <row r="168" spans="1:30" ht="14.25" customHeight="1" x14ac:dyDescent="0.25">
      <c r="A168" s="88" t="s">
        <v>341</v>
      </c>
      <c r="B168" s="89"/>
      <c r="C168" s="89"/>
      <c r="D168" s="89"/>
      <c r="E168" s="89"/>
      <c r="F168" s="90"/>
      <c r="G168" s="38"/>
      <c r="H168" s="44"/>
      <c r="I168" s="44"/>
      <c r="J168" s="44"/>
      <c r="K168" s="44"/>
      <c r="L168" s="44"/>
      <c r="M168" s="50"/>
      <c r="N168" s="50"/>
      <c r="O168" s="50"/>
      <c r="P168" s="50"/>
      <c r="Q168" s="50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</row>
    <row r="169" spans="1:30" ht="14.25" customHeight="1" x14ac:dyDescent="0.25">
      <c r="A169" s="88" t="s">
        <v>342</v>
      </c>
      <c r="B169" s="89"/>
      <c r="C169" s="89"/>
      <c r="D169" s="89"/>
      <c r="E169" s="89"/>
      <c r="F169" s="90"/>
      <c r="G169" s="38"/>
      <c r="H169" s="44"/>
      <c r="I169" s="44"/>
      <c r="J169" s="44"/>
      <c r="K169" s="44"/>
      <c r="L169" s="44"/>
      <c r="M169" s="50"/>
      <c r="N169" s="50"/>
      <c r="O169" s="50"/>
      <c r="P169" s="50"/>
      <c r="Q169" s="50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</row>
    <row r="170" spans="1:30" ht="14.25" customHeight="1" x14ac:dyDescent="0.25">
      <c r="A170" s="88" t="s">
        <v>343</v>
      </c>
      <c r="B170" s="89"/>
      <c r="C170" s="89"/>
      <c r="D170" s="89"/>
      <c r="E170" s="89"/>
      <c r="F170" s="90"/>
      <c r="G170" s="38"/>
      <c r="H170" s="44"/>
      <c r="I170" s="44"/>
      <c r="J170" s="44"/>
      <c r="K170" s="44"/>
      <c r="L170" s="44"/>
      <c r="M170" s="50"/>
      <c r="N170" s="50"/>
      <c r="O170" s="50"/>
      <c r="P170" s="50"/>
      <c r="Q170" s="50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</row>
    <row r="171" spans="1:30" ht="14.25" customHeight="1" x14ac:dyDescent="0.25">
      <c r="A171" s="88" t="s">
        <v>344</v>
      </c>
      <c r="B171" s="89"/>
      <c r="C171" s="89"/>
      <c r="D171" s="89"/>
      <c r="E171" s="89"/>
      <c r="F171" s="90"/>
      <c r="G171" s="38"/>
      <c r="H171" s="44"/>
      <c r="I171" s="44"/>
      <c r="J171" s="44"/>
      <c r="K171" s="44"/>
      <c r="L171" s="44"/>
      <c r="M171" s="50"/>
      <c r="N171" s="50"/>
      <c r="O171" s="50"/>
      <c r="P171" s="50"/>
      <c r="Q171" s="50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</row>
    <row r="172" spans="1:30" ht="14.25" customHeight="1" x14ac:dyDescent="0.25">
      <c r="A172" s="88" t="s">
        <v>345</v>
      </c>
      <c r="B172" s="89"/>
      <c r="C172" s="89"/>
      <c r="D172" s="89"/>
      <c r="E172" s="89"/>
      <c r="F172" s="90"/>
      <c r="G172" s="38"/>
      <c r="H172" s="44"/>
      <c r="I172" s="44"/>
      <c r="J172" s="44"/>
      <c r="K172" s="44"/>
      <c r="L172" s="44"/>
      <c r="M172" s="50"/>
      <c r="N172" s="50"/>
      <c r="O172" s="50"/>
      <c r="P172" s="50"/>
      <c r="Q172" s="50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</row>
    <row r="173" spans="1:30" ht="14.25" customHeight="1" x14ac:dyDescent="0.25">
      <c r="A173" s="88" t="s">
        <v>346</v>
      </c>
      <c r="B173" s="89"/>
      <c r="C173" s="89"/>
      <c r="D173" s="89"/>
      <c r="E173" s="89"/>
      <c r="F173" s="90"/>
      <c r="G173" s="38"/>
      <c r="H173" s="44"/>
      <c r="I173" s="44"/>
      <c r="J173" s="44"/>
      <c r="K173" s="44"/>
      <c r="L173" s="44"/>
      <c r="M173" s="50"/>
      <c r="N173" s="50"/>
      <c r="O173" s="50"/>
      <c r="P173" s="50"/>
      <c r="Q173" s="50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</row>
    <row r="174" spans="1:30" ht="14.25" customHeight="1" x14ac:dyDescent="0.25">
      <c r="A174" s="88" t="s">
        <v>347</v>
      </c>
      <c r="B174" s="89"/>
      <c r="C174" s="89"/>
      <c r="D174" s="89"/>
      <c r="E174" s="89"/>
      <c r="F174" s="90"/>
      <c r="G174" s="38"/>
      <c r="H174" s="44"/>
      <c r="I174" s="44"/>
      <c r="J174" s="44"/>
      <c r="K174" s="44"/>
      <c r="L174" s="44"/>
      <c r="M174" s="50"/>
      <c r="N174" s="50"/>
      <c r="O174" s="50"/>
      <c r="P174" s="50"/>
      <c r="Q174" s="50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</row>
    <row r="175" spans="1:30" ht="14.25" customHeight="1" x14ac:dyDescent="0.25">
      <c r="A175" s="88" t="s">
        <v>348</v>
      </c>
      <c r="B175" s="89"/>
      <c r="C175" s="89"/>
      <c r="D175" s="89"/>
      <c r="E175" s="89"/>
      <c r="F175" s="90"/>
      <c r="G175" s="38"/>
      <c r="H175" s="44"/>
      <c r="I175" s="44"/>
      <c r="J175" s="44"/>
      <c r="K175" s="44"/>
      <c r="L175" s="44"/>
      <c r="M175" s="50"/>
      <c r="N175" s="50"/>
      <c r="O175" s="50"/>
      <c r="P175" s="50"/>
      <c r="Q175" s="50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</row>
    <row r="176" spans="1:30" ht="14.25" customHeight="1" x14ac:dyDescent="0.25">
      <c r="A176" s="88" t="s">
        <v>349</v>
      </c>
      <c r="B176" s="89"/>
      <c r="C176" s="89"/>
      <c r="D176" s="89"/>
      <c r="E176" s="89"/>
      <c r="F176" s="90"/>
      <c r="G176" s="38"/>
      <c r="H176" s="44"/>
      <c r="I176" s="44"/>
      <c r="J176" s="44"/>
      <c r="K176" s="44"/>
      <c r="L176" s="44"/>
      <c r="M176" s="50"/>
      <c r="N176" s="50"/>
      <c r="O176" s="50"/>
      <c r="P176" s="50"/>
      <c r="Q176" s="50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</row>
    <row r="177" spans="1:30" ht="14.25" customHeight="1" x14ac:dyDescent="0.25">
      <c r="A177" s="88" t="s">
        <v>350</v>
      </c>
      <c r="B177" s="89"/>
      <c r="C177" s="89"/>
      <c r="D177" s="89"/>
      <c r="E177" s="89"/>
      <c r="F177" s="90"/>
      <c r="G177" s="38"/>
      <c r="H177" s="44"/>
      <c r="I177" s="44"/>
      <c r="J177" s="44"/>
      <c r="K177" s="44"/>
      <c r="L177" s="44"/>
      <c r="M177" s="50"/>
      <c r="N177" s="50"/>
      <c r="O177" s="50"/>
      <c r="P177" s="50"/>
      <c r="Q177" s="50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</row>
    <row r="178" spans="1:30" ht="14.25" customHeight="1" x14ac:dyDescent="0.25">
      <c r="A178" s="88" t="s">
        <v>351</v>
      </c>
      <c r="B178" s="89"/>
      <c r="C178" s="89"/>
      <c r="D178" s="89"/>
      <c r="E178" s="89"/>
      <c r="F178" s="90"/>
      <c r="G178" s="38"/>
      <c r="H178" s="44"/>
      <c r="I178" s="44"/>
      <c r="J178" s="44"/>
      <c r="K178" s="44"/>
      <c r="L178" s="44"/>
      <c r="M178" s="50"/>
      <c r="N178" s="50"/>
      <c r="O178" s="50"/>
      <c r="P178" s="50"/>
      <c r="Q178" s="50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</row>
    <row r="179" spans="1:30" ht="14.25" customHeight="1" x14ac:dyDescent="0.25">
      <c r="A179" s="88" t="s">
        <v>352</v>
      </c>
      <c r="B179" s="89"/>
      <c r="C179" s="89"/>
      <c r="D179" s="89"/>
      <c r="E179" s="89"/>
      <c r="F179" s="90"/>
      <c r="G179" s="38"/>
      <c r="H179" s="44"/>
      <c r="I179" s="44"/>
      <c r="J179" s="44"/>
      <c r="K179" s="44"/>
      <c r="L179" s="44"/>
      <c r="M179" s="50"/>
      <c r="N179" s="50"/>
      <c r="O179" s="50"/>
      <c r="P179" s="50"/>
      <c r="Q179" s="50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</row>
    <row r="180" spans="1:30" ht="14.25" customHeight="1" x14ac:dyDescent="0.25">
      <c r="A180" s="88" t="s">
        <v>353</v>
      </c>
      <c r="B180" s="89"/>
      <c r="C180" s="89"/>
      <c r="D180" s="89"/>
      <c r="E180" s="89"/>
      <c r="F180" s="90"/>
      <c r="G180" s="38"/>
      <c r="H180" s="44"/>
      <c r="I180" s="44"/>
      <c r="J180" s="44"/>
      <c r="K180" s="44"/>
      <c r="L180" s="44"/>
      <c r="M180" s="50"/>
      <c r="N180" s="50"/>
      <c r="O180" s="50"/>
      <c r="P180" s="50"/>
      <c r="Q180" s="50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</row>
    <row r="181" spans="1:30" ht="14.25" customHeight="1" x14ac:dyDescent="0.25">
      <c r="A181" s="88" t="s">
        <v>354</v>
      </c>
      <c r="B181" s="89"/>
      <c r="C181" s="89"/>
      <c r="D181" s="89"/>
      <c r="E181" s="89"/>
      <c r="F181" s="90"/>
      <c r="G181" s="38"/>
      <c r="H181" s="44"/>
      <c r="I181" s="44"/>
      <c r="J181" s="44"/>
      <c r="K181" s="44"/>
      <c r="L181" s="44"/>
      <c r="M181" s="50"/>
      <c r="N181" s="50"/>
      <c r="O181" s="50"/>
      <c r="P181" s="50"/>
      <c r="Q181" s="50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</row>
    <row r="182" spans="1:30" ht="14.25" customHeight="1" x14ac:dyDescent="0.25">
      <c r="A182" s="88" t="s">
        <v>355</v>
      </c>
      <c r="B182" s="89"/>
      <c r="C182" s="89"/>
      <c r="D182" s="89"/>
      <c r="E182" s="89"/>
      <c r="F182" s="90"/>
      <c r="G182" s="38"/>
      <c r="H182" s="44"/>
      <c r="I182" s="44"/>
      <c r="J182" s="44"/>
      <c r="K182" s="44"/>
      <c r="L182" s="44"/>
      <c r="M182" s="50"/>
      <c r="N182" s="50"/>
      <c r="O182" s="50"/>
      <c r="P182" s="50"/>
      <c r="Q182" s="50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</row>
    <row r="183" spans="1:30" ht="14.25" customHeight="1" x14ac:dyDescent="0.25">
      <c r="A183" s="88" t="s">
        <v>356</v>
      </c>
      <c r="B183" s="89"/>
      <c r="C183" s="89"/>
      <c r="D183" s="89"/>
      <c r="E183" s="89"/>
      <c r="F183" s="90"/>
      <c r="G183" s="38"/>
      <c r="H183" s="44"/>
      <c r="I183" s="44"/>
      <c r="J183" s="44"/>
      <c r="K183" s="44"/>
      <c r="L183" s="44"/>
      <c r="M183" s="50"/>
      <c r="N183" s="50"/>
      <c r="O183" s="50"/>
      <c r="P183" s="50"/>
      <c r="Q183" s="50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</row>
    <row r="184" spans="1:30" ht="14.25" customHeight="1" x14ac:dyDescent="0.25">
      <c r="A184" s="88" t="s">
        <v>357</v>
      </c>
      <c r="B184" s="89"/>
      <c r="C184" s="89"/>
      <c r="D184" s="89"/>
      <c r="E184" s="89"/>
      <c r="F184" s="90"/>
      <c r="G184" s="38"/>
      <c r="H184" s="44"/>
      <c r="I184" s="44"/>
      <c r="J184" s="44"/>
      <c r="K184" s="44"/>
      <c r="L184" s="44"/>
      <c r="M184" s="50"/>
      <c r="N184" s="50"/>
      <c r="O184" s="50"/>
      <c r="P184" s="50"/>
      <c r="Q184" s="50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</row>
    <row r="185" spans="1:30" ht="14.25" customHeight="1" x14ac:dyDescent="0.25">
      <c r="A185" s="88" t="s">
        <v>358</v>
      </c>
      <c r="B185" s="89"/>
      <c r="C185" s="89"/>
      <c r="D185" s="89"/>
      <c r="E185" s="89"/>
      <c r="F185" s="90"/>
      <c r="G185" s="38"/>
      <c r="H185" s="44"/>
      <c r="I185" s="44"/>
      <c r="J185" s="44"/>
      <c r="K185" s="44"/>
      <c r="L185" s="44"/>
      <c r="M185" s="50"/>
      <c r="N185" s="50"/>
      <c r="O185" s="50"/>
      <c r="P185" s="50"/>
      <c r="Q185" s="50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</row>
    <row r="186" spans="1:30" ht="14.25" customHeight="1" x14ac:dyDescent="0.25">
      <c r="A186" s="88" t="s">
        <v>359</v>
      </c>
      <c r="B186" s="89"/>
      <c r="C186" s="89"/>
      <c r="D186" s="89"/>
      <c r="E186" s="89"/>
      <c r="F186" s="90"/>
      <c r="G186" s="38"/>
      <c r="H186" s="44"/>
      <c r="I186" s="44"/>
      <c r="J186" s="44"/>
      <c r="K186" s="44"/>
      <c r="L186" s="44"/>
      <c r="M186" s="50"/>
      <c r="N186" s="50"/>
      <c r="O186" s="50"/>
      <c r="P186" s="50"/>
      <c r="Q186" s="50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</row>
    <row r="187" spans="1:30" ht="14.25" customHeight="1" x14ac:dyDescent="0.25">
      <c r="A187" s="88" t="s">
        <v>360</v>
      </c>
      <c r="B187" s="89"/>
      <c r="C187" s="89"/>
      <c r="D187" s="89"/>
      <c r="E187" s="89"/>
      <c r="F187" s="90"/>
      <c r="G187" s="38"/>
      <c r="H187" s="44"/>
      <c r="I187" s="44"/>
      <c r="J187" s="44"/>
      <c r="K187" s="44"/>
      <c r="L187" s="44"/>
      <c r="M187" s="50"/>
      <c r="N187" s="50"/>
      <c r="O187" s="50"/>
      <c r="P187" s="50"/>
      <c r="Q187" s="50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</row>
    <row r="188" spans="1:30" ht="14.25" customHeight="1" x14ac:dyDescent="0.25">
      <c r="A188" s="88" t="s">
        <v>361</v>
      </c>
      <c r="B188" s="89"/>
      <c r="C188" s="89"/>
      <c r="D188" s="89"/>
      <c r="E188" s="89"/>
      <c r="F188" s="90"/>
      <c r="G188" s="38"/>
      <c r="H188" s="44"/>
      <c r="I188" s="44"/>
      <c r="J188" s="44"/>
      <c r="K188" s="44"/>
      <c r="L188" s="44"/>
      <c r="M188" s="50"/>
      <c r="N188" s="50"/>
      <c r="O188" s="50"/>
      <c r="P188" s="50"/>
      <c r="Q188" s="50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</row>
    <row r="189" spans="1:30" ht="14.25" customHeight="1" x14ac:dyDescent="0.25">
      <c r="A189" s="88" t="s">
        <v>362</v>
      </c>
      <c r="B189" s="89"/>
      <c r="C189" s="89"/>
      <c r="D189" s="89"/>
      <c r="E189" s="89"/>
      <c r="F189" s="90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</row>
    <row r="190" spans="1:30" ht="14.25" customHeight="1" x14ac:dyDescent="0.25">
      <c r="A190" s="88" t="s">
        <v>363</v>
      </c>
      <c r="B190" s="89"/>
      <c r="C190" s="89"/>
      <c r="D190" s="89"/>
      <c r="E190" s="89"/>
      <c r="F190" s="90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</row>
    <row r="191" spans="1:30" ht="14.25" customHeight="1" x14ac:dyDescent="0.25">
      <c r="A191" s="88" t="s">
        <v>364</v>
      </c>
      <c r="B191" s="89"/>
      <c r="C191" s="89"/>
      <c r="D191" s="89"/>
      <c r="E191" s="89"/>
      <c r="F191" s="90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</row>
    <row r="192" spans="1:30" ht="14.25" customHeight="1" x14ac:dyDescent="0.25">
      <c r="A192" s="88" t="s">
        <v>365</v>
      </c>
      <c r="B192" s="89"/>
      <c r="C192" s="89"/>
      <c r="D192" s="89"/>
      <c r="E192" s="89"/>
      <c r="F192" s="90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</row>
    <row r="193" spans="1:30" ht="14.25" customHeight="1" x14ac:dyDescent="0.25">
      <c r="A193" s="88" t="s">
        <v>366</v>
      </c>
      <c r="B193" s="89"/>
      <c r="C193" s="89"/>
      <c r="D193" s="89"/>
      <c r="E193" s="89"/>
      <c r="F193" s="90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</row>
    <row r="194" spans="1:30" ht="14.25" customHeight="1" x14ac:dyDescent="0.25">
      <c r="A194" s="88" t="s">
        <v>367</v>
      </c>
      <c r="B194" s="89"/>
      <c r="C194" s="89"/>
      <c r="D194" s="89"/>
      <c r="E194" s="89"/>
      <c r="F194" s="90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</row>
    <row r="195" spans="1:30" ht="14.25" customHeight="1" x14ac:dyDescent="0.25">
      <c r="A195" s="88" t="s">
        <v>368</v>
      </c>
      <c r="B195" s="89"/>
      <c r="C195" s="89"/>
      <c r="D195" s="89"/>
      <c r="E195" s="89"/>
      <c r="F195" s="90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</row>
    <row r="196" spans="1:30" ht="14.25" customHeight="1" x14ac:dyDescent="0.25">
      <c r="A196" s="88" t="s">
        <v>369</v>
      </c>
      <c r="B196" s="89"/>
      <c r="C196" s="89"/>
      <c r="D196" s="89"/>
      <c r="E196" s="89"/>
      <c r="F196" s="90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</row>
    <row r="197" spans="1:30" ht="14.25" customHeight="1" x14ac:dyDescent="0.25">
      <c r="A197" s="88" t="s">
        <v>370</v>
      </c>
      <c r="B197" s="89"/>
      <c r="C197" s="89"/>
      <c r="D197" s="89"/>
      <c r="E197" s="89"/>
      <c r="F197" s="90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</row>
    <row r="198" spans="1:30" ht="14.25" customHeight="1" x14ac:dyDescent="0.25">
      <c r="A198" s="88" t="s">
        <v>371</v>
      </c>
      <c r="B198" s="89"/>
      <c r="C198" s="89"/>
      <c r="D198" s="89"/>
      <c r="E198" s="89"/>
      <c r="F198" s="90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</row>
    <row r="199" spans="1:30" ht="14.25" customHeight="1" x14ac:dyDescent="0.25">
      <c r="A199" s="88" t="s">
        <v>372</v>
      </c>
      <c r="B199" s="89"/>
      <c r="C199" s="89"/>
      <c r="D199" s="89"/>
      <c r="E199" s="89"/>
      <c r="F199" s="90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</row>
    <row r="200" spans="1:30" ht="14.25" customHeight="1" x14ac:dyDescent="0.25">
      <c r="A200" s="88" t="s">
        <v>373</v>
      </c>
      <c r="B200" s="89"/>
      <c r="C200" s="89"/>
      <c r="D200" s="89"/>
      <c r="E200" s="89"/>
      <c r="F200" s="90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</row>
    <row r="201" spans="1:30" ht="14.25" customHeight="1" x14ac:dyDescent="0.25">
      <c r="A201" s="88" t="s">
        <v>374</v>
      </c>
      <c r="B201" s="89"/>
      <c r="C201" s="89"/>
      <c r="D201" s="89"/>
      <c r="E201" s="89"/>
      <c r="F201" s="90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</row>
    <row r="202" spans="1:30" ht="14.25" customHeight="1" x14ac:dyDescent="0.25">
      <c r="A202" s="88" t="s">
        <v>375</v>
      </c>
      <c r="B202" s="89"/>
      <c r="C202" s="89"/>
      <c r="D202" s="89"/>
      <c r="E202" s="89"/>
      <c r="F202" s="90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</row>
    <row r="203" spans="1:30" ht="14.25" customHeight="1" x14ac:dyDescent="0.25">
      <c r="A203" s="88" t="s">
        <v>376</v>
      </c>
      <c r="B203" s="89"/>
      <c r="C203" s="89"/>
      <c r="D203" s="89"/>
      <c r="E203" s="89"/>
      <c r="F203" s="90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</row>
    <row r="204" spans="1:30" ht="14.25" customHeight="1" x14ac:dyDescent="0.25">
      <c r="A204" s="88" t="s">
        <v>377</v>
      </c>
      <c r="B204" s="89"/>
      <c r="C204" s="89"/>
      <c r="D204" s="89"/>
      <c r="E204" s="89"/>
      <c r="F204" s="90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</row>
    <row r="205" spans="1:30" ht="14.25" customHeight="1" x14ac:dyDescent="0.25">
      <c r="A205" s="88" t="s">
        <v>378</v>
      </c>
      <c r="B205" s="89"/>
      <c r="C205" s="89"/>
      <c r="D205" s="89"/>
      <c r="E205" s="89"/>
      <c r="F205" s="90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</row>
    <row r="206" spans="1:30" ht="14.25" customHeight="1" x14ac:dyDescent="0.25">
      <c r="A206" s="88" t="s">
        <v>379</v>
      </c>
      <c r="B206" s="89"/>
      <c r="C206" s="89"/>
      <c r="D206" s="89"/>
      <c r="E206" s="89"/>
      <c r="F206" s="90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</row>
    <row r="207" spans="1:30" ht="14.25" customHeight="1" x14ac:dyDescent="0.25">
      <c r="A207" s="88" t="s">
        <v>380</v>
      </c>
      <c r="B207" s="89"/>
      <c r="C207" s="89"/>
      <c r="D207" s="89"/>
      <c r="E207" s="89"/>
      <c r="F207" s="90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</row>
    <row r="208" spans="1:30" ht="14.25" customHeight="1" x14ac:dyDescent="0.25">
      <c r="A208" s="88" t="s">
        <v>381</v>
      </c>
      <c r="B208" s="89"/>
      <c r="C208" s="89"/>
      <c r="D208" s="89"/>
      <c r="E208" s="89"/>
      <c r="F208" s="90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</row>
    <row r="209" spans="1:30" ht="14.25" customHeight="1" x14ac:dyDescent="0.2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4.25" customHeight="1" x14ac:dyDescent="0.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4.25" customHeight="1" x14ac:dyDescent="0.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4.25" customHeight="1" x14ac:dyDescent="0.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4.2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4.2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4.2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4.2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4.2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4.2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4.2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4.2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4.2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4.2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4.2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4.2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4.2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4.2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4.2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4.2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4.2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4.2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4.2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4.2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4.2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4.2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4.2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4.2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4.2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4.2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4.2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4.2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4.2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4.2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4.2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4.2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4.2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4.2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4.2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4.2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4.2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4.2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4.2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4.2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4.2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4.2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4.2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4.2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4.2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4.2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4.2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4.2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4.2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4.2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4.2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4.2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4.2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4.2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4.2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4.2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4.2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4.2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4.2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4.2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4.2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4.2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4.2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4.2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4.2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4.2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4.2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4.2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4.2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4.2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4.2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4.2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4.2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4.2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4.2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4.2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4.2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4.2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4.2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4.2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4.2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4.2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4.2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4.2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4.2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4.2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4.2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4.2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4.2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4.2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4.2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4.2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4.2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4.2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4.2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4.2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4.2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4.2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4.2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4.2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4.2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4.2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4.2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4.2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4.2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4.2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4.2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4.2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4.2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4.2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4.2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4.2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4.2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4.2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4.2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4.2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4.2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4.2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4.2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4.2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4.2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4.2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4.2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4.2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4.2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4.2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4.2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4.2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4.2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4.2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4.2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4.2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4.2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4.2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4.2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4.2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4.2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4.2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4.2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4.2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4.2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4.2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4.2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4.2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4.2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4.2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4.2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4.2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4.2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4.2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4.2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4.2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4.2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4.2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4.2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4.2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4.2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4.2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4.2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4.2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4.2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4.2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4.2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4.2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4.2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4.2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4.2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4.2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4.2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4.2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4.2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4.2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4.2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4.2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4.2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4.2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4.2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4.2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4.2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4.2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4.2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4.2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4.2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4.2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4.2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4.2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4.2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4.2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4.2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4.2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4.2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4.2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4.2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4.2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4.2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4.2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5.75" customHeight="1" x14ac:dyDescent="0.25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</row>
    <row r="410" spans="1:30" ht="15.75" customHeight="1" x14ac:dyDescent="0.25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</row>
    <row r="411" spans="1:30" ht="15.75" customHeight="1" x14ac:dyDescent="0.25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</row>
    <row r="412" spans="1:30" ht="15.75" customHeight="1" x14ac:dyDescent="0.25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</row>
    <row r="413" spans="1:30" ht="15.75" customHeight="1" x14ac:dyDescent="0.25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</row>
    <row r="414" spans="1:30" ht="15.75" customHeight="1" x14ac:dyDescent="0.25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</row>
    <row r="415" spans="1:30" ht="15.75" customHeight="1" x14ac:dyDescent="0.25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</row>
    <row r="416" spans="1:30" ht="15.75" customHeight="1" x14ac:dyDescent="0.25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</row>
    <row r="417" spans="1:30" ht="15.75" customHeight="1" x14ac:dyDescent="0.25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</row>
    <row r="418" spans="1:30" ht="15.75" customHeight="1" x14ac:dyDescent="0.25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</row>
    <row r="419" spans="1:30" ht="15.75" customHeight="1" x14ac:dyDescent="0.25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</row>
    <row r="420" spans="1:30" ht="15.75" customHeight="1" x14ac:dyDescent="0.25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</row>
    <row r="421" spans="1:30" ht="15.75" customHeight="1" x14ac:dyDescent="0.25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</row>
    <row r="422" spans="1:30" ht="15.75" customHeight="1" x14ac:dyDescent="0.25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</row>
    <row r="423" spans="1:30" ht="15.75" customHeight="1" x14ac:dyDescent="0.25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</row>
    <row r="424" spans="1:30" ht="15.75" customHeight="1" x14ac:dyDescent="0.25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</row>
    <row r="425" spans="1:30" ht="15.75" customHeight="1" x14ac:dyDescent="0.25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</row>
    <row r="426" spans="1:30" ht="15.75" customHeight="1" x14ac:dyDescent="0.25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</row>
    <row r="427" spans="1:30" ht="15.75" customHeight="1" x14ac:dyDescent="0.25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</row>
    <row r="428" spans="1:30" ht="15.75" customHeight="1" x14ac:dyDescent="0.25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</row>
    <row r="429" spans="1:30" ht="15.75" customHeight="1" x14ac:dyDescent="0.25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</row>
    <row r="430" spans="1:30" ht="15.75" customHeight="1" x14ac:dyDescent="0.25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</row>
    <row r="431" spans="1:30" ht="15.75" customHeight="1" x14ac:dyDescent="0.25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</row>
    <row r="432" spans="1:30" ht="15.75" customHeight="1" x14ac:dyDescent="0.25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</row>
    <row r="433" spans="1:30" ht="15.75" customHeight="1" x14ac:dyDescent="0.25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</row>
    <row r="434" spans="1:30" ht="15.75" customHeight="1" x14ac:dyDescent="0.25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</row>
    <row r="435" spans="1:30" ht="15.75" customHeight="1" x14ac:dyDescent="0.25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</row>
    <row r="436" spans="1:30" ht="15.75" customHeight="1" x14ac:dyDescent="0.25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</row>
    <row r="437" spans="1:30" ht="15.75" customHeight="1" x14ac:dyDescent="0.25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</row>
    <row r="438" spans="1:30" ht="15.75" customHeight="1" x14ac:dyDescent="0.25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</row>
    <row r="439" spans="1:30" ht="15.75" customHeight="1" x14ac:dyDescent="0.25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</row>
    <row r="440" spans="1:30" ht="15.75" customHeight="1" x14ac:dyDescent="0.25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</row>
    <row r="441" spans="1:30" ht="15.75" customHeight="1" x14ac:dyDescent="0.25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</row>
    <row r="442" spans="1:30" ht="15.75" customHeight="1" x14ac:dyDescent="0.25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</row>
    <row r="443" spans="1:30" ht="15.75" customHeight="1" x14ac:dyDescent="0.25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</row>
    <row r="444" spans="1:30" ht="15.75" customHeight="1" x14ac:dyDescent="0.25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</row>
    <row r="445" spans="1:30" ht="15.75" customHeight="1" x14ac:dyDescent="0.25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</row>
    <row r="446" spans="1:30" ht="15.75" customHeight="1" x14ac:dyDescent="0.25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</row>
    <row r="447" spans="1:30" ht="15.75" customHeight="1" x14ac:dyDescent="0.25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</row>
    <row r="448" spans="1:30" ht="15.75" customHeight="1" x14ac:dyDescent="0.25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</row>
    <row r="449" spans="1:30" ht="15.75" customHeight="1" x14ac:dyDescent="0.25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</row>
    <row r="450" spans="1:30" ht="15.75" customHeight="1" x14ac:dyDescent="0.25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</row>
    <row r="451" spans="1:30" ht="15.75" customHeight="1" x14ac:dyDescent="0.25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</row>
    <row r="452" spans="1:30" ht="15.75" customHeight="1" x14ac:dyDescent="0.25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</row>
    <row r="453" spans="1:30" ht="15.75" customHeight="1" x14ac:dyDescent="0.25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</row>
    <row r="454" spans="1:30" ht="15.75" customHeight="1" x14ac:dyDescent="0.25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</row>
    <row r="455" spans="1:30" ht="15.75" customHeight="1" x14ac:dyDescent="0.25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</row>
    <row r="456" spans="1:30" ht="15.75" customHeight="1" x14ac:dyDescent="0.25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</row>
    <row r="457" spans="1:30" ht="15.75" customHeight="1" x14ac:dyDescent="0.25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</row>
    <row r="458" spans="1:30" ht="15.75" customHeight="1" x14ac:dyDescent="0.25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</row>
    <row r="459" spans="1:30" ht="15.75" customHeight="1" x14ac:dyDescent="0.25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</row>
    <row r="460" spans="1:30" ht="15.75" customHeight="1" x14ac:dyDescent="0.25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</row>
    <row r="461" spans="1:30" ht="15.75" customHeight="1" x14ac:dyDescent="0.25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</row>
    <row r="462" spans="1:30" ht="15.75" customHeight="1" x14ac:dyDescent="0.25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</row>
    <row r="463" spans="1:30" ht="15.75" customHeight="1" x14ac:dyDescent="0.25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</row>
    <row r="464" spans="1:30" ht="15.75" customHeight="1" x14ac:dyDescent="0.25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</row>
    <row r="465" spans="1:30" ht="15.75" customHeight="1" x14ac:dyDescent="0.25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</row>
    <row r="466" spans="1:30" ht="15.75" customHeight="1" x14ac:dyDescent="0.25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</row>
    <row r="467" spans="1:30" ht="15.75" customHeight="1" x14ac:dyDescent="0.25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</row>
    <row r="468" spans="1:30" ht="15.75" customHeight="1" x14ac:dyDescent="0.25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</row>
    <row r="469" spans="1:30" ht="15.75" customHeight="1" x14ac:dyDescent="0.25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</row>
    <row r="470" spans="1:30" ht="15.75" customHeight="1" x14ac:dyDescent="0.25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</row>
    <row r="471" spans="1:30" ht="15.75" customHeight="1" x14ac:dyDescent="0.25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</row>
    <row r="472" spans="1:30" ht="15.75" customHeight="1" x14ac:dyDescent="0.25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</row>
    <row r="473" spans="1:30" ht="15.75" customHeight="1" x14ac:dyDescent="0.25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</row>
    <row r="474" spans="1:30" ht="15.75" customHeight="1" x14ac:dyDescent="0.25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</row>
    <row r="475" spans="1:30" ht="15.75" customHeight="1" x14ac:dyDescent="0.25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</row>
    <row r="476" spans="1:30" ht="15.75" customHeight="1" x14ac:dyDescent="0.25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</row>
    <row r="477" spans="1:30" ht="15.75" customHeight="1" x14ac:dyDescent="0.25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</row>
    <row r="478" spans="1:30" ht="15.75" customHeight="1" x14ac:dyDescent="0.25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</row>
    <row r="479" spans="1:30" ht="15.75" customHeight="1" x14ac:dyDescent="0.25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</row>
    <row r="480" spans="1:30" ht="15.75" customHeight="1" x14ac:dyDescent="0.25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</row>
    <row r="481" spans="1:30" ht="15.75" customHeight="1" x14ac:dyDescent="0.25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</row>
    <row r="482" spans="1:30" ht="15.75" customHeight="1" x14ac:dyDescent="0.25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</row>
    <row r="483" spans="1:30" ht="15.75" customHeight="1" x14ac:dyDescent="0.25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</row>
    <row r="484" spans="1:30" ht="15.75" customHeight="1" x14ac:dyDescent="0.25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</row>
    <row r="485" spans="1:30" ht="15.75" customHeight="1" x14ac:dyDescent="0.25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</row>
    <row r="486" spans="1:30" ht="15.75" customHeight="1" x14ac:dyDescent="0.25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</row>
    <row r="487" spans="1:30" ht="15.75" customHeight="1" x14ac:dyDescent="0.25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</row>
    <row r="488" spans="1:30" ht="15.75" customHeight="1" x14ac:dyDescent="0.25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</row>
    <row r="489" spans="1:30" ht="15.75" customHeight="1" x14ac:dyDescent="0.25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</row>
    <row r="490" spans="1:30" ht="15.75" customHeight="1" x14ac:dyDescent="0.25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</row>
    <row r="491" spans="1:30" ht="15.75" customHeight="1" x14ac:dyDescent="0.25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</row>
    <row r="492" spans="1:30" ht="15.75" customHeight="1" x14ac:dyDescent="0.25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</row>
    <row r="493" spans="1:30" ht="15.75" customHeight="1" x14ac:dyDescent="0.25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</row>
    <row r="494" spans="1:30" ht="15.75" customHeight="1" x14ac:dyDescent="0.25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</row>
    <row r="495" spans="1:30" ht="15.75" customHeight="1" x14ac:dyDescent="0.25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</row>
    <row r="496" spans="1:30" ht="15.75" customHeight="1" x14ac:dyDescent="0.25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</row>
    <row r="497" spans="1:30" ht="15.75" customHeight="1" x14ac:dyDescent="0.25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</row>
    <row r="498" spans="1:30" ht="15.75" customHeight="1" x14ac:dyDescent="0.25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</row>
    <row r="499" spans="1:30" ht="15.75" customHeight="1" x14ac:dyDescent="0.25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</row>
    <row r="500" spans="1:30" ht="15.75" customHeight="1" x14ac:dyDescent="0.25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</row>
    <row r="501" spans="1:30" ht="15.75" customHeight="1" x14ac:dyDescent="0.25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</row>
    <row r="502" spans="1:30" ht="15.75" customHeight="1" x14ac:dyDescent="0.25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</row>
    <row r="503" spans="1:30" ht="15.75" customHeight="1" x14ac:dyDescent="0.25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</row>
    <row r="504" spans="1:30" ht="15.75" customHeight="1" x14ac:dyDescent="0.25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</row>
    <row r="505" spans="1:30" ht="15.75" customHeight="1" x14ac:dyDescent="0.25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</row>
    <row r="506" spans="1:30" ht="15.75" customHeight="1" x14ac:dyDescent="0.25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</row>
    <row r="507" spans="1:30" ht="15.75" customHeight="1" x14ac:dyDescent="0.25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</row>
    <row r="508" spans="1:30" ht="15.75" customHeight="1" x14ac:dyDescent="0.25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</row>
    <row r="509" spans="1:30" ht="15.75" customHeight="1" x14ac:dyDescent="0.25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</row>
    <row r="510" spans="1:30" ht="15.75" customHeight="1" x14ac:dyDescent="0.25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</row>
    <row r="511" spans="1:30" ht="15.75" customHeight="1" x14ac:dyDescent="0.25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</row>
    <row r="512" spans="1:30" ht="15.75" customHeight="1" x14ac:dyDescent="0.25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</row>
    <row r="513" spans="1:30" ht="15.75" customHeight="1" x14ac:dyDescent="0.25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</row>
    <row r="514" spans="1:30" ht="15.75" customHeight="1" x14ac:dyDescent="0.25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</row>
    <row r="515" spans="1:30" ht="15.75" customHeight="1" x14ac:dyDescent="0.25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</row>
    <row r="516" spans="1:30" ht="15.75" customHeight="1" x14ac:dyDescent="0.25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</row>
    <row r="517" spans="1:30" ht="15.75" customHeight="1" x14ac:dyDescent="0.25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</row>
    <row r="518" spans="1:30" ht="15.75" customHeight="1" x14ac:dyDescent="0.25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</row>
    <row r="519" spans="1:30" ht="15.75" customHeight="1" x14ac:dyDescent="0.25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</row>
    <row r="520" spans="1:30" ht="15.75" customHeight="1" x14ac:dyDescent="0.25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</row>
    <row r="521" spans="1:30" ht="15.75" customHeight="1" x14ac:dyDescent="0.25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</row>
    <row r="522" spans="1:30" ht="15.75" customHeight="1" x14ac:dyDescent="0.25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</row>
    <row r="523" spans="1:30" ht="15.75" customHeight="1" x14ac:dyDescent="0.25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</row>
    <row r="524" spans="1:30" ht="15.75" customHeight="1" x14ac:dyDescent="0.25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</row>
    <row r="525" spans="1:30" ht="15.75" customHeight="1" x14ac:dyDescent="0.25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</row>
    <row r="526" spans="1:30" ht="15.75" customHeight="1" x14ac:dyDescent="0.25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</row>
    <row r="527" spans="1:30" ht="15.75" customHeight="1" x14ac:dyDescent="0.25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</row>
    <row r="528" spans="1:30" ht="15.75" customHeight="1" x14ac:dyDescent="0.25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</row>
    <row r="529" spans="1:30" ht="15.75" customHeight="1" x14ac:dyDescent="0.25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</row>
    <row r="530" spans="1:30" ht="15.75" customHeight="1" x14ac:dyDescent="0.25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</row>
    <row r="531" spans="1:30" ht="15.75" customHeight="1" x14ac:dyDescent="0.25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</row>
    <row r="532" spans="1:30" ht="15.75" customHeight="1" x14ac:dyDescent="0.25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</row>
    <row r="533" spans="1:30" ht="15.75" customHeight="1" x14ac:dyDescent="0.25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</row>
    <row r="534" spans="1:30" ht="15.75" customHeight="1" x14ac:dyDescent="0.25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</row>
    <row r="535" spans="1:30" ht="15.75" customHeight="1" x14ac:dyDescent="0.25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</row>
    <row r="536" spans="1:30" ht="15.75" customHeight="1" x14ac:dyDescent="0.25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</row>
    <row r="537" spans="1:30" ht="15.75" customHeight="1" x14ac:dyDescent="0.25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</row>
    <row r="538" spans="1:30" ht="15.75" customHeight="1" x14ac:dyDescent="0.25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</row>
    <row r="539" spans="1:30" ht="15.75" customHeight="1" x14ac:dyDescent="0.25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</row>
    <row r="540" spans="1:30" ht="15.75" customHeight="1" x14ac:dyDescent="0.25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</row>
    <row r="541" spans="1:30" ht="15.75" customHeight="1" x14ac:dyDescent="0.25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</row>
    <row r="542" spans="1:30" ht="15.75" customHeight="1" x14ac:dyDescent="0.25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</row>
    <row r="543" spans="1:30" ht="15.75" customHeight="1" x14ac:dyDescent="0.25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</row>
    <row r="544" spans="1:30" ht="15.75" customHeight="1" x14ac:dyDescent="0.25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</row>
    <row r="545" spans="1:30" ht="15.75" customHeight="1" x14ac:dyDescent="0.25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</row>
    <row r="546" spans="1:30" ht="15.75" customHeight="1" x14ac:dyDescent="0.25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</row>
    <row r="547" spans="1:30" ht="15.75" customHeight="1" x14ac:dyDescent="0.25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</row>
    <row r="548" spans="1:30" ht="15.75" customHeight="1" x14ac:dyDescent="0.25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</row>
    <row r="549" spans="1:30" ht="15.75" customHeight="1" x14ac:dyDescent="0.25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</row>
    <row r="550" spans="1:30" ht="15.75" customHeight="1" x14ac:dyDescent="0.25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</row>
    <row r="551" spans="1:30" ht="15.75" customHeight="1" x14ac:dyDescent="0.25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</row>
    <row r="552" spans="1:30" ht="15.75" customHeight="1" x14ac:dyDescent="0.25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</row>
    <row r="553" spans="1:30" ht="15.75" customHeight="1" x14ac:dyDescent="0.25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</row>
    <row r="554" spans="1:30" ht="15.75" customHeight="1" x14ac:dyDescent="0.25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</row>
    <row r="555" spans="1:30" ht="15.75" customHeight="1" x14ac:dyDescent="0.25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</row>
    <row r="556" spans="1:30" ht="15.75" customHeight="1" x14ac:dyDescent="0.25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</row>
    <row r="557" spans="1:30" ht="15.75" customHeight="1" x14ac:dyDescent="0.25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</row>
    <row r="558" spans="1:30" ht="15.75" customHeight="1" x14ac:dyDescent="0.25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</row>
    <row r="559" spans="1:30" ht="15.75" customHeight="1" x14ac:dyDescent="0.25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</row>
    <row r="560" spans="1:30" ht="15.75" customHeight="1" x14ac:dyDescent="0.25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</row>
    <row r="561" spans="1:30" ht="15.75" customHeight="1" x14ac:dyDescent="0.25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</row>
    <row r="562" spans="1:30" ht="15.75" customHeight="1" x14ac:dyDescent="0.25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</row>
    <row r="563" spans="1:30" ht="15.75" customHeight="1" x14ac:dyDescent="0.25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</row>
    <row r="564" spans="1:30" ht="15.75" customHeight="1" x14ac:dyDescent="0.25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</row>
    <row r="565" spans="1:30" ht="15.75" customHeight="1" x14ac:dyDescent="0.25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</row>
    <row r="566" spans="1:30" ht="15.75" customHeight="1" x14ac:dyDescent="0.25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</row>
    <row r="567" spans="1:30" ht="15.75" customHeight="1" x14ac:dyDescent="0.25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</row>
    <row r="568" spans="1:30" ht="15.75" customHeight="1" x14ac:dyDescent="0.25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</row>
    <row r="569" spans="1:30" ht="15.75" customHeight="1" x14ac:dyDescent="0.25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</row>
    <row r="570" spans="1:30" ht="15.75" customHeight="1" x14ac:dyDescent="0.25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</row>
    <row r="571" spans="1:30" ht="15.75" customHeight="1" x14ac:dyDescent="0.25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</row>
    <row r="572" spans="1:30" ht="15.75" customHeight="1" x14ac:dyDescent="0.25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</row>
    <row r="573" spans="1:30" ht="15.75" customHeight="1" x14ac:dyDescent="0.25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</row>
    <row r="574" spans="1:30" ht="15.75" customHeight="1" x14ac:dyDescent="0.25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</row>
    <row r="575" spans="1:30" ht="15.75" customHeight="1" x14ac:dyDescent="0.25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</row>
    <row r="576" spans="1:30" ht="15.75" customHeight="1" x14ac:dyDescent="0.25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</row>
    <row r="577" spans="1:30" ht="15.75" customHeight="1" x14ac:dyDescent="0.25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</row>
    <row r="578" spans="1:30" ht="15.75" customHeight="1" x14ac:dyDescent="0.25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</row>
    <row r="579" spans="1:30" ht="15.75" customHeight="1" x14ac:dyDescent="0.25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</row>
    <row r="580" spans="1:30" ht="15.75" customHeight="1" x14ac:dyDescent="0.25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</row>
    <row r="581" spans="1:30" ht="15.75" customHeight="1" x14ac:dyDescent="0.25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</row>
    <row r="582" spans="1:30" ht="15.75" customHeight="1" x14ac:dyDescent="0.25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</row>
    <row r="583" spans="1:30" ht="15.75" customHeight="1" x14ac:dyDescent="0.25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</row>
    <row r="584" spans="1:30" ht="15.75" customHeight="1" x14ac:dyDescent="0.25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</row>
    <row r="585" spans="1:30" ht="15.75" customHeight="1" x14ac:dyDescent="0.25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</row>
    <row r="586" spans="1:30" ht="15.75" customHeight="1" x14ac:dyDescent="0.25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</row>
    <row r="587" spans="1:30" ht="15.75" customHeight="1" x14ac:dyDescent="0.25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</row>
    <row r="588" spans="1:30" ht="15.75" customHeight="1" x14ac:dyDescent="0.25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</row>
    <row r="589" spans="1:30" ht="15.75" customHeight="1" x14ac:dyDescent="0.25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</row>
    <row r="590" spans="1:30" ht="15.75" customHeight="1" x14ac:dyDescent="0.25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</row>
    <row r="591" spans="1:30" ht="15.75" customHeight="1" x14ac:dyDescent="0.25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</row>
    <row r="592" spans="1:30" ht="15.75" customHeight="1" x14ac:dyDescent="0.25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</row>
    <row r="593" spans="1:30" ht="15.75" customHeight="1" x14ac:dyDescent="0.25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</row>
    <row r="594" spans="1:30" ht="15.75" customHeight="1" x14ac:dyDescent="0.25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</row>
    <row r="595" spans="1:30" ht="15.75" customHeight="1" x14ac:dyDescent="0.25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</row>
    <row r="596" spans="1:30" ht="15.75" customHeight="1" x14ac:dyDescent="0.25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</row>
    <row r="597" spans="1:30" ht="15.75" customHeight="1" x14ac:dyDescent="0.25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</row>
    <row r="598" spans="1:30" ht="15.75" customHeight="1" x14ac:dyDescent="0.25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</row>
    <row r="599" spans="1:30" ht="15.75" customHeight="1" x14ac:dyDescent="0.25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</row>
    <row r="600" spans="1:30" ht="15.75" customHeight="1" x14ac:dyDescent="0.25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</row>
    <row r="601" spans="1:30" ht="15.75" customHeight="1" x14ac:dyDescent="0.25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</row>
    <row r="602" spans="1:30" ht="15.75" customHeight="1" x14ac:dyDescent="0.25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</row>
    <row r="603" spans="1:30" ht="15.75" customHeight="1" x14ac:dyDescent="0.25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</row>
    <row r="604" spans="1:30" ht="15.75" customHeight="1" x14ac:dyDescent="0.25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</row>
    <row r="605" spans="1:30" ht="15.75" customHeight="1" x14ac:dyDescent="0.25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</row>
    <row r="606" spans="1:30" ht="15.75" customHeight="1" x14ac:dyDescent="0.25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</row>
    <row r="607" spans="1:30" ht="15.75" customHeight="1" x14ac:dyDescent="0.25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</row>
    <row r="608" spans="1:30" ht="15.75" customHeight="1" x14ac:dyDescent="0.25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</row>
    <row r="609" spans="1:30" ht="15.75" customHeight="1" x14ac:dyDescent="0.25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</row>
    <row r="610" spans="1:30" ht="15.75" customHeight="1" x14ac:dyDescent="0.25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</row>
    <row r="611" spans="1:30" ht="15.75" customHeight="1" x14ac:dyDescent="0.25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</row>
    <row r="612" spans="1:30" ht="15.75" customHeight="1" x14ac:dyDescent="0.25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</row>
    <row r="613" spans="1:30" ht="15.75" customHeight="1" x14ac:dyDescent="0.25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</row>
    <row r="614" spans="1:30" ht="15.75" customHeight="1" x14ac:dyDescent="0.25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</row>
    <row r="615" spans="1:30" ht="15.75" customHeight="1" x14ac:dyDescent="0.25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</row>
    <row r="616" spans="1:30" ht="15.75" customHeight="1" x14ac:dyDescent="0.25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</row>
    <row r="617" spans="1:30" ht="15.75" customHeight="1" x14ac:dyDescent="0.25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</row>
    <row r="618" spans="1:30" ht="15.75" customHeight="1" x14ac:dyDescent="0.25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</row>
    <row r="619" spans="1:30" ht="15.75" customHeight="1" x14ac:dyDescent="0.25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</row>
    <row r="620" spans="1:30" ht="15.75" customHeight="1" x14ac:dyDescent="0.25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</row>
    <row r="621" spans="1:30" ht="15.75" customHeight="1" x14ac:dyDescent="0.25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</row>
    <row r="622" spans="1:30" ht="15.75" customHeight="1" x14ac:dyDescent="0.25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</row>
    <row r="623" spans="1:30" ht="15.75" customHeight="1" x14ac:dyDescent="0.25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</row>
    <row r="624" spans="1:30" ht="15.75" customHeight="1" x14ac:dyDescent="0.25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</row>
    <row r="625" spans="1:30" ht="15.75" customHeight="1" x14ac:dyDescent="0.25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</row>
    <row r="626" spans="1:30" ht="15.75" customHeight="1" x14ac:dyDescent="0.25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</row>
    <row r="627" spans="1:30" ht="15.75" customHeight="1" x14ac:dyDescent="0.25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</row>
    <row r="628" spans="1:30" ht="15.75" customHeight="1" x14ac:dyDescent="0.25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</row>
    <row r="629" spans="1:30" ht="15.75" customHeight="1" x14ac:dyDescent="0.25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</row>
    <row r="630" spans="1:30" ht="15.75" customHeight="1" x14ac:dyDescent="0.25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</row>
    <row r="631" spans="1:30" ht="15.75" customHeight="1" x14ac:dyDescent="0.25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</row>
    <row r="632" spans="1:30" ht="15.75" customHeight="1" x14ac:dyDescent="0.25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</row>
    <row r="633" spans="1:30" ht="15.75" customHeight="1" x14ac:dyDescent="0.25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</row>
    <row r="634" spans="1:30" ht="15.75" customHeight="1" x14ac:dyDescent="0.25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</row>
    <row r="635" spans="1:30" ht="15.75" customHeight="1" x14ac:dyDescent="0.25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</row>
    <row r="636" spans="1:30" ht="15.75" customHeight="1" x14ac:dyDescent="0.25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</row>
    <row r="637" spans="1:30" ht="15.75" customHeight="1" x14ac:dyDescent="0.25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</row>
    <row r="638" spans="1:30" ht="15.75" customHeight="1" x14ac:dyDescent="0.25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</row>
    <row r="639" spans="1:30" ht="15.75" customHeight="1" x14ac:dyDescent="0.25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</row>
    <row r="640" spans="1:30" ht="15.75" customHeight="1" x14ac:dyDescent="0.25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</row>
    <row r="641" spans="1:30" ht="15.75" customHeight="1" x14ac:dyDescent="0.25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</row>
    <row r="642" spans="1:30" ht="15.75" customHeight="1" x14ac:dyDescent="0.25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</row>
    <row r="643" spans="1:30" ht="15.75" customHeight="1" x14ac:dyDescent="0.25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</row>
    <row r="644" spans="1:30" ht="15.75" customHeight="1" x14ac:dyDescent="0.25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</row>
    <row r="645" spans="1:30" ht="15.75" customHeight="1" x14ac:dyDescent="0.25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</row>
    <row r="646" spans="1:30" ht="15.75" customHeight="1" x14ac:dyDescent="0.25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</row>
    <row r="647" spans="1:30" ht="15.75" customHeight="1" x14ac:dyDescent="0.25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</row>
    <row r="648" spans="1:30" ht="15.75" customHeight="1" x14ac:dyDescent="0.25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</row>
    <row r="649" spans="1:30" ht="15.75" customHeight="1" x14ac:dyDescent="0.25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</row>
    <row r="650" spans="1:30" ht="15.75" customHeight="1" x14ac:dyDescent="0.25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</row>
    <row r="651" spans="1:30" ht="15.75" customHeight="1" x14ac:dyDescent="0.25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</row>
    <row r="652" spans="1:30" ht="15.75" customHeight="1" x14ac:dyDescent="0.25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</row>
    <row r="653" spans="1:30" ht="15.75" customHeight="1" x14ac:dyDescent="0.25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</row>
    <row r="654" spans="1:30" ht="15.75" customHeight="1" x14ac:dyDescent="0.25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</row>
    <row r="655" spans="1:30" ht="15.75" customHeight="1" x14ac:dyDescent="0.25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</row>
    <row r="656" spans="1:30" ht="15.75" customHeight="1" x14ac:dyDescent="0.25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</row>
    <row r="657" spans="1:30" ht="15.75" customHeight="1" x14ac:dyDescent="0.25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</row>
    <row r="658" spans="1:30" ht="15.75" customHeight="1" x14ac:dyDescent="0.25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</row>
    <row r="659" spans="1:30" ht="15.75" customHeight="1" x14ac:dyDescent="0.25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</row>
    <row r="660" spans="1:30" ht="15.75" customHeight="1" x14ac:dyDescent="0.25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</row>
    <row r="661" spans="1:30" ht="15.75" customHeight="1" x14ac:dyDescent="0.25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</row>
    <row r="662" spans="1:30" ht="15.75" customHeight="1" x14ac:dyDescent="0.25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</row>
    <row r="663" spans="1:30" ht="15.75" customHeight="1" x14ac:dyDescent="0.25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</row>
    <row r="664" spans="1:30" ht="15.75" customHeight="1" x14ac:dyDescent="0.25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</row>
    <row r="665" spans="1:30" ht="15.75" customHeight="1" x14ac:dyDescent="0.25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</row>
    <row r="666" spans="1:30" ht="15.75" customHeight="1" x14ac:dyDescent="0.25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</row>
    <row r="667" spans="1:30" ht="15.75" customHeight="1" x14ac:dyDescent="0.25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</row>
    <row r="668" spans="1:30" ht="15.75" customHeight="1" x14ac:dyDescent="0.25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</row>
    <row r="669" spans="1:30" ht="15.75" customHeight="1" x14ac:dyDescent="0.25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</row>
    <row r="670" spans="1:30" ht="15.75" customHeight="1" x14ac:dyDescent="0.25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</row>
    <row r="671" spans="1:30" ht="15.75" customHeight="1" x14ac:dyDescent="0.25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</row>
    <row r="672" spans="1:30" ht="15.75" customHeight="1" x14ac:dyDescent="0.25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</row>
    <row r="673" spans="1:30" ht="15.75" customHeight="1" x14ac:dyDescent="0.25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</row>
    <row r="674" spans="1:30" ht="15.75" customHeight="1" x14ac:dyDescent="0.25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</row>
    <row r="675" spans="1:30" ht="15.75" customHeight="1" x14ac:dyDescent="0.25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</row>
    <row r="676" spans="1:30" ht="15.75" customHeight="1" x14ac:dyDescent="0.25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</row>
    <row r="677" spans="1:30" ht="15.75" customHeight="1" x14ac:dyDescent="0.25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</row>
    <row r="678" spans="1:30" ht="15.75" customHeight="1" x14ac:dyDescent="0.25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</row>
    <row r="679" spans="1:30" ht="15.75" customHeight="1" x14ac:dyDescent="0.25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</row>
    <row r="680" spans="1:30" ht="15.75" customHeight="1" x14ac:dyDescent="0.25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</row>
    <row r="681" spans="1:30" ht="15.75" customHeight="1" x14ac:dyDescent="0.25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</row>
    <row r="682" spans="1:30" ht="15.75" customHeight="1" x14ac:dyDescent="0.25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</row>
    <row r="683" spans="1:30" ht="15.75" customHeight="1" x14ac:dyDescent="0.25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</row>
    <row r="684" spans="1:30" ht="15.75" customHeight="1" x14ac:dyDescent="0.25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</row>
    <row r="685" spans="1:30" ht="15.75" customHeight="1" x14ac:dyDescent="0.25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</row>
    <row r="686" spans="1:30" ht="15.75" customHeight="1" x14ac:dyDescent="0.25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</row>
    <row r="687" spans="1:30" ht="15.75" customHeight="1" x14ac:dyDescent="0.25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</row>
    <row r="688" spans="1:30" ht="15.75" customHeight="1" x14ac:dyDescent="0.25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</row>
    <row r="689" spans="1:30" ht="15.75" customHeight="1" x14ac:dyDescent="0.25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</row>
    <row r="690" spans="1:30" ht="15.75" customHeight="1" x14ac:dyDescent="0.25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</row>
    <row r="691" spans="1:30" ht="15.75" customHeight="1" x14ac:dyDescent="0.25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</row>
    <row r="692" spans="1:30" ht="15.75" customHeight="1" x14ac:dyDescent="0.25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</row>
    <row r="693" spans="1:30" ht="15.75" customHeight="1" x14ac:dyDescent="0.25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</row>
    <row r="694" spans="1:30" ht="15.75" customHeight="1" x14ac:dyDescent="0.25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</row>
    <row r="695" spans="1:30" ht="15.75" customHeight="1" x14ac:dyDescent="0.25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</row>
    <row r="696" spans="1:30" ht="15.75" customHeight="1" x14ac:dyDescent="0.25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</row>
    <row r="697" spans="1:30" ht="15.75" customHeight="1" x14ac:dyDescent="0.25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</row>
    <row r="698" spans="1:30" ht="15.75" customHeight="1" x14ac:dyDescent="0.25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</row>
    <row r="699" spans="1:30" ht="15.75" customHeight="1" x14ac:dyDescent="0.25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</row>
    <row r="700" spans="1:30" ht="15.75" customHeight="1" x14ac:dyDescent="0.25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</row>
    <row r="701" spans="1:30" ht="15.75" customHeight="1" x14ac:dyDescent="0.25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</row>
    <row r="702" spans="1:30" ht="15.75" customHeight="1" x14ac:dyDescent="0.25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</row>
    <row r="703" spans="1:30" ht="15.75" customHeight="1" x14ac:dyDescent="0.25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</row>
    <row r="704" spans="1:30" ht="15.75" customHeight="1" x14ac:dyDescent="0.25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</row>
    <row r="705" spans="1:30" ht="15.75" customHeight="1" x14ac:dyDescent="0.25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</row>
    <row r="706" spans="1:30" ht="15.75" customHeight="1" x14ac:dyDescent="0.25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</row>
    <row r="707" spans="1:30" ht="15.75" customHeight="1" x14ac:dyDescent="0.25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</row>
    <row r="708" spans="1:30" ht="15.75" customHeight="1" x14ac:dyDescent="0.25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</row>
    <row r="709" spans="1:30" ht="15.75" customHeight="1" x14ac:dyDescent="0.25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</row>
    <row r="710" spans="1:30" ht="15.75" customHeight="1" x14ac:dyDescent="0.25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</row>
    <row r="711" spans="1:30" ht="15.75" customHeight="1" x14ac:dyDescent="0.25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</row>
    <row r="712" spans="1:30" ht="15.75" customHeight="1" x14ac:dyDescent="0.25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</row>
    <row r="713" spans="1:30" ht="15.75" customHeight="1" x14ac:dyDescent="0.25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</row>
    <row r="714" spans="1:30" ht="15.75" customHeight="1" x14ac:dyDescent="0.25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</row>
    <row r="715" spans="1:30" ht="15.75" customHeight="1" x14ac:dyDescent="0.25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</row>
    <row r="716" spans="1:30" ht="15.75" customHeight="1" x14ac:dyDescent="0.25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</row>
    <row r="717" spans="1:30" ht="15.75" customHeight="1" x14ac:dyDescent="0.25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</row>
    <row r="718" spans="1:30" ht="15.75" customHeight="1" x14ac:dyDescent="0.25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</row>
    <row r="719" spans="1:30" ht="15.75" customHeight="1" x14ac:dyDescent="0.25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</row>
    <row r="720" spans="1:30" ht="15.75" customHeight="1" x14ac:dyDescent="0.25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</row>
    <row r="721" spans="1:30" ht="15.75" customHeight="1" x14ac:dyDescent="0.25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</row>
    <row r="722" spans="1:30" ht="15.75" customHeight="1" x14ac:dyDescent="0.25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</row>
    <row r="723" spans="1:30" ht="15.75" customHeight="1" x14ac:dyDescent="0.25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</row>
    <row r="724" spans="1:30" ht="15.75" customHeight="1" x14ac:dyDescent="0.25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</row>
    <row r="725" spans="1:30" ht="15.75" customHeight="1" x14ac:dyDescent="0.25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</row>
    <row r="726" spans="1:30" ht="15.75" customHeight="1" x14ac:dyDescent="0.25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</row>
    <row r="727" spans="1:30" ht="15.75" customHeight="1" x14ac:dyDescent="0.25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</row>
    <row r="728" spans="1:30" ht="15.75" customHeight="1" x14ac:dyDescent="0.25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</row>
    <row r="729" spans="1:30" ht="15.75" customHeight="1" x14ac:dyDescent="0.25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</row>
    <row r="730" spans="1:30" ht="15.75" customHeight="1" x14ac:dyDescent="0.25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</row>
    <row r="731" spans="1:30" ht="15.75" customHeight="1" x14ac:dyDescent="0.25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</row>
    <row r="732" spans="1:30" ht="15.75" customHeight="1" x14ac:dyDescent="0.25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</row>
    <row r="733" spans="1:30" ht="15.75" customHeight="1" x14ac:dyDescent="0.25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</row>
    <row r="734" spans="1:30" ht="15.75" customHeight="1" x14ac:dyDescent="0.25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</row>
    <row r="735" spans="1:30" ht="15.75" customHeight="1" x14ac:dyDescent="0.25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</row>
    <row r="736" spans="1:30" ht="15.75" customHeight="1" x14ac:dyDescent="0.25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</row>
    <row r="737" spans="1:30" ht="15.75" customHeight="1" x14ac:dyDescent="0.25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</row>
    <row r="738" spans="1:30" ht="15.75" customHeight="1" x14ac:dyDescent="0.25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</row>
    <row r="739" spans="1:30" ht="15.75" customHeight="1" x14ac:dyDescent="0.25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</row>
    <row r="740" spans="1:30" ht="15.75" customHeight="1" x14ac:dyDescent="0.25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</row>
    <row r="741" spans="1:30" ht="15.75" customHeight="1" x14ac:dyDescent="0.25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</row>
    <row r="742" spans="1:30" ht="15.75" customHeight="1" x14ac:dyDescent="0.25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</row>
    <row r="743" spans="1:30" ht="15.75" customHeight="1" x14ac:dyDescent="0.25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</row>
    <row r="744" spans="1:30" ht="15.75" customHeight="1" x14ac:dyDescent="0.25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</row>
    <row r="745" spans="1:30" ht="15.75" customHeight="1" x14ac:dyDescent="0.25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</row>
    <row r="746" spans="1:30" ht="15.75" customHeight="1" x14ac:dyDescent="0.25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</row>
    <row r="747" spans="1:30" ht="15.75" customHeight="1" x14ac:dyDescent="0.25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</row>
    <row r="748" spans="1:30" ht="15.75" customHeight="1" x14ac:dyDescent="0.25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</row>
    <row r="749" spans="1:30" ht="15.75" customHeight="1" x14ac:dyDescent="0.25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</row>
    <row r="750" spans="1:30" ht="15.75" customHeight="1" x14ac:dyDescent="0.25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</row>
    <row r="751" spans="1:30" ht="15.75" customHeight="1" x14ac:dyDescent="0.25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</row>
    <row r="752" spans="1:30" ht="15.75" customHeight="1" x14ac:dyDescent="0.25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</row>
    <row r="753" spans="1:30" ht="15.75" customHeight="1" x14ac:dyDescent="0.25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</row>
    <row r="754" spans="1:30" ht="15.75" customHeight="1" x14ac:dyDescent="0.25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</row>
    <row r="755" spans="1:30" ht="15.75" customHeight="1" x14ac:dyDescent="0.25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</row>
    <row r="756" spans="1:30" ht="15.75" customHeight="1" x14ac:dyDescent="0.25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</row>
    <row r="757" spans="1:30" ht="15.75" customHeight="1" x14ac:dyDescent="0.25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</row>
    <row r="758" spans="1:30" ht="15.75" customHeight="1" x14ac:dyDescent="0.25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</row>
    <row r="759" spans="1:30" ht="15.75" customHeight="1" x14ac:dyDescent="0.25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</row>
    <row r="760" spans="1:30" ht="15.75" customHeight="1" x14ac:dyDescent="0.25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</row>
    <row r="761" spans="1:30" ht="15.75" customHeight="1" x14ac:dyDescent="0.25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</row>
    <row r="762" spans="1:30" ht="15.75" customHeight="1" x14ac:dyDescent="0.25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</row>
    <row r="763" spans="1:30" ht="15.75" customHeight="1" x14ac:dyDescent="0.25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</row>
    <row r="764" spans="1:30" ht="15.75" customHeight="1" x14ac:dyDescent="0.25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</row>
    <row r="765" spans="1:30" ht="15.75" customHeight="1" x14ac:dyDescent="0.25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</row>
    <row r="766" spans="1:30" ht="15.75" customHeight="1" x14ac:dyDescent="0.25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</row>
    <row r="767" spans="1:30" ht="15.75" customHeight="1" x14ac:dyDescent="0.25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</row>
    <row r="768" spans="1:30" ht="15.75" customHeight="1" x14ac:dyDescent="0.25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</row>
    <row r="769" spans="1:30" ht="15.75" customHeight="1" x14ac:dyDescent="0.25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</row>
    <row r="770" spans="1:30" ht="15.75" customHeight="1" x14ac:dyDescent="0.25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</row>
    <row r="771" spans="1:30" ht="15.75" customHeight="1" x14ac:dyDescent="0.25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</row>
    <row r="772" spans="1:30" ht="15.75" customHeight="1" x14ac:dyDescent="0.25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</row>
    <row r="773" spans="1:30" ht="15.75" customHeight="1" x14ac:dyDescent="0.25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</row>
    <row r="774" spans="1:30" ht="15.75" customHeight="1" x14ac:dyDescent="0.25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</row>
    <row r="775" spans="1:30" ht="15.75" customHeight="1" x14ac:dyDescent="0.25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</row>
    <row r="776" spans="1:30" ht="15.75" customHeight="1" x14ac:dyDescent="0.25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</row>
    <row r="777" spans="1:30" ht="15.75" customHeight="1" x14ac:dyDescent="0.25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</row>
    <row r="778" spans="1:30" ht="15.75" customHeight="1" x14ac:dyDescent="0.25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</row>
    <row r="779" spans="1:30" ht="15.75" customHeight="1" x14ac:dyDescent="0.25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</row>
    <row r="780" spans="1:30" ht="15.75" customHeight="1" x14ac:dyDescent="0.25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</row>
    <row r="781" spans="1:30" ht="15.75" customHeight="1" x14ac:dyDescent="0.25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</row>
    <row r="782" spans="1:30" ht="15.75" customHeight="1" x14ac:dyDescent="0.25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</row>
    <row r="783" spans="1:30" ht="15.75" customHeight="1" x14ac:dyDescent="0.25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</row>
    <row r="784" spans="1:30" ht="15.75" customHeight="1" x14ac:dyDescent="0.25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</row>
    <row r="785" spans="1:30" ht="15.75" customHeight="1" x14ac:dyDescent="0.25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</row>
    <row r="786" spans="1:30" ht="15.75" customHeight="1" x14ac:dyDescent="0.25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</row>
    <row r="787" spans="1:30" ht="15.75" customHeight="1" x14ac:dyDescent="0.25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</row>
    <row r="788" spans="1:30" ht="15.75" customHeight="1" x14ac:dyDescent="0.25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</row>
    <row r="789" spans="1:30" ht="15.75" customHeight="1" x14ac:dyDescent="0.25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</row>
    <row r="790" spans="1:30" ht="15.75" customHeight="1" x14ac:dyDescent="0.25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</row>
    <row r="791" spans="1:30" ht="15.75" customHeight="1" x14ac:dyDescent="0.25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</row>
    <row r="792" spans="1:30" ht="15.75" customHeight="1" x14ac:dyDescent="0.25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</row>
    <row r="793" spans="1:30" ht="15.75" customHeight="1" x14ac:dyDescent="0.25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</row>
    <row r="794" spans="1:30" ht="15.75" customHeight="1" x14ac:dyDescent="0.25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</row>
    <row r="795" spans="1:30" ht="15.75" customHeight="1" x14ac:dyDescent="0.25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</row>
    <row r="796" spans="1:30" ht="15.75" customHeight="1" x14ac:dyDescent="0.25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</row>
    <row r="797" spans="1:30" ht="15.75" customHeight="1" x14ac:dyDescent="0.25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</row>
    <row r="798" spans="1:30" ht="15.75" customHeight="1" x14ac:dyDescent="0.25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</row>
    <row r="799" spans="1:30" ht="15.75" customHeight="1" x14ac:dyDescent="0.25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</row>
    <row r="800" spans="1:30" ht="15.75" customHeight="1" x14ac:dyDescent="0.25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</row>
    <row r="801" spans="1:30" ht="15.75" customHeight="1" x14ac:dyDescent="0.25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</row>
    <row r="802" spans="1:30" ht="15.75" customHeight="1" x14ac:dyDescent="0.25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</row>
    <row r="803" spans="1:30" ht="15.75" customHeight="1" x14ac:dyDescent="0.25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</row>
    <row r="804" spans="1:30" ht="15.75" customHeight="1" x14ac:dyDescent="0.25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</row>
    <row r="805" spans="1:30" ht="15.75" customHeight="1" x14ac:dyDescent="0.25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</row>
    <row r="806" spans="1:30" ht="15.75" customHeight="1" x14ac:dyDescent="0.25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</row>
    <row r="807" spans="1:30" ht="15.75" customHeight="1" x14ac:dyDescent="0.25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</row>
    <row r="808" spans="1:30" ht="15.75" customHeight="1" x14ac:dyDescent="0.25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</row>
    <row r="809" spans="1:30" ht="15.75" customHeight="1" x14ac:dyDescent="0.25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</row>
    <row r="810" spans="1:30" ht="15.75" customHeight="1" x14ac:dyDescent="0.25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</row>
    <row r="811" spans="1:30" ht="15.75" customHeight="1" x14ac:dyDescent="0.25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</row>
    <row r="812" spans="1:30" ht="15.75" customHeight="1" x14ac:dyDescent="0.25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</row>
    <row r="813" spans="1:30" ht="15.75" customHeight="1" x14ac:dyDescent="0.25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</row>
    <row r="814" spans="1:30" ht="15.75" customHeight="1" x14ac:dyDescent="0.25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</row>
    <row r="815" spans="1:30" ht="15.75" customHeight="1" x14ac:dyDescent="0.25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</row>
    <row r="816" spans="1:30" ht="15.75" customHeight="1" x14ac:dyDescent="0.25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</row>
    <row r="817" spans="1:30" ht="15.75" customHeight="1" x14ac:dyDescent="0.25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</row>
    <row r="818" spans="1:30" ht="15.75" customHeight="1" x14ac:dyDescent="0.25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</row>
    <row r="819" spans="1:30" ht="15.75" customHeight="1" x14ac:dyDescent="0.25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</row>
    <row r="820" spans="1:30" ht="15.75" customHeight="1" x14ac:dyDescent="0.25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</row>
    <row r="821" spans="1:30" ht="15.75" customHeight="1" x14ac:dyDescent="0.25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</row>
    <row r="822" spans="1:30" ht="15.75" customHeight="1" x14ac:dyDescent="0.25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</row>
    <row r="823" spans="1:30" ht="15.75" customHeight="1" x14ac:dyDescent="0.25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</row>
    <row r="824" spans="1:30" ht="15.75" customHeight="1" x14ac:dyDescent="0.25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</row>
    <row r="825" spans="1:30" ht="15.75" customHeight="1" x14ac:dyDescent="0.25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</row>
    <row r="826" spans="1:30" ht="15.75" customHeight="1" x14ac:dyDescent="0.25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</row>
    <row r="827" spans="1:30" ht="15.75" customHeight="1" x14ac:dyDescent="0.25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</row>
    <row r="828" spans="1:30" ht="15.75" customHeight="1" x14ac:dyDescent="0.25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</row>
    <row r="829" spans="1:30" ht="15.75" customHeight="1" x14ac:dyDescent="0.25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</row>
    <row r="830" spans="1:30" ht="15.75" customHeight="1" x14ac:dyDescent="0.25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</row>
    <row r="831" spans="1:30" ht="15.75" customHeight="1" x14ac:dyDescent="0.25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</row>
    <row r="832" spans="1:30" ht="15.75" customHeight="1" x14ac:dyDescent="0.25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</row>
    <row r="833" spans="1:30" ht="15.75" customHeight="1" x14ac:dyDescent="0.25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</row>
    <row r="834" spans="1:30" ht="15.75" customHeight="1" x14ac:dyDescent="0.25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</row>
    <row r="835" spans="1:30" ht="15.75" customHeight="1" x14ac:dyDescent="0.25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</row>
    <row r="836" spans="1:30" ht="15.75" customHeight="1" x14ac:dyDescent="0.25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</row>
    <row r="837" spans="1:30" ht="15.75" customHeight="1" x14ac:dyDescent="0.25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</row>
    <row r="838" spans="1:30" ht="15.75" customHeight="1" x14ac:dyDescent="0.25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</row>
    <row r="839" spans="1:30" ht="15.75" customHeight="1" x14ac:dyDescent="0.25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</row>
    <row r="840" spans="1:30" ht="15.75" customHeight="1" x14ac:dyDescent="0.25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</row>
    <row r="841" spans="1:30" ht="15.75" customHeight="1" x14ac:dyDescent="0.25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</row>
    <row r="842" spans="1:30" ht="15.75" customHeight="1" x14ac:dyDescent="0.25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</row>
    <row r="843" spans="1:30" ht="15.75" customHeight="1" x14ac:dyDescent="0.25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</row>
    <row r="844" spans="1:30" ht="15.75" customHeight="1" x14ac:dyDescent="0.25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</row>
    <row r="845" spans="1:30" ht="15.75" customHeight="1" x14ac:dyDescent="0.25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</row>
    <row r="846" spans="1:30" ht="15.75" customHeight="1" x14ac:dyDescent="0.25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</row>
    <row r="847" spans="1:30" ht="15.75" customHeight="1" x14ac:dyDescent="0.25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</row>
    <row r="848" spans="1:30" ht="15.75" customHeight="1" x14ac:dyDescent="0.25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</row>
    <row r="849" spans="1:30" ht="15.75" customHeight="1" x14ac:dyDescent="0.25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</row>
    <row r="850" spans="1:30" ht="15.75" customHeight="1" x14ac:dyDescent="0.25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</row>
    <row r="851" spans="1:30" ht="15.75" customHeight="1" x14ac:dyDescent="0.25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</row>
    <row r="852" spans="1:30" ht="15.75" customHeight="1" x14ac:dyDescent="0.25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</row>
    <row r="853" spans="1:30" ht="15.75" customHeight="1" x14ac:dyDescent="0.25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</row>
    <row r="854" spans="1:30" ht="15.75" customHeight="1" x14ac:dyDescent="0.25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</row>
    <row r="855" spans="1:30" ht="15.75" customHeight="1" x14ac:dyDescent="0.25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</row>
    <row r="856" spans="1:30" ht="15.75" customHeight="1" x14ac:dyDescent="0.25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</row>
    <row r="857" spans="1:30" ht="15.75" customHeight="1" x14ac:dyDescent="0.25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</row>
    <row r="858" spans="1:30" ht="15.75" customHeight="1" x14ac:dyDescent="0.25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</row>
    <row r="859" spans="1:30" ht="15.75" customHeight="1" x14ac:dyDescent="0.25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</row>
    <row r="860" spans="1:30" ht="15.75" customHeight="1" x14ac:dyDescent="0.25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</row>
    <row r="861" spans="1:30" ht="15.75" customHeight="1" x14ac:dyDescent="0.25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</row>
    <row r="862" spans="1:30" ht="15.75" customHeight="1" x14ac:dyDescent="0.25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</row>
    <row r="863" spans="1:30" ht="15.75" customHeight="1" x14ac:dyDescent="0.25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</row>
    <row r="864" spans="1:30" ht="15.75" customHeight="1" x14ac:dyDescent="0.25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</row>
    <row r="865" spans="1:30" ht="15.75" customHeight="1" x14ac:dyDescent="0.25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</row>
    <row r="866" spans="1:30" ht="15.75" customHeight="1" x14ac:dyDescent="0.25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</row>
    <row r="867" spans="1:30" ht="15.75" customHeight="1" x14ac:dyDescent="0.25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</row>
    <row r="868" spans="1:30" ht="15.75" customHeight="1" x14ac:dyDescent="0.25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</row>
    <row r="869" spans="1:30" ht="15.75" customHeight="1" x14ac:dyDescent="0.25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</row>
    <row r="870" spans="1:30" ht="15.75" customHeight="1" x14ac:dyDescent="0.25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</row>
    <row r="871" spans="1:30" ht="15.75" customHeight="1" x14ac:dyDescent="0.25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</row>
    <row r="872" spans="1:30" ht="15.75" customHeight="1" x14ac:dyDescent="0.25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</row>
    <row r="873" spans="1:30" ht="15.75" customHeight="1" x14ac:dyDescent="0.25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</row>
    <row r="874" spans="1:30" ht="15.75" customHeight="1" x14ac:dyDescent="0.25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</row>
    <row r="875" spans="1:30" ht="15.75" customHeight="1" x14ac:dyDescent="0.25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</row>
    <row r="876" spans="1:30" ht="15.75" customHeight="1" x14ac:dyDescent="0.25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</row>
    <row r="877" spans="1:30" ht="15.75" customHeight="1" x14ac:dyDescent="0.25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</row>
    <row r="878" spans="1:30" ht="15.75" customHeight="1" x14ac:dyDescent="0.25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</row>
    <row r="879" spans="1:30" ht="15.75" customHeight="1" x14ac:dyDescent="0.25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</row>
    <row r="880" spans="1:30" ht="15.75" customHeight="1" x14ac:dyDescent="0.25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</row>
    <row r="881" spans="1:30" ht="15.75" customHeight="1" x14ac:dyDescent="0.25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</row>
    <row r="882" spans="1:30" ht="15.75" customHeight="1" x14ac:dyDescent="0.25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</row>
    <row r="883" spans="1:30" ht="15.75" customHeight="1" x14ac:dyDescent="0.25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</row>
    <row r="884" spans="1:30" ht="15.75" customHeight="1" x14ac:dyDescent="0.25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</row>
    <row r="885" spans="1:30" ht="15.75" customHeight="1" x14ac:dyDescent="0.25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</row>
    <row r="886" spans="1:30" ht="15.75" customHeight="1" x14ac:dyDescent="0.25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</row>
    <row r="887" spans="1:30" ht="15.75" customHeight="1" x14ac:dyDescent="0.25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</row>
    <row r="888" spans="1:30" ht="15.75" customHeight="1" x14ac:dyDescent="0.25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</row>
    <row r="889" spans="1:30" ht="15.75" customHeight="1" x14ac:dyDescent="0.25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</row>
    <row r="890" spans="1:30" ht="15.75" customHeight="1" x14ac:dyDescent="0.25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</row>
    <row r="891" spans="1:30" ht="15.75" customHeight="1" x14ac:dyDescent="0.25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</row>
    <row r="892" spans="1:30" ht="15.75" customHeight="1" x14ac:dyDescent="0.25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</row>
    <row r="893" spans="1:30" ht="15.75" customHeight="1" x14ac:dyDescent="0.25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</row>
    <row r="894" spans="1:30" ht="15.75" customHeight="1" x14ac:dyDescent="0.25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</row>
    <row r="895" spans="1:30" ht="15.75" customHeight="1" x14ac:dyDescent="0.25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</row>
    <row r="896" spans="1:30" ht="15.75" customHeight="1" x14ac:dyDescent="0.25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</row>
    <row r="897" spans="1:30" ht="15.75" customHeight="1" x14ac:dyDescent="0.25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</row>
    <row r="898" spans="1:30" ht="15.75" customHeight="1" x14ac:dyDescent="0.25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</row>
    <row r="899" spans="1:30" ht="15.75" customHeight="1" x14ac:dyDescent="0.25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</row>
    <row r="900" spans="1:30" ht="15.75" customHeight="1" x14ac:dyDescent="0.25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</row>
    <row r="901" spans="1:30" ht="15.75" customHeight="1" x14ac:dyDescent="0.25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</row>
    <row r="902" spans="1:30" ht="15.75" customHeight="1" x14ac:dyDescent="0.25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</row>
    <row r="903" spans="1:30" ht="15.75" customHeight="1" x14ac:dyDescent="0.25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</row>
    <row r="904" spans="1:30" ht="15.75" customHeight="1" x14ac:dyDescent="0.25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</row>
    <row r="905" spans="1:30" ht="15.75" customHeight="1" x14ac:dyDescent="0.25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</row>
    <row r="906" spans="1:30" ht="15.75" customHeight="1" x14ac:dyDescent="0.25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</row>
    <row r="907" spans="1:30" ht="15.75" customHeight="1" x14ac:dyDescent="0.25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</row>
    <row r="908" spans="1:30" ht="15.75" customHeight="1" x14ac:dyDescent="0.25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</row>
    <row r="909" spans="1:30" ht="15.75" customHeight="1" x14ac:dyDescent="0.25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</row>
    <row r="910" spans="1:30" ht="15.75" customHeight="1" x14ac:dyDescent="0.25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</row>
    <row r="911" spans="1:30" ht="15.75" customHeight="1" x14ac:dyDescent="0.25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</row>
    <row r="912" spans="1:30" ht="15.75" customHeight="1" x14ac:dyDescent="0.25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</row>
    <row r="913" spans="1:30" ht="15.75" customHeight="1" x14ac:dyDescent="0.25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</row>
    <row r="914" spans="1:30" ht="15.75" customHeight="1" x14ac:dyDescent="0.25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</row>
    <row r="915" spans="1:30" ht="15.75" customHeight="1" x14ac:dyDescent="0.25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</row>
    <row r="916" spans="1:30" ht="15.75" customHeight="1" x14ac:dyDescent="0.25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</row>
    <row r="917" spans="1:30" ht="15.75" customHeight="1" x14ac:dyDescent="0.25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</row>
    <row r="918" spans="1:30" ht="15.75" customHeight="1" x14ac:dyDescent="0.25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</row>
    <row r="919" spans="1:30" ht="15.75" customHeight="1" x14ac:dyDescent="0.25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</row>
    <row r="920" spans="1:30" ht="15.75" customHeight="1" x14ac:dyDescent="0.25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</row>
    <row r="921" spans="1:30" ht="15.75" customHeight="1" x14ac:dyDescent="0.25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</row>
    <row r="922" spans="1:30" ht="15.75" customHeight="1" x14ac:dyDescent="0.25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</row>
    <row r="923" spans="1:30" ht="15.75" customHeight="1" x14ac:dyDescent="0.25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</row>
    <row r="924" spans="1:30" ht="15.75" customHeight="1" x14ac:dyDescent="0.25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</row>
    <row r="925" spans="1:30" ht="15.75" customHeight="1" x14ac:dyDescent="0.25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</row>
    <row r="926" spans="1:30" ht="15.75" customHeight="1" x14ac:dyDescent="0.25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</row>
    <row r="927" spans="1:30" ht="15.75" customHeight="1" x14ac:dyDescent="0.25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</row>
    <row r="928" spans="1:30" ht="15.75" customHeight="1" x14ac:dyDescent="0.25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</row>
    <row r="929" spans="1:30" ht="15.75" customHeight="1" x14ac:dyDescent="0.25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</row>
    <row r="930" spans="1:30" ht="15.75" customHeight="1" x14ac:dyDescent="0.25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</row>
    <row r="931" spans="1:30" ht="15.75" customHeight="1" x14ac:dyDescent="0.25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</row>
    <row r="932" spans="1:30" ht="15.75" customHeight="1" x14ac:dyDescent="0.25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</row>
    <row r="933" spans="1:30" ht="15.75" customHeight="1" x14ac:dyDescent="0.25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</row>
    <row r="934" spans="1:30" ht="15.75" customHeight="1" x14ac:dyDescent="0.25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</row>
    <row r="935" spans="1:30" ht="15.75" customHeight="1" x14ac:dyDescent="0.25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</row>
    <row r="936" spans="1:30" ht="15.75" customHeight="1" x14ac:dyDescent="0.25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</row>
    <row r="937" spans="1:30" ht="15.75" customHeight="1" x14ac:dyDescent="0.25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</row>
    <row r="938" spans="1:30" ht="15.75" customHeight="1" x14ac:dyDescent="0.25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</row>
    <row r="939" spans="1:30" ht="15.75" customHeight="1" x14ac:dyDescent="0.25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</row>
    <row r="940" spans="1:30" ht="15.75" customHeight="1" x14ac:dyDescent="0.25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</row>
    <row r="941" spans="1:30" ht="15.75" customHeight="1" x14ac:dyDescent="0.25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</row>
    <row r="942" spans="1:30" ht="15.75" customHeight="1" x14ac:dyDescent="0.25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</row>
    <row r="943" spans="1:30" ht="15.75" customHeight="1" x14ac:dyDescent="0.25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</row>
    <row r="944" spans="1:30" ht="15.75" customHeight="1" x14ac:dyDescent="0.25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</row>
    <row r="945" spans="1:30" ht="15.75" customHeight="1" x14ac:dyDescent="0.25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</row>
    <row r="946" spans="1:30" ht="15.75" customHeight="1" x14ac:dyDescent="0.25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</row>
    <row r="947" spans="1:30" ht="15.75" customHeight="1" x14ac:dyDescent="0.25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</row>
    <row r="948" spans="1:30" ht="15.75" customHeight="1" x14ac:dyDescent="0.25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</row>
    <row r="949" spans="1:30" ht="15.75" customHeight="1" x14ac:dyDescent="0.25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</row>
    <row r="950" spans="1:30" ht="15.75" customHeight="1" x14ac:dyDescent="0.25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</row>
    <row r="951" spans="1:30" ht="15.75" customHeight="1" x14ac:dyDescent="0.25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</row>
    <row r="952" spans="1:30" ht="15.75" customHeight="1" x14ac:dyDescent="0.25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</row>
    <row r="953" spans="1:30" ht="15.75" customHeight="1" x14ac:dyDescent="0.25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</row>
    <row r="954" spans="1:30" ht="15.75" customHeight="1" x14ac:dyDescent="0.25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</row>
    <row r="955" spans="1:30" ht="15.75" customHeight="1" x14ac:dyDescent="0.25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</row>
    <row r="956" spans="1:30" ht="15.75" customHeight="1" x14ac:dyDescent="0.25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</row>
    <row r="957" spans="1:30" ht="15.75" customHeight="1" x14ac:dyDescent="0.25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</row>
    <row r="958" spans="1:30" ht="15.75" customHeight="1" x14ac:dyDescent="0.25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</row>
    <row r="959" spans="1:30" ht="15.75" customHeight="1" x14ac:dyDescent="0.25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</row>
    <row r="960" spans="1:30" ht="15.75" customHeight="1" x14ac:dyDescent="0.25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</row>
    <row r="961" spans="1:30" ht="15.75" customHeight="1" x14ac:dyDescent="0.25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</row>
    <row r="962" spans="1:30" ht="15.75" customHeight="1" x14ac:dyDescent="0.25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</row>
    <row r="963" spans="1:30" ht="15.75" customHeight="1" x14ac:dyDescent="0.25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</row>
    <row r="964" spans="1:30" ht="15.75" customHeight="1" x14ac:dyDescent="0.25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</row>
    <row r="965" spans="1:30" ht="15.75" customHeight="1" x14ac:dyDescent="0.25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</row>
    <row r="966" spans="1:30" ht="15.75" customHeight="1" x14ac:dyDescent="0.25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</row>
    <row r="967" spans="1:30" ht="15.75" customHeight="1" x14ac:dyDescent="0.25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</row>
    <row r="968" spans="1:30" ht="15.75" customHeight="1" x14ac:dyDescent="0.25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</row>
    <row r="969" spans="1:30" ht="15.75" customHeight="1" x14ac:dyDescent="0.25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</row>
    <row r="970" spans="1:30" ht="15.75" customHeight="1" x14ac:dyDescent="0.25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</row>
    <row r="971" spans="1:30" ht="15.75" customHeight="1" x14ac:dyDescent="0.25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</row>
    <row r="972" spans="1:30" ht="15.75" customHeight="1" x14ac:dyDescent="0.25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</row>
    <row r="973" spans="1:30" ht="15.75" customHeight="1" x14ac:dyDescent="0.25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</row>
    <row r="974" spans="1:30" ht="15.75" customHeight="1" x14ac:dyDescent="0.25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</row>
    <row r="975" spans="1:30" ht="15.75" customHeight="1" x14ac:dyDescent="0.25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</row>
    <row r="976" spans="1:30" ht="15.75" customHeight="1" x14ac:dyDescent="0.25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</row>
    <row r="977" spans="1:30" ht="15.75" customHeight="1" x14ac:dyDescent="0.25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</row>
    <row r="978" spans="1:30" ht="15.75" customHeight="1" x14ac:dyDescent="0.25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</row>
    <row r="979" spans="1:30" ht="15.75" customHeight="1" x14ac:dyDescent="0.25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</row>
    <row r="980" spans="1:30" ht="15.75" customHeight="1" x14ac:dyDescent="0.25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</row>
    <row r="981" spans="1:30" ht="15.75" customHeight="1" x14ac:dyDescent="0.25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</row>
    <row r="982" spans="1:30" ht="15.75" customHeight="1" x14ac:dyDescent="0.25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</row>
    <row r="983" spans="1:30" ht="15.75" customHeight="1" x14ac:dyDescent="0.25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</row>
    <row r="984" spans="1:30" ht="15.75" customHeight="1" x14ac:dyDescent="0.25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</row>
    <row r="985" spans="1:30" ht="15.75" customHeight="1" x14ac:dyDescent="0.25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</row>
    <row r="986" spans="1:30" ht="15.75" customHeight="1" x14ac:dyDescent="0.25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</row>
    <row r="987" spans="1:30" ht="15.75" customHeight="1" x14ac:dyDescent="0.25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</row>
    <row r="988" spans="1:30" ht="15.75" customHeight="1" x14ac:dyDescent="0.25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</row>
    <row r="989" spans="1:30" ht="15.75" customHeight="1" x14ac:dyDescent="0.25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</row>
    <row r="990" spans="1:30" ht="15.75" customHeight="1" x14ac:dyDescent="0.25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</row>
    <row r="991" spans="1:30" ht="15.75" customHeight="1" x14ac:dyDescent="0.25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</row>
    <row r="992" spans="1:30" ht="15.75" customHeight="1" x14ac:dyDescent="0.25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</row>
    <row r="993" spans="1:30" ht="15.75" customHeight="1" x14ac:dyDescent="0.25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</row>
    <row r="994" spans="1:30" ht="15.75" customHeight="1" x14ac:dyDescent="0.25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</row>
    <row r="995" spans="1:30" ht="15.75" customHeight="1" x14ac:dyDescent="0.25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</row>
    <row r="996" spans="1:30" ht="15.75" customHeight="1" x14ac:dyDescent="0.25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</row>
    <row r="997" spans="1:30" ht="15.75" customHeight="1" x14ac:dyDescent="0.25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</row>
    <row r="998" spans="1:30" ht="15.75" customHeight="1" x14ac:dyDescent="0.25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</row>
    <row r="999" spans="1:30" ht="15.75" customHeight="1" x14ac:dyDescent="0.25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</row>
  </sheetData>
  <autoFilter ref="A6:AD120"/>
  <mergeCells count="77">
    <mergeCell ref="A204:F204"/>
    <mergeCell ref="A205:F205"/>
    <mergeCell ref="A206:F206"/>
    <mergeCell ref="A207:F207"/>
    <mergeCell ref="A208:F208"/>
    <mergeCell ref="A203:F203"/>
    <mergeCell ref="A192:F192"/>
    <mergeCell ref="A193:F193"/>
    <mergeCell ref="A194:F194"/>
    <mergeCell ref="A195:F195"/>
    <mergeCell ref="A196:F196"/>
    <mergeCell ref="A197:F197"/>
    <mergeCell ref="A198:F198"/>
    <mergeCell ref="A199:F199"/>
    <mergeCell ref="A200:F200"/>
    <mergeCell ref="A201:F201"/>
    <mergeCell ref="A202:F202"/>
    <mergeCell ref="A191:F191"/>
    <mergeCell ref="A180:F180"/>
    <mergeCell ref="A181:F181"/>
    <mergeCell ref="A182:F182"/>
    <mergeCell ref="A183:F183"/>
    <mergeCell ref="A184:F184"/>
    <mergeCell ref="A185:F185"/>
    <mergeCell ref="A186:F186"/>
    <mergeCell ref="A187:F187"/>
    <mergeCell ref="A188:F188"/>
    <mergeCell ref="A189:F189"/>
    <mergeCell ref="A190:F190"/>
    <mergeCell ref="A179:F179"/>
    <mergeCell ref="A168:F168"/>
    <mergeCell ref="A169:F169"/>
    <mergeCell ref="A170:F170"/>
    <mergeCell ref="A171:F171"/>
    <mergeCell ref="A172:F172"/>
    <mergeCell ref="A173:F173"/>
    <mergeCell ref="A174:F174"/>
    <mergeCell ref="A175:F175"/>
    <mergeCell ref="A176:F176"/>
    <mergeCell ref="A177:F177"/>
    <mergeCell ref="A178:F178"/>
    <mergeCell ref="A167:F167"/>
    <mergeCell ref="A156:F156"/>
    <mergeCell ref="A157:F157"/>
    <mergeCell ref="A158:F158"/>
    <mergeCell ref="A159:F159"/>
    <mergeCell ref="A160:F160"/>
    <mergeCell ref="A161:F161"/>
    <mergeCell ref="A162:F162"/>
    <mergeCell ref="A163:F163"/>
    <mergeCell ref="A164:F164"/>
    <mergeCell ref="A165:F165"/>
    <mergeCell ref="A166:F166"/>
    <mergeCell ref="A155:F155"/>
    <mergeCell ref="A144:F144"/>
    <mergeCell ref="A145:F145"/>
    <mergeCell ref="A146:F146"/>
    <mergeCell ref="A147:F147"/>
    <mergeCell ref="A148:F148"/>
    <mergeCell ref="A149:F149"/>
    <mergeCell ref="A150:F150"/>
    <mergeCell ref="A151:F151"/>
    <mergeCell ref="A152:F152"/>
    <mergeCell ref="A153:F153"/>
    <mergeCell ref="A154:F154"/>
    <mergeCell ref="A143:F143"/>
    <mergeCell ref="A1:J1"/>
    <mergeCell ref="A2:J2"/>
    <mergeCell ref="A3:J3"/>
    <mergeCell ref="B4:J4"/>
    <mergeCell ref="A5:J5"/>
    <mergeCell ref="A104:I104"/>
    <mergeCell ref="A122:I122"/>
    <mergeCell ref="A139:F139"/>
    <mergeCell ref="A140:F140"/>
    <mergeCell ref="A141:F141"/>
    <mergeCell ref="A142:F142"/>
  </mergeCells>
  <dataValidations count="4">
    <dataValidation type="list" allowBlank="1" sqref="B106:B113">
      <formula1>"FDA,FDA-1,FDA-2,FDA-3,FDA-4"</formula1>
    </dataValidation>
    <dataValidation type="list" allowBlank="1" sqref="B124:B126">
      <formula1>"FGS-1,FGS-2,FGS-3,FGA-1,FGA-2,FGA-3"</formula1>
    </dataValidation>
    <dataValidation type="list" allowBlank="1" sqref="D106:D113 D124:D126 D7:D89">
      <formula1>"AGP,CLH,CLT,COM,CTD,CTI,DES,DISP,ELE,ESG,EST,EXM,EXQ,EXR,FRQ,REV,VAGO"</formula1>
    </dataValidation>
    <dataValidation type="list" allowBlank="1" sqref="B7:B89">
      <formula1>"DAS,DAS-1,DAS-2,DAS-3,DAS-4,DAS-5,CAA-1,CAA-2,CAA-3,CAA-4,CAA-5"</formula1>
    </dataValidation>
  </dataValidations>
  <pageMargins left="0.511811024" right="0.511811024" top="0.78740157499999996" bottom="0.78740157499999996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/>
  </sheetViews>
  <sheetFormatPr defaultColWidth="12.59765625" defaultRowHeight="15" customHeight="1" x14ac:dyDescent="0.25"/>
  <cols>
    <col min="1" max="1" width="67.69921875" customWidth="1"/>
    <col min="2" max="2" width="11.5" customWidth="1"/>
    <col min="3" max="3" width="16.59765625" customWidth="1"/>
    <col min="4" max="4" width="13.8984375" customWidth="1"/>
    <col min="5" max="5" width="9.5" customWidth="1"/>
    <col min="6" max="6" width="50.5" customWidth="1"/>
    <col min="7" max="7" width="19" customWidth="1"/>
    <col min="8" max="8" width="17.3984375" customWidth="1"/>
    <col min="9" max="9" width="17.09765625" customWidth="1"/>
    <col min="10" max="10" width="14.3984375" customWidth="1"/>
    <col min="11" max="16" width="7.59765625" customWidth="1"/>
    <col min="17" max="17" width="41.8984375" customWidth="1"/>
    <col min="18" max="30" width="7.59765625" customWidth="1"/>
  </cols>
  <sheetData>
    <row r="1" spans="1:30" ht="14.25" customHeight="1" x14ac:dyDescent="0.4">
      <c r="A1" s="91" t="s">
        <v>0</v>
      </c>
      <c r="B1" s="92"/>
      <c r="C1" s="92"/>
      <c r="D1" s="92"/>
      <c r="E1" s="92"/>
      <c r="F1" s="92"/>
      <c r="G1" s="92"/>
      <c r="H1" s="92"/>
      <c r="I1" s="92"/>
      <c r="J1" s="9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2"/>
      <c r="AC1" s="2"/>
      <c r="AD1" s="2"/>
    </row>
    <row r="2" spans="1:30" ht="14.25" customHeight="1" x14ac:dyDescent="0.4">
      <c r="A2" s="94" t="s">
        <v>1</v>
      </c>
      <c r="B2" s="89"/>
      <c r="C2" s="89"/>
      <c r="D2" s="89"/>
      <c r="E2" s="89"/>
      <c r="F2" s="89"/>
      <c r="G2" s="89"/>
      <c r="H2" s="89"/>
      <c r="I2" s="89"/>
      <c r="J2" s="9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2"/>
      <c r="AC2" s="2"/>
      <c r="AD2" s="2"/>
    </row>
    <row r="3" spans="1:30" ht="27" customHeight="1" x14ac:dyDescent="0.35">
      <c r="A3" s="94" t="s">
        <v>2</v>
      </c>
      <c r="B3" s="89"/>
      <c r="C3" s="89"/>
      <c r="D3" s="89"/>
      <c r="E3" s="89"/>
      <c r="F3" s="89"/>
      <c r="G3" s="89"/>
      <c r="H3" s="89"/>
      <c r="I3" s="89"/>
      <c r="J3" s="95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4"/>
      <c r="AB3" s="2"/>
      <c r="AC3" s="2"/>
      <c r="AD3" s="2"/>
    </row>
    <row r="4" spans="1:30" ht="14.25" customHeight="1" x14ac:dyDescent="0.25">
      <c r="A4" s="5" t="s">
        <v>3</v>
      </c>
      <c r="B4" s="96" t="s">
        <v>4</v>
      </c>
      <c r="C4" s="89"/>
      <c r="D4" s="89"/>
      <c r="E4" s="89"/>
      <c r="F4" s="89"/>
      <c r="G4" s="89"/>
      <c r="H4" s="89"/>
      <c r="I4" s="89"/>
      <c r="J4" s="90"/>
      <c r="K4" s="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4.25" customHeight="1" x14ac:dyDescent="0.25">
      <c r="A5" s="97" t="s">
        <v>5</v>
      </c>
      <c r="B5" s="89"/>
      <c r="C5" s="89"/>
      <c r="D5" s="89"/>
      <c r="E5" s="89"/>
      <c r="F5" s="89"/>
      <c r="G5" s="89"/>
      <c r="H5" s="89"/>
      <c r="I5" s="89"/>
      <c r="J5" s="90"/>
      <c r="K5" s="7"/>
      <c r="L5" s="8"/>
      <c r="M5" s="9"/>
      <c r="N5" s="9"/>
      <c r="O5" s="9"/>
      <c r="P5" s="9"/>
      <c r="Q5" s="9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4.25" customHeight="1" x14ac:dyDescent="0.25">
      <c r="A6" s="10" t="s">
        <v>6</v>
      </c>
      <c r="B6" s="10" t="s">
        <v>7</v>
      </c>
      <c r="C6" s="10" t="s">
        <v>8</v>
      </c>
      <c r="D6" s="10" t="s">
        <v>9</v>
      </c>
      <c r="E6" s="10" t="s">
        <v>10</v>
      </c>
      <c r="F6" s="10" t="s">
        <v>11</v>
      </c>
      <c r="G6" s="10" t="s">
        <v>12</v>
      </c>
      <c r="H6" s="10" t="s">
        <v>13</v>
      </c>
      <c r="I6" s="10" t="s">
        <v>14</v>
      </c>
      <c r="J6" s="10" t="s">
        <v>15</v>
      </c>
      <c r="K6" s="11"/>
      <c r="L6" s="12"/>
      <c r="M6" s="12"/>
      <c r="N6" s="12"/>
      <c r="O6" s="12"/>
      <c r="P6" s="12"/>
      <c r="Q6" s="12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</row>
    <row r="7" spans="1:30" ht="14.25" customHeight="1" x14ac:dyDescent="0.3">
      <c r="A7" s="14" t="s">
        <v>16</v>
      </c>
      <c r="B7" s="14" t="s">
        <v>17</v>
      </c>
      <c r="C7" s="15" t="s">
        <v>18</v>
      </c>
      <c r="D7" s="15" t="s">
        <v>19</v>
      </c>
      <c r="E7" s="16">
        <v>1</v>
      </c>
      <c r="F7" s="17" t="s">
        <v>20</v>
      </c>
      <c r="G7" s="18">
        <v>10570</v>
      </c>
      <c r="H7" s="19">
        <v>0</v>
      </c>
      <c r="I7" s="19">
        <v>0</v>
      </c>
      <c r="J7" s="20">
        <f t="shared" ref="J7:J102" si="0">SUM(G7:I7)</f>
        <v>10570</v>
      </c>
      <c r="K7" s="21"/>
      <c r="L7" s="21"/>
      <c r="M7" s="21"/>
      <c r="N7" s="21"/>
      <c r="O7" s="21"/>
      <c r="P7" s="21"/>
      <c r="Q7" s="21"/>
      <c r="R7" s="22"/>
      <c r="S7" s="22"/>
      <c r="T7" s="22"/>
      <c r="U7" s="22"/>
      <c r="V7" s="22"/>
      <c r="W7" s="22"/>
      <c r="X7" s="22"/>
      <c r="Y7" s="22"/>
      <c r="Z7" s="22"/>
      <c r="AA7" s="23"/>
      <c r="AB7" s="23"/>
      <c r="AC7" s="23"/>
      <c r="AD7" s="23"/>
    </row>
    <row r="8" spans="1:30" ht="14.25" customHeight="1" x14ac:dyDescent="0.3">
      <c r="A8" s="24" t="s">
        <v>21</v>
      </c>
      <c r="B8" s="14" t="s">
        <v>22</v>
      </c>
      <c r="C8" s="15" t="s">
        <v>23</v>
      </c>
      <c r="D8" s="15" t="s">
        <v>24</v>
      </c>
      <c r="E8" s="16">
        <v>1</v>
      </c>
      <c r="F8" s="25" t="s">
        <v>25</v>
      </c>
      <c r="G8" s="19">
        <v>0</v>
      </c>
      <c r="H8" s="18">
        <v>1994.32</v>
      </c>
      <c r="I8" s="18">
        <v>7973.3</v>
      </c>
      <c r="J8" s="20">
        <f t="shared" si="0"/>
        <v>9967.6200000000008</v>
      </c>
      <c r="K8" s="21"/>
      <c r="L8" s="21"/>
      <c r="M8" s="21"/>
      <c r="N8" s="21"/>
      <c r="O8" s="21"/>
      <c r="P8" s="21"/>
      <c r="Q8" s="21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1:30" ht="14.25" customHeight="1" x14ac:dyDescent="0.3">
      <c r="A9" s="24" t="s">
        <v>26</v>
      </c>
      <c r="B9" s="14" t="s">
        <v>22</v>
      </c>
      <c r="C9" s="15" t="s">
        <v>27</v>
      </c>
      <c r="D9" s="15" t="s">
        <v>24</v>
      </c>
      <c r="E9" s="16">
        <v>1</v>
      </c>
      <c r="F9" s="25" t="s">
        <v>28</v>
      </c>
      <c r="G9" s="19">
        <v>0</v>
      </c>
      <c r="H9" s="18">
        <v>1994.32</v>
      </c>
      <c r="I9" s="18">
        <v>7973.3</v>
      </c>
      <c r="J9" s="20">
        <f t="shared" si="0"/>
        <v>9967.6200000000008</v>
      </c>
      <c r="K9" s="21"/>
      <c r="L9" s="21"/>
      <c r="M9" s="21"/>
      <c r="N9" s="21"/>
      <c r="O9" s="21"/>
      <c r="P9" s="21"/>
      <c r="Q9" s="21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</row>
    <row r="10" spans="1:30" ht="14.25" customHeight="1" x14ac:dyDescent="0.3">
      <c r="A10" s="14" t="s">
        <v>29</v>
      </c>
      <c r="B10" s="14" t="s">
        <v>22</v>
      </c>
      <c r="C10" s="15" t="s">
        <v>30</v>
      </c>
      <c r="D10" s="15" t="s">
        <v>31</v>
      </c>
      <c r="E10" s="16">
        <v>1</v>
      </c>
      <c r="F10" s="25" t="s">
        <v>32</v>
      </c>
      <c r="G10" s="19">
        <v>0</v>
      </c>
      <c r="H10" s="19">
        <v>0</v>
      </c>
      <c r="I10" s="18">
        <v>7973.3</v>
      </c>
      <c r="J10" s="20">
        <f t="shared" si="0"/>
        <v>7973.3</v>
      </c>
      <c r="K10" s="21"/>
      <c r="L10" s="21"/>
      <c r="M10" s="21"/>
      <c r="N10" s="21"/>
      <c r="O10" s="21"/>
      <c r="P10" s="21"/>
      <c r="Q10" s="21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 ht="14.25" customHeight="1" x14ac:dyDescent="0.3">
      <c r="A11" s="14" t="s">
        <v>33</v>
      </c>
      <c r="B11" s="14" t="s">
        <v>34</v>
      </c>
      <c r="C11" s="15" t="s">
        <v>27</v>
      </c>
      <c r="D11" s="15" t="s">
        <v>24</v>
      </c>
      <c r="E11" s="16">
        <v>1</v>
      </c>
      <c r="F11" s="17" t="s">
        <v>35</v>
      </c>
      <c r="G11" s="19">
        <v>0</v>
      </c>
      <c r="H11" s="26">
        <v>1461.77</v>
      </c>
      <c r="I11" s="18">
        <v>5847.08</v>
      </c>
      <c r="J11" s="20">
        <f t="shared" si="0"/>
        <v>7308.85</v>
      </c>
      <c r="K11" s="21"/>
      <c r="L11" s="21"/>
      <c r="M11" s="21"/>
      <c r="N11" s="21"/>
      <c r="O11" s="21"/>
      <c r="P11" s="21"/>
      <c r="Q11" s="21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ht="14.25" customHeight="1" x14ac:dyDescent="0.3">
      <c r="A12" s="14" t="s">
        <v>36</v>
      </c>
      <c r="B12" s="14" t="s">
        <v>34</v>
      </c>
      <c r="C12" s="15" t="s">
        <v>37</v>
      </c>
      <c r="D12" s="15" t="s">
        <v>24</v>
      </c>
      <c r="E12" s="16">
        <v>1</v>
      </c>
      <c r="F12" s="17" t="s">
        <v>38</v>
      </c>
      <c r="G12" s="19">
        <v>0</v>
      </c>
      <c r="H12" s="26">
        <v>1461.77</v>
      </c>
      <c r="I12" s="27">
        <v>5847.08</v>
      </c>
      <c r="J12" s="20">
        <f t="shared" si="0"/>
        <v>7308.85</v>
      </c>
      <c r="K12" s="21"/>
      <c r="L12" s="21"/>
      <c r="M12" s="21"/>
      <c r="N12" s="21"/>
      <c r="O12" s="21"/>
      <c r="P12" s="21"/>
      <c r="Q12" s="21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ht="14.25" customHeight="1" x14ac:dyDescent="0.3">
      <c r="A13" s="14" t="s">
        <v>39</v>
      </c>
      <c r="B13" s="24" t="s">
        <v>34</v>
      </c>
      <c r="C13" s="15" t="s">
        <v>23</v>
      </c>
      <c r="D13" s="15" t="s">
        <v>24</v>
      </c>
      <c r="E13" s="16">
        <v>1</v>
      </c>
      <c r="F13" s="28" t="s">
        <v>40</v>
      </c>
      <c r="G13" s="19">
        <v>0</v>
      </c>
      <c r="H13" s="18">
        <v>1461.77</v>
      </c>
      <c r="I13" s="18">
        <v>5847.08</v>
      </c>
      <c r="J13" s="20">
        <f t="shared" si="0"/>
        <v>7308.85</v>
      </c>
      <c r="K13" s="21"/>
      <c r="L13" s="21"/>
      <c r="M13" s="21"/>
      <c r="N13" s="21"/>
      <c r="O13" s="21"/>
      <c r="P13" s="21"/>
      <c r="Q13" s="21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ht="14.25" customHeight="1" x14ac:dyDescent="0.3">
      <c r="A14" s="24" t="s">
        <v>41</v>
      </c>
      <c r="B14" s="14" t="s">
        <v>42</v>
      </c>
      <c r="C14" s="15" t="s">
        <v>43</v>
      </c>
      <c r="D14" s="15" t="s">
        <v>24</v>
      </c>
      <c r="E14" s="16">
        <v>1</v>
      </c>
      <c r="F14" s="17" t="s">
        <v>44</v>
      </c>
      <c r="G14" s="19">
        <v>0</v>
      </c>
      <c r="H14" s="18">
        <v>1229.22</v>
      </c>
      <c r="I14" s="18">
        <v>4916.8599999999997</v>
      </c>
      <c r="J14" s="20">
        <f t="shared" si="0"/>
        <v>6146.08</v>
      </c>
      <c r="K14" s="21"/>
      <c r="L14" s="21"/>
      <c r="M14" s="21"/>
      <c r="N14" s="21"/>
      <c r="O14" s="21"/>
      <c r="P14" s="21"/>
      <c r="Q14" s="21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ht="14.25" customHeight="1" x14ac:dyDescent="0.3">
      <c r="A15" s="24" t="s">
        <v>45</v>
      </c>
      <c r="B15" s="14" t="s">
        <v>42</v>
      </c>
      <c r="C15" s="15" t="s">
        <v>46</v>
      </c>
      <c r="D15" s="15" t="s">
        <v>24</v>
      </c>
      <c r="E15" s="16">
        <v>1</v>
      </c>
      <c r="F15" s="17" t="s">
        <v>47</v>
      </c>
      <c r="G15" s="19">
        <v>0</v>
      </c>
      <c r="H15" s="18">
        <v>1229.22</v>
      </c>
      <c r="I15" s="18">
        <v>4916.8599999999997</v>
      </c>
      <c r="J15" s="20">
        <f t="shared" si="0"/>
        <v>6146.08</v>
      </c>
      <c r="K15" s="21"/>
      <c r="L15" s="21"/>
      <c r="M15" s="21"/>
      <c r="N15" s="21"/>
      <c r="O15" s="21"/>
      <c r="P15" s="21"/>
      <c r="Q15" s="21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ht="14.25" customHeight="1" x14ac:dyDescent="0.3">
      <c r="A16" s="24" t="s">
        <v>48</v>
      </c>
      <c r="B16" s="14" t="s">
        <v>42</v>
      </c>
      <c r="C16" s="15" t="s">
        <v>49</v>
      </c>
      <c r="D16" s="15" t="s">
        <v>24</v>
      </c>
      <c r="E16" s="16">
        <v>1</v>
      </c>
      <c r="F16" s="17" t="s">
        <v>50</v>
      </c>
      <c r="G16" s="19">
        <v>0</v>
      </c>
      <c r="H16" s="18">
        <v>1229.22</v>
      </c>
      <c r="I16" s="18">
        <v>4916.8599999999997</v>
      </c>
      <c r="J16" s="20">
        <f t="shared" si="0"/>
        <v>6146.08</v>
      </c>
      <c r="K16" s="21"/>
      <c r="L16" s="21"/>
      <c r="M16" s="21"/>
      <c r="N16" s="21"/>
      <c r="O16" s="21"/>
      <c r="P16" s="21"/>
      <c r="Q16" s="21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ht="14.25" customHeight="1" x14ac:dyDescent="0.3">
      <c r="A17" s="24" t="s">
        <v>51</v>
      </c>
      <c r="B17" s="14" t="s">
        <v>42</v>
      </c>
      <c r="C17" s="15" t="s">
        <v>52</v>
      </c>
      <c r="D17" s="15" t="s">
        <v>24</v>
      </c>
      <c r="E17" s="16">
        <v>1</v>
      </c>
      <c r="F17" s="17" t="s">
        <v>382</v>
      </c>
      <c r="G17" s="19">
        <v>0</v>
      </c>
      <c r="H17" s="18">
        <v>1229.22</v>
      </c>
      <c r="I17" s="18">
        <v>4916.8599999999997</v>
      </c>
      <c r="J17" s="20">
        <f t="shared" si="0"/>
        <v>6146.08</v>
      </c>
      <c r="K17" s="21"/>
      <c r="L17" s="21"/>
      <c r="M17" s="21"/>
      <c r="N17" s="21"/>
      <c r="O17" s="21"/>
      <c r="P17" s="21"/>
      <c r="Q17" s="21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ht="14.25" customHeight="1" x14ac:dyDescent="0.3">
      <c r="A18" s="24" t="s">
        <v>54</v>
      </c>
      <c r="B18" s="14" t="s">
        <v>42</v>
      </c>
      <c r="C18" s="15" t="s">
        <v>55</v>
      </c>
      <c r="D18" s="15" t="s">
        <v>24</v>
      </c>
      <c r="E18" s="16">
        <v>1</v>
      </c>
      <c r="F18" s="17" t="s">
        <v>56</v>
      </c>
      <c r="G18" s="19">
        <v>0</v>
      </c>
      <c r="H18" s="18">
        <v>1229.22</v>
      </c>
      <c r="I18" s="18">
        <v>4916.8599999999997</v>
      </c>
      <c r="J18" s="20">
        <f t="shared" si="0"/>
        <v>6146.08</v>
      </c>
      <c r="K18" s="21"/>
      <c r="L18" s="21"/>
      <c r="M18" s="21"/>
      <c r="N18" s="21"/>
      <c r="O18" s="21"/>
      <c r="P18" s="21"/>
      <c r="Q18" s="21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ht="14.25" customHeight="1" x14ac:dyDescent="0.3">
      <c r="A19" s="24" t="s">
        <v>57</v>
      </c>
      <c r="B19" s="14" t="s">
        <v>58</v>
      </c>
      <c r="C19" s="15" t="s">
        <v>23</v>
      </c>
      <c r="D19" s="15" t="s">
        <v>24</v>
      </c>
      <c r="E19" s="16">
        <v>1</v>
      </c>
      <c r="F19" s="17" t="s">
        <v>59</v>
      </c>
      <c r="G19" s="19">
        <v>0</v>
      </c>
      <c r="H19" s="18">
        <v>1129.55</v>
      </c>
      <c r="I19" s="18">
        <v>4518.2</v>
      </c>
      <c r="J19" s="20">
        <f t="shared" si="0"/>
        <v>5647.75</v>
      </c>
      <c r="K19" s="21"/>
      <c r="L19" s="21"/>
      <c r="M19" s="21"/>
      <c r="N19" s="21"/>
      <c r="O19" s="21"/>
      <c r="P19" s="21"/>
      <c r="Q19" s="21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ht="14.25" customHeight="1" x14ac:dyDescent="0.3">
      <c r="A20" s="14" t="s">
        <v>60</v>
      </c>
      <c r="B20" s="14" t="s">
        <v>58</v>
      </c>
      <c r="C20" s="15" t="s">
        <v>61</v>
      </c>
      <c r="D20" s="15" t="s">
        <v>24</v>
      </c>
      <c r="E20" s="16">
        <v>1</v>
      </c>
      <c r="F20" s="17" t="s">
        <v>62</v>
      </c>
      <c r="G20" s="19">
        <v>0</v>
      </c>
      <c r="H20" s="26">
        <v>1129.55</v>
      </c>
      <c r="I20" s="18">
        <v>4518.2</v>
      </c>
      <c r="J20" s="20">
        <f t="shared" si="0"/>
        <v>5647.75</v>
      </c>
      <c r="K20" s="21"/>
      <c r="L20" s="21"/>
      <c r="M20" s="21"/>
      <c r="N20" s="21"/>
      <c r="O20" s="21"/>
      <c r="P20" s="21"/>
      <c r="Q20" s="21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ht="14.25" customHeight="1" x14ac:dyDescent="0.3">
      <c r="A21" s="14" t="s">
        <v>63</v>
      </c>
      <c r="B21" s="24" t="s">
        <v>58</v>
      </c>
      <c r="C21" s="15" t="s">
        <v>46</v>
      </c>
      <c r="D21" s="15" t="s">
        <v>24</v>
      </c>
      <c r="E21" s="16">
        <v>1</v>
      </c>
      <c r="F21" s="17" t="s">
        <v>64</v>
      </c>
      <c r="G21" s="19">
        <v>0</v>
      </c>
      <c r="H21" s="18">
        <v>1129.55</v>
      </c>
      <c r="I21" s="18">
        <v>4518.2</v>
      </c>
      <c r="J21" s="20">
        <f t="shared" si="0"/>
        <v>5647.75</v>
      </c>
      <c r="K21" s="21"/>
      <c r="L21" s="21"/>
      <c r="M21" s="21"/>
      <c r="N21" s="21"/>
      <c r="O21" s="21"/>
      <c r="P21" s="21"/>
      <c r="Q21" s="21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ht="14.25" customHeight="1" x14ac:dyDescent="0.3">
      <c r="A22" s="24" t="s">
        <v>65</v>
      </c>
      <c r="B22" s="14" t="s">
        <v>66</v>
      </c>
      <c r="C22" s="15" t="s">
        <v>23</v>
      </c>
      <c r="D22" s="15" t="s">
        <v>24</v>
      </c>
      <c r="E22" s="16">
        <v>1</v>
      </c>
      <c r="F22" s="17" t="s">
        <v>67</v>
      </c>
      <c r="G22" s="19">
        <v>0</v>
      </c>
      <c r="H22" s="18">
        <v>930.22</v>
      </c>
      <c r="I22" s="18">
        <v>3720.87</v>
      </c>
      <c r="J22" s="20">
        <f t="shared" si="0"/>
        <v>4651.09</v>
      </c>
      <c r="K22" s="21"/>
      <c r="L22" s="21"/>
      <c r="M22" s="21"/>
      <c r="N22" s="21"/>
      <c r="O22" s="21"/>
      <c r="P22" s="21"/>
      <c r="Q22" s="21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ht="14.25" customHeight="1" x14ac:dyDescent="0.3">
      <c r="A23" s="24" t="s">
        <v>68</v>
      </c>
      <c r="B23" s="14" t="s">
        <v>66</v>
      </c>
      <c r="C23" s="15" t="s">
        <v>69</v>
      </c>
      <c r="D23" s="15" t="s">
        <v>24</v>
      </c>
      <c r="E23" s="16">
        <v>1</v>
      </c>
      <c r="F23" s="17" t="s">
        <v>70</v>
      </c>
      <c r="G23" s="19">
        <v>0</v>
      </c>
      <c r="H23" s="18">
        <v>930.22</v>
      </c>
      <c r="I23" s="18">
        <v>3720.87</v>
      </c>
      <c r="J23" s="20">
        <f t="shared" si="0"/>
        <v>4651.09</v>
      </c>
      <c r="K23" s="21"/>
      <c r="L23" s="21"/>
      <c r="M23" s="21"/>
      <c r="N23" s="21"/>
      <c r="O23" s="21"/>
      <c r="P23" s="21"/>
      <c r="Q23" s="21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ht="14.25" customHeight="1" x14ac:dyDescent="0.3">
      <c r="A24" s="24" t="s">
        <v>71</v>
      </c>
      <c r="B24" s="14" t="s">
        <v>66</v>
      </c>
      <c r="C24" s="15" t="s">
        <v>72</v>
      </c>
      <c r="D24" s="15" t="s">
        <v>24</v>
      </c>
      <c r="E24" s="16">
        <v>1</v>
      </c>
      <c r="F24" s="17" t="s">
        <v>73</v>
      </c>
      <c r="G24" s="19">
        <v>0</v>
      </c>
      <c r="H24" s="18">
        <v>930.22</v>
      </c>
      <c r="I24" s="18">
        <v>3720.87</v>
      </c>
      <c r="J24" s="20">
        <f t="shared" si="0"/>
        <v>4651.09</v>
      </c>
      <c r="K24" s="21"/>
      <c r="L24" s="21"/>
      <c r="M24" s="21"/>
      <c r="N24" s="21"/>
      <c r="O24" s="21"/>
      <c r="P24" s="21"/>
      <c r="Q24" s="21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ht="14.25" customHeight="1" x14ac:dyDescent="0.3">
      <c r="A25" s="24" t="s">
        <v>74</v>
      </c>
      <c r="B25" s="14" t="s">
        <v>66</v>
      </c>
      <c r="C25" s="15" t="s">
        <v>27</v>
      </c>
      <c r="D25" s="15" t="s">
        <v>24</v>
      </c>
      <c r="E25" s="16">
        <v>1</v>
      </c>
      <c r="F25" s="17" t="s">
        <v>75</v>
      </c>
      <c r="G25" s="19">
        <v>0</v>
      </c>
      <c r="H25" s="18">
        <v>930.22</v>
      </c>
      <c r="I25" s="18">
        <v>3720.87</v>
      </c>
      <c r="J25" s="20">
        <f t="shared" si="0"/>
        <v>4651.09</v>
      </c>
      <c r="K25" s="21"/>
      <c r="L25" s="21"/>
      <c r="M25" s="21"/>
      <c r="N25" s="21"/>
      <c r="O25" s="21"/>
      <c r="P25" s="21"/>
      <c r="Q25" s="21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ht="14.25" customHeight="1" x14ac:dyDescent="0.3">
      <c r="A26" s="24" t="s">
        <v>76</v>
      </c>
      <c r="B26" s="14" t="s">
        <v>66</v>
      </c>
      <c r="C26" s="15" t="s">
        <v>77</v>
      </c>
      <c r="D26" s="15" t="s">
        <v>24</v>
      </c>
      <c r="E26" s="16">
        <v>1</v>
      </c>
      <c r="F26" s="17" t="s">
        <v>78</v>
      </c>
      <c r="G26" s="19">
        <v>0</v>
      </c>
      <c r="H26" s="18">
        <v>930.22</v>
      </c>
      <c r="I26" s="18">
        <v>3720.87</v>
      </c>
      <c r="J26" s="20">
        <f t="shared" si="0"/>
        <v>4651.09</v>
      </c>
      <c r="K26" s="21"/>
      <c r="L26" s="21"/>
      <c r="M26" s="21"/>
      <c r="N26" s="21"/>
      <c r="O26" s="21"/>
      <c r="P26" s="21"/>
      <c r="Q26" s="21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ht="14.25" customHeight="1" x14ac:dyDescent="0.3">
      <c r="A27" s="24" t="s">
        <v>79</v>
      </c>
      <c r="B27" s="14" t="s">
        <v>66</v>
      </c>
      <c r="C27" s="15" t="s">
        <v>77</v>
      </c>
      <c r="D27" s="15" t="s">
        <v>24</v>
      </c>
      <c r="E27" s="16">
        <v>1</v>
      </c>
      <c r="F27" s="17" t="s">
        <v>80</v>
      </c>
      <c r="G27" s="19">
        <v>0</v>
      </c>
      <c r="H27" s="18">
        <v>930.22</v>
      </c>
      <c r="I27" s="18">
        <v>3720.87</v>
      </c>
      <c r="J27" s="20">
        <f t="shared" si="0"/>
        <v>4651.09</v>
      </c>
      <c r="K27" s="21"/>
      <c r="L27" s="21"/>
      <c r="M27" s="21"/>
      <c r="N27" s="21"/>
      <c r="O27" s="21"/>
      <c r="P27" s="21"/>
      <c r="Q27" s="21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ht="14.25" customHeight="1" x14ac:dyDescent="0.3">
      <c r="A28" s="14" t="s">
        <v>81</v>
      </c>
      <c r="B28" s="24" t="s">
        <v>66</v>
      </c>
      <c r="C28" s="15" t="s">
        <v>27</v>
      </c>
      <c r="D28" s="15" t="s">
        <v>24</v>
      </c>
      <c r="E28" s="16">
        <v>1</v>
      </c>
      <c r="F28" s="17" t="s">
        <v>82</v>
      </c>
      <c r="G28" s="19">
        <v>0</v>
      </c>
      <c r="H28" s="18">
        <v>930.22</v>
      </c>
      <c r="I28" s="18">
        <v>3720.87</v>
      </c>
      <c r="J28" s="20">
        <f t="shared" si="0"/>
        <v>4651.09</v>
      </c>
      <c r="K28" s="21"/>
      <c r="L28" s="21"/>
      <c r="M28" s="21"/>
      <c r="N28" s="21"/>
      <c r="O28" s="21"/>
      <c r="P28" s="21"/>
      <c r="Q28" s="21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ht="14.25" customHeight="1" x14ac:dyDescent="0.3">
      <c r="A29" s="14" t="s">
        <v>83</v>
      </c>
      <c r="B29" s="24" t="s">
        <v>66</v>
      </c>
      <c r="C29" s="15" t="s">
        <v>37</v>
      </c>
      <c r="D29" s="15" t="s">
        <v>24</v>
      </c>
      <c r="E29" s="16">
        <v>1</v>
      </c>
      <c r="F29" s="17" t="s">
        <v>84</v>
      </c>
      <c r="G29" s="19">
        <v>0</v>
      </c>
      <c r="H29" s="18">
        <v>930.22</v>
      </c>
      <c r="I29" s="18">
        <v>3720.87</v>
      </c>
      <c r="J29" s="20">
        <f t="shared" si="0"/>
        <v>4651.09</v>
      </c>
      <c r="K29" s="21"/>
      <c r="L29" s="21"/>
      <c r="M29" s="21"/>
      <c r="N29" s="21"/>
      <c r="O29" s="21"/>
      <c r="P29" s="21"/>
      <c r="Q29" s="21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ht="14.25" customHeight="1" x14ac:dyDescent="0.3">
      <c r="A30" s="29" t="s">
        <v>85</v>
      </c>
      <c r="B30" s="30" t="s">
        <v>86</v>
      </c>
      <c r="C30" s="15" t="s">
        <v>37</v>
      </c>
      <c r="D30" s="15" t="s">
        <v>24</v>
      </c>
      <c r="E30" s="16">
        <v>1</v>
      </c>
      <c r="F30" s="17" t="s">
        <v>87</v>
      </c>
      <c r="G30" s="19">
        <v>0</v>
      </c>
      <c r="H30" s="18">
        <v>664.44</v>
      </c>
      <c r="I30" s="18">
        <v>2657.77</v>
      </c>
      <c r="J30" s="20">
        <f t="shared" si="0"/>
        <v>3322.21</v>
      </c>
      <c r="K30" s="21"/>
      <c r="L30" s="21"/>
      <c r="M30" s="21"/>
      <c r="N30" s="21"/>
      <c r="O30" s="21"/>
      <c r="P30" s="21"/>
      <c r="Q30" s="21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ht="14.25" customHeight="1" x14ac:dyDescent="0.3">
      <c r="A31" s="14" t="s">
        <v>88</v>
      </c>
      <c r="B31" s="14" t="s">
        <v>86</v>
      </c>
      <c r="C31" s="15" t="s">
        <v>89</v>
      </c>
      <c r="D31" s="15" t="s">
        <v>24</v>
      </c>
      <c r="E31" s="16">
        <v>1</v>
      </c>
      <c r="F31" s="17" t="s">
        <v>90</v>
      </c>
      <c r="G31" s="19">
        <v>0</v>
      </c>
      <c r="H31" s="18">
        <v>664.44</v>
      </c>
      <c r="I31" s="18">
        <v>2657.77</v>
      </c>
      <c r="J31" s="20">
        <f t="shared" si="0"/>
        <v>3322.21</v>
      </c>
      <c r="K31" s="21"/>
      <c r="L31" s="21"/>
      <c r="M31" s="21"/>
      <c r="N31" s="21"/>
      <c r="O31" s="21"/>
      <c r="P31" s="21"/>
      <c r="Q31" s="21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ht="14.25" customHeight="1" x14ac:dyDescent="0.3">
      <c r="A32" s="24" t="s">
        <v>91</v>
      </c>
      <c r="B32" s="14" t="s">
        <v>86</v>
      </c>
      <c r="C32" s="15" t="s">
        <v>77</v>
      </c>
      <c r="D32" s="15" t="s">
        <v>24</v>
      </c>
      <c r="E32" s="16">
        <v>1</v>
      </c>
      <c r="F32" s="17" t="s">
        <v>92</v>
      </c>
      <c r="G32" s="19">
        <v>0</v>
      </c>
      <c r="H32" s="18">
        <v>664.44</v>
      </c>
      <c r="I32" s="18">
        <v>2657.77</v>
      </c>
      <c r="J32" s="20">
        <f t="shared" si="0"/>
        <v>3322.21</v>
      </c>
      <c r="K32" s="21"/>
      <c r="L32" s="21"/>
      <c r="M32" s="21"/>
      <c r="N32" s="21"/>
      <c r="O32" s="21"/>
      <c r="P32" s="21"/>
      <c r="Q32" s="21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ht="14.25" customHeight="1" x14ac:dyDescent="0.3">
      <c r="A33" s="24" t="s">
        <v>93</v>
      </c>
      <c r="B33" s="14" t="s">
        <v>86</v>
      </c>
      <c r="C33" s="15" t="s">
        <v>52</v>
      </c>
      <c r="D33" s="15" t="s">
        <v>24</v>
      </c>
      <c r="E33" s="16">
        <v>1</v>
      </c>
      <c r="F33" s="17" t="s">
        <v>94</v>
      </c>
      <c r="G33" s="19">
        <v>0</v>
      </c>
      <c r="H33" s="18">
        <v>664.44</v>
      </c>
      <c r="I33" s="18">
        <v>2657.77</v>
      </c>
      <c r="J33" s="20">
        <f t="shared" si="0"/>
        <v>3322.21</v>
      </c>
      <c r="K33" s="21"/>
      <c r="L33" s="21"/>
      <c r="M33" s="21"/>
      <c r="N33" s="21"/>
      <c r="O33" s="21"/>
      <c r="P33" s="21"/>
      <c r="Q33" s="21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ht="14.25" customHeight="1" x14ac:dyDescent="0.3">
      <c r="A34" s="24" t="s">
        <v>95</v>
      </c>
      <c r="B34" s="14" t="s">
        <v>86</v>
      </c>
      <c r="C34" s="15" t="s">
        <v>23</v>
      </c>
      <c r="D34" s="15" t="s">
        <v>24</v>
      </c>
      <c r="E34" s="16">
        <v>1</v>
      </c>
      <c r="F34" s="17" t="s">
        <v>96</v>
      </c>
      <c r="G34" s="19">
        <v>0</v>
      </c>
      <c r="H34" s="18">
        <v>664.44</v>
      </c>
      <c r="I34" s="18">
        <v>2657.77</v>
      </c>
      <c r="J34" s="20">
        <f t="shared" si="0"/>
        <v>3322.21</v>
      </c>
      <c r="K34" s="21"/>
      <c r="L34" s="21"/>
      <c r="M34" s="21"/>
      <c r="N34" s="21"/>
      <c r="O34" s="21"/>
      <c r="P34" s="21"/>
      <c r="Q34" s="21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ht="14.25" customHeight="1" x14ac:dyDescent="0.3">
      <c r="A35" s="24" t="s">
        <v>97</v>
      </c>
      <c r="B35" s="14" t="s">
        <v>86</v>
      </c>
      <c r="C35" s="15" t="s">
        <v>46</v>
      </c>
      <c r="D35" s="15" t="s">
        <v>24</v>
      </c>
      <c r="E35" s="16">
        <v>1</v>
      </c>
      <c r="F35" s="17" t="s">
        <v>98</v>
      </c>
      <c r="G35" s="19">
        <v>0</v>
      </c>
      <c r="H35" s="18">
        <v>664.44</v>
      </c>
      <c r="I35" s="18">
        <v>2657.77</v>
      </c>
      <c r="J35" s="20">
        <f t="shared" si="0"/>
        <v>3322.21</v>
      </c>
      <c r="K35" s="21"/>
      <c r="L35" s="21"/>
      <c r="M35" s="21"/>
      <c r="N35" s="21"/>
      <c r="O35" s="21"/>
      <c r="P35" s="21"/>
      <c r="Q35" s="21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</row>
    <row r="36" spans="1:30" ht="14.25" customHeight="1" x14ac:dyDescent="0.3">
      <c r="A36" s="24" t="s">
        <v>97</v>
      </c>
      <c r="B36" s="14" t="s">
        <v>86</v>
      </c>
      <c r="C36" s="15" t="s">
        <v>46</v>
      </c>
      <c r="D36" s="15" t="s">
        <v>24</v>
      </c>
      <c r="E36" s="16">
        <v>1</v>
      </c>
      <c r="F36" s="17" t="s">
        <v>99</v>
      </c>
      <c r="G36" s="19">
        <v>0</v>
      </c>
      <c r="H36" s="18">
        <v>664.44</v>
      </c>
      <c r="I36" s="18">
        <v>2657.77</v>
      </c>
      <c r="J36" s="20">
        <f t="shared" si="0"/>
        <v>3322.21</v>
      </c>
      <c r="K36" s="21"/>
      <c r="L36" s="21"/>
      <c r="M36" s="21"/>
      <c r="N36" s="21"/>
      <c r="O36" s="21"/>
      <c r="P36" s="21"/>
      <c r="Q36" s="21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 ht="14.25" customHeight="1" x14ac:dyDescent="0.3">
      <c r="A37" s="24" t="s">
        <v>97</v>
      </c>
      <c r="B37" s="14" t="s">
        <v>86</v>
      </c>
      <c r="C37" s="15" t="s">
        <v>46</v>
      </c>
      <c r="D37" s="15" t="s">
        <v>24</v>
      </c>
      <c r="E37" s="16">
        <v>1</v>
      </c>
      <c r="F37" s="17" t="s">
        <v>100</v>
      </c>
      <c r="G37" s="19">
        <v>0</v>
      </c>
      <c r="H37" s="18">
        <v>664.44</v>
      </c>
      <c r="I37" s="18">
        <v>2657.77</v>
      </c>
      <c r="J37" s="20">
        <f t="shared" si="0"/>
        <v>3322.21</v>
      </c>
      <c r="K37" s="21"/>
      <c r="L37" s="21"/>
      <c r="M37" s="21"/>
      <c r="N37" s="21"/>
      <c r="O37" s="21"/>
      <c r="P37" s="21"/>
      <c r="Q37" s="21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 ht="14.25" customHeight="1" x14ac:dyDescent="0.3">
      <c r="A38" s="24" t="s">
        <v>101</v>
      </c>
      <c r="B38" s="14" t="s">
        <v>86</v>
      </c>
      <c r="C38" s="15" t="s">
        <v>46</v>
      </c>
      <c r="D38" s="15" t="s">
        <v>24</v>
      </c>
      <c r="E38" s="16">
        <v>1</v>
      </c>
      <c r="F38" s="17" t="s">
        <v>102</v>
      </c>
      <c r="G38" s="19">
        <v>0</v>
      </c>
      <c r="H38" s="18">
        <v>664.44</v>
      </c>
      <c r="I38" s="18">
        <v>2657.77</v>
      </c>
      <c r="J38" s="20">
        <f t="shared" si="0"/>
        <v>3322.21</v>
      </c>
      <c r="K38" s="21"/>
      <c r="L38" s="21"/>
      <c r="M38" s="21"/>
      <c r="N38" s="21"/>
      <c r="O38" s="21"/>
      <c r="P38" s="21"/>
      <c r="Q38" s="21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 ht="14.25" customHeight="1" x14ac:dyDescent="0.3">
      <c r="A39" s="24" t="s">
        <v>103</v>
      </c>
      <c r="B39" s="14" t="s">
        <v>86</v>
      </c>
      <c r="C39" s="15" t="s">
        <v>23</v>
      </c>
      <c r="D39" s="15" t="s">
        <v>24</v>
      </c>
      <c r="E39" s="16">
        <v>1</v>
      </c>
      <c r="F39" s="17" t="s">
        <v>104</v>
      </c>
      <c r="G39" s="19">
        <v>0</v>
      </c>
      <c r="H39" s="18">
        <v>664.44</v>
      </c>
      <c r="I39" s="18">
        <v>2657.77</v>
      </c>
      <c r="J39" s="20">
        <f t="shared" si="0"/>
        <v>3322.21</v>
      </c>
      <c r="K39" s="21"/>
      <c r="L39" s="21"/>
      <c r="M39" s="21"/>
      <c r="N39" s="21"/>
      <c r="O39" s="21"/>
      <c r="P39" s="21"/>
      <c r="Q39" s="21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 ht="14.25" customHeight="1" x14ac:dyDescent="0.3">
      <c r="A40" s="14" t="s">
        <v>105</v>
      </c>
      <c r="B40" s="14" t="s">
        <v>86</v>
      </c>
      <c r="C40" s="15" t="s">
        <v>46</v>
      </c>
      <c r="D40" s="15" t="s">
        <v>24</v>
      </c>
      <c r="E40" s="16">
        <v>1</v>
      </c>
      <c r="F40" s="17" t="s">
        <v>106</v>
      </c>
      <c r="G40" s="19">
        <v>0</v>
      </c>
      <c r="H40" s="18">
        <v>664.44</v>
      </c>
      <c r="I40" s="18">
        <v>2657.77</v>
      </c>
      <c r="J40" s="20">
        <f t="shared" si="0"/>
        <v>3322.21</v>
      </c>
      <c r="K40" s="21"/>
      <c r="L40" s="21"/>
      <c r="M40" s="21"/>
      <c r="N40" s="21"/>
      <c r="O40" s="21"/>
      <c r="P40" s="21"/>
      <c r="Q40" s="21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 ht="14.25" customHeight="1" x14ac:dyDescent="0.3">
      <c r="A41" s="24" t="s">
        <v>107</v>
      </c>
      <c r="B41" s="14" t="s">
        <v>108</v>
      </c>
      <c r="C41" s="15" t="s">
        <v>23</v>
      </c>
      <c r="D41" s="15" t="s">
        <v>24</v>
      </c>
      <c r="E41" s="16">
        <v>1</v>
      </c>
      <c r="F41" s="17" t="s">
        <v>109</v>
      </c>
      <c r="G41" s="19">
        <v>0</v>
      </c>
      <c r="H41" s="18">
        <v>431.89</v>
      </c>
      <c r="I41" s="18">
        <v>1727.55</v>
      </c>
      <c r="J41" s="20">
        <f t="shared" si="0"/>
        <v>2159.44</v>
      </c>
      <c r="K41" s="21"/>
      <c r="L41" s="21"/>
      <c r="M41" s="21"/>
      <c r="N41" s="21"/>
      <c r="O41" s="21"/>
      <c r="P41" s="21"/>
      <c r="Q41" s="21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 ht="14.25" customHeight="1" x14ac:dyDescent="0.3">
      <c r="A42" s="24" t="s">
        <v>110</v>
      </c>
      <c r="B42" s="14" t="s">
        <v>108</v>
      </c>
      <c r="C42" s="15" t="s">
        <v>89</v>
      </c>
      <c r="D42" s="15" t="s">
        <v>24</v>
      </c>
      <c r="E42" s="16">
        <v>1</v>
      </c>
      <c r="F42" s="17" t="s">
        <v>111</v>
      </c>
      <c r="G42" s="19">
        <v>0</v>
      </c>
      <c r="H42" s="18">
        <v>431.89</v>
      </c>
      <c r="I42" s="18">
        <v>1727.55</v>
      </c>
      <c r="J42" s="20">
        <f t="shared" si="0"/>
        <v>2159.44</v>
      </c>
      <c r="K42" s="21"/>
      <c r="L42" s="21"/>
      <c r="M42" s="21"/>
      <c r="N42" s="21"/>
      <c r="O42" s="21"/>
      <c r="P42" s="21"/>
      <c r="Q42" s="21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ht="14.25" customHeight="1" x14ac:dyDescent="0.3">
      <c r="A43" s="24" t="s">
        <v>112</v>
      </c>
      <c r="B43" s="14" t="s">
        <v>108</v>
      </c>
      <c r="C43" s="15" t="s">
        <v>49</v>
      </c>
      <c r="D43" s="15" t="s">
        <v>24</v>
      </c>
      <c r="E43" s="16">
        <v>1</v>
      </c>
      <c r="F43" s="17" t="s">
        <v>113</v>
      </c>
      <c r="G43" s="19">
        <v>0</v>
      </c>
      <c r="H43" s="18">
        <v>431.89</v>
      </c>
      <c r="I43" s="18">
        <v>1727.55</v>
      </c>
      <c r="J43" s="20">
        <f t="shared" si="0"/>
        <v>2159.44</v>
      </c>
      <c r="K43" s="21"/>
      <c r="L43" s="21"/>
      <c r="M43" s="21"/>
      <c r="N43" s="21"/>
      <c r="O43" s="21"/>
      <c r="P43" s="21"/>
      <c r="Q43" s="21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ht="14.25" customHeight="1" x14ac:dyDescent="0.3">
      <c r="A44" s="24" t="s">
        <v>114</v>
      </c>
      <c r="B44" s="14" t="s">
        <v>108</v>
      </c>
      <c r="C44" s="15" t="s">
        <v>61</v>
      </c>
      <c r="D44" s="15" t="s">
        <v>24</v>
      </c>
      <c r="E44" s="16">
        <v>1</v>
      </c>
      <c r="F44" s="17" t="s">
        <v>115</v>
      </c>
      <c r="G44" s="19">
        <v>0</v>
      </c>
      <c r="H44" s="18">
        <v>431.89</v>
      </c>
      <c r="I44" s="18">
        <v>1727.55</v>
      </c>
      <c r="J44" s="20">
        <f t="shared" si="0"/>
        <v>2159.44</v>
      </c>
      <c r="K44" s="21"/>
      <c r="L44" s="21"/>
      <c r="M44" s="21"/>
      <c r="N44" s="21"/>
      <c r="O44" s="21"/>
      <c r="P44" s="21"/>
      <c r="Q44" s="21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ht="14.25" customHeight="1" x14ac:dyDescent="0.3">
      <c r="A45" s="24" t="s">
        <v>116</v>
      </c>
      <c r="B45" s="14" t="s">
        <v>108</v>
      </c>
      <c r="C45" s="15" t="s">
        <v>61</v>
      </c>
      <c r="D45" s="15" t="s">
        <v>24</v>
      </c>
      <c r="E45" s="16">
        <v>1</v>
      </c>
      <c r="F45" s="17" t="s">
        <v>117</v>
      </c>
      <c r="G45" s="19">
        <v>0</v>
      </c>
      <c r="H45" s="18">
        <v>431.89</v>
      </c>
      <c r="I45" s="18">
        <v>1727.55</v>
      </c>
      <c r="J45" s="20">
        <f t="shared" si="0"/>
        <v>2159.44</v>
      </c>
      <c r="K45" s="21"/>
      <c r="L45" s="21"/>
      <c r="M45" s="21"/>
      <c r="N45" s="21"/>
      <c r="O45" s="21"/>
      <c r="P45" s="21"/>
      <c r="Q45" s="21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ht="14.25" customHeight="1" x14ac:dyDescent="0.3">
      <c r="A46" s="24" t="s">
        <v>118</v>
      </c>
      <c r="B46" s="14" t="s">
        <v>108</v>
      </c>
      <c r="C46" s="15" t="s">
        <v>119</v>
      </c>
      <c r="D46" s="15" t="s">
        <v>24</v>
      </c>
      <c r="E46" s="16">
        <v>1</v>
      </c>
      <c r="F46" s="17" t="s">
        <v>120</v>
      </c>
      <c r="G46" s="19">
        <v>0</v>
      </c>
      <c r="H46" s="18">
        <v>431.89</v>
      </c>
      <c r="I46" s="18">
        <v>1727.55</v>
      </c>
      <c r="J46" s="20">
        <f t="shared" si="0"/>
        <v>2159.44</v>
      </c>
      <c r="K46" s="21"/>
      <c r="L46" s="21"/>
      <c r="M46" s="21"/>
      <c r="N46" s="21"/>
      <c r="O46" s="21"/>
      <c r="P46" s="21"/>
      <c r="Q46" s="21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0" ht="14.25" customHeight="1" x14ac:dyDescent="0.3">
      <c r="A47" s="24" t="s">
        <v>121</v>
      </c>
      <c r="B47" s="14" t="s">
        <v>108</v>
      </c>
      <c r="C47" s="15" t="s">
        <v>77</v>
      </c>
      <c r="D47" s="15" t="s">
        <v>24</v>
      </c>
      <c r="E47" s="16">
        <v>1</v>
      </c>
      <c r="F47" s="17" t="s">
        <v>122</v>
      </c>
      <c r="G47" s="19">
        <v>0</v>
      </c>
      <c r="H47" s="18">
        <v>431.89</v>
      </c>
      <c r="I47" s="18">
        <v>1727.55</v>
      </c>
      <c r="J47" s="20">
        <f t="shared" si="0"/>
        <v>2159.44</v>
      </c>
      <c r="K47" s="21"/>
      <c r="L47" s="21"/>
      <c r="M47" s="21"/>
      <c r="N47" s="21"/>
      <c r="O47" s="21"/>
      <c r="P47" s="21"/>
      <c r="Q47" s="21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0" ht="14.25" customHeight="1" x14ac:dyDescent="0.3">
      <c r="A48" s="24" t="s">
        <v>121</v>
      </c>
      <c r="B48" s="14" t="s">
        <v>108</v>
      </c>
      <c r="C48" s="15" t="s">
        <v>77</v>
      </c>
      <c r="D48" s="15" t="s">
        <v>24</v>
      </c>
      <c r="E48" s="16">
        <v>1</v>
      </c>
      <c r="F48" s="17" t="s">
        <v>123</v>
      </c>
      <c r="G48" s="19">
        <v>0</v>
      </c>
      <c r="H48" s="18">
        <v>431.89</v>
      </c>
      <c r="I48" s="18">
        <v>1727.55</v>
      </c>
      <c r="J48" s="20">
        <f t="shared" si="0"/>
        <v>2159.44</v>
      </c>
      <c r="K48" s="21"/>
      <c r="L48" s="21"/>
      <c r="M48" s="21"/>
      <c r="N48" s="21"/>
      <c r="O48" s="21"/>
      <c r="P48" s="21"/>
      <c r="Q48" s="21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0" ht="14.25" customHeight="1" x14ac:dyDescent="0.3">
      <c r="A49" s="24" t="s">
        <v>124</v>
      </c>
      <c r="B49" s="14" t="s">
        <v>108</v>
      </c>
      <c r="C49" s="15" t="s">
        <v>43</v>
      </c>
      <c r="D49" s="15" t="s">
        <v>24</v>
      </c>
      <c r="E49" s="16">
        <v>1</v>
      </c>
      <c r="F49" s="17" t="s">
        <v>125</v>
      </c>
      <c r="G49" s="19">
        <v>0</v>
      </c>
      <c r="H49" s="18">
        <v>431.89</v>
      </c>
      <c r="I49" s="18">
        <v>1727.55</v>
      </c>
      <c r="J49" s="20">
        <f t="shared" si="0"/>
        <v>2159.44</v>
      </c>
      <c r="K49" s="21"/>
      <c r="L49" s="21"/>
      <c r="M49" s="21"/>
      <c r="N49" s="21"/>
      <c r="O49" s="21"/>
      <c r="P49" s="21"/>
      <c r="Q49" s="21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0" ht="14.25" customHeight="1" x14ac:dyDescent="0.3">
      <c r="A50" s="24" t="s">
        <v>126</v>
      </c>
      <c r="B50" s="14" t="s">
        <v>108</v>
      </c>
      <c r="C50" s="15" t="s">
        <v>23</v>
      </c>
      <c r="D50" s="15" t="s">
        <v>24</v>
      </c>
      <c r="E50" s="16">
        <v>1</v>
      </c>
      <c r="F50" s="17" t="s">
        <v>127</v>
      </c>
      <c r="G50" s="19">
        <v>0</v>
      </c>
      <c r="H50" s="18">
        <v>431.89</v>
      </c>
      <c r="I50" s="18">
        <v>1727.55</v>
      </c>
      <c r="J50" s="20">
        <f t="shared" si="0"/>
        <v>2159.44</v>
      </c>
      <c r="K50" s="21"/>
      <c r="L50" s="21"/>
      <c r="M50" s="21"/>
      <c r="N50" s="21"/>
      <c r="O50" s="21"/>
      <c r="P50" s="21"/>
      <c r="Q50" s="21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0" ht="14.25" customHeight="1" x14ac:dyDescent="0.3">
      <c r="A51" s="24" t="s">
        <v>128</v>
      </c>
      <c r="B51" s="14" t="s">
        <v>108</v>
      </c>
      <c r="C51" s="15" t="s">
        <v>46</v>
      </c>
      <c r="D51" s="15" t="s">
        <v>24</v>
      </c>
      <c r="E51" s="16">
        <v>1</v>
      </c>
      <c r="F51" s="17" t="s">
        <v>129</v>
      </c>
      <c r="G51" s="19">
        <v>0</v>
      </c>
      <c r="H51" s="18">
        <v>431.89</v>
      </c>
      <c r="I51" s="18">
        <v>1727.55</v>
      </c>
      <c r="J51" s="20">
        <f t="shared" si="0"/>
        <v>2159.44</v>
      </c>
      <c r="K51" s="21"/>
      <c r="L51" s="21"/>
      <c r="M51" s="21"/>
      <c r="N51" s="21"/>
      <c r="O51" s="21"/>
      <c r="P51" s="21"/>
      <c r="Q51" s="21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</row>
    <row r="52" spans="1:30" ht="14.25" customHeight="1" x14ac:dyDescent="0.3">
      <c r="A52" s="24" t="s">
        <v>130</v>
      </c>
      <c r="B52" s="14" t="s">
        <v>108</v>
      </c>
      <c r="C52" s="15" t="s">
        <v>46</v>
      </c>
      <c r="D52" s="15" t="s">
        <v>24</v>
      </c>
      <c r="E52" s="16">
        <v>1</v>
      </c>
      <c r="F52" s="17" t="s">
        <v>131</v>
      </c>
      <c r="G52" s="19">
        <v>0</v>
      </c>
      <c r="H52" s="18">
        <v>431.89</v>
      </c>
      <c r="I52" s="18">
        <v>1727.55</v>
      </c>
      <c r="J52" s="20">
        <f t="shared" si="0"/>
        <v>2159.44</v>
      </c>
      <c r="K52" s="21"/>
      <c r="L52" s="21"/>
      <c r="M52" s="21"/>
      <c r="N52" s="21"/>
      <c r="O52" s="21"/>
      <c r="P52" s="21"/>
      <c r="Q52" s="21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30" ht="14.25" customHeight="1" x14ac:dyDescent="0.3">
      <c r="A53" s="24" t="s">
        <v>132</v>
      </c>
      <c r="B53" s="14" t="s">
        <v>108</v>
      </c>
      <c r="C53" s="15" t="s">
        <v>46</v>
      </c>
      <c r="D53" s="15" t="s">
        <v>24</v>
      </c>
      <c r="E53" s="16">
        <v>1</v>
      </c>
      <c r="F53" s="17" t="s">
        <v>133</v>
      </c>
      <c r="G53" s="19">
        <v>0</v>
      </c>
      <c r="H53" s="18">
        <v>431.89</v>
      </c>
      <c r="I53" s="18">
        <v>1727.55</v>
      </c>
      <c r="J53" s="20">
        <f t="shared" si="0"/>
        <v>2159.44</v>
      </c>
      <c r="K53" s="21"/>
      <c r="L53" s="21"/>
      <c r="M53" s="21"/>
      <c r="N53" s="21"/>
      <c r="O53" s="21"/>
      <c r="P53" s="21"/>
      <c r="Q53" s="21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30" ht="14.25" customHeight="1" x14ac:dyDescent="0.3">
      <c r="A54" s="24" t="s">
        <v>134</v>
      </c>
      <c r="B54" s="14" t="s">
        <v>108</v>
      </c>
      <c r="C54" s="15" t="s">
        <v>135</v>
      </c>
      <c r="D54" s="15" t="s">
        <v>24</v>
      </c>
      <c r="E54" s="16">
        <v>1</v>
      </c>
      <c r="F54" s="17" t="s">
        <v>136</v>
      </c>
      <c r="G54" s="19">
        <v>0</v>
      </c>
      <c r="H54" s="18">
        <v>431.89</v>
      </c>
      <c r="I54" s="18">
        <v>1727.55</v>
      </c>
      <c r="J54" s="20">
        <f t="shared" si="0"/>
        <v>2159.44</v>
      </c>
      <c r="K54" s="21"/>
      <c r="L54" s="21"/>
      <c r="M54" s="21"/>
      <c r="N54" s="21"/>
      <c r="O54" s="21"/>
      <c r="P54" s="21"/>
      <c r="Q54" s="21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</row>
    <row r="55" spans="1:30" ht="14.25" customHeight="1" x14ac:dyDescent="0.3">
      <c r="A55" s="24" t="s">
        <v>137</v>
      </c>
      <c r="B55" s="14" t="s">
        <v>108</v>
      </c>
      <c r="C55" s="15" t="s">
        <v>46</v>
      </c>
      <c r="D55" s="15" t="s">
        <v>24</v>
      </c>
      <c r="E55" s="16">
        <v>1</v>
      </c>
      <c r="F55" s="17" t="s">
        <v>138</v>
      </c>
      <c r="G55" s="19">
        <v>0</v>
      </c>
      <c r="H55" s="18">
        <v>431.89</v>
      </c>
      <c r="I55" s="18">
        <v>1727.55</v>
      </c>
      <c r="J55" s="20">
        <f t="shared" si="0"/>
        <v>2159.44</v>
      </c>
      <c r="K55" s="21"/>
      <c r="L55" s="21"/>
      <c r="M55" s="21"/>
      <c r="N55" s="21"/>
      <c r="O55" s="21"/>
      <c r="P55" s="21"/>
      <c r="Q55" s="21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30" ht="14.25" customHeight="1" x14ac:dyDescent="0.3">
      <c r="A56" s="14" t="s">
        <v>139</v>
      </c>
      <c r="B56" s="14" t="s">
        <v>108</v>
      </c>
      <c r="C56" s="15" t="s">
        <v>140</v>
      </c>
      <c r="D56" s="15" t="s">
        <v>24</v>
      </c>
      <c r="E56" s="16">
        <v>1</v>
      </c>
      <c r="F56" s="17" t="s">
        <v>141</v>
      </c>
      <c r="G56" s="19">
        <v>0</v>
      </c>
      <c r="H56" s="18">
        <v>431.89</v>
      </c>
      <c r="I56" s="18">
        <v>1727.55</v>
      </c>
      <c r="J56" s="20">
        <f t="shared" si="0"/>
        <v>2159.44</v>
      </c>
      <c r="K56" s="21"/>
      <c r="L56" s="21"/>
      <c r="M56" s="21"/>
      <c r="N56" s="21"/>
      <c r="O56" s="21"/>
      <c r="P56" s="21"/>
      <c r="Q56" s="21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30" ht="14.25" customHeight="1" x14ac:dyDescent="0.3">
      <c r="A57" s="14" t="s">
        <v>142</v>
      </c>
      <c r="B57" s="14" t="s">
        <v>108</v>
      </c>
      <c r="C57" s="15" t="s">
        <v>89</v>
      </c>
      <c r="D57" s="15" t="s">
        <v>24</v>
      </c>
      <c r="E57" s="16">
        <v>1</v>
      </c>
      <c r="F57" s="28" t="s">
        <v>143</v>
      </c>
      <c r="G57" s="19">
        <v>0</v>
      </c>
      <c r="H57" s="18">
        <v>431.89</v>
      </c>
      <c r="I57" s="18">
        <v>1727.55</v>
      </c>
      <c r="J57" s="20">
        <f t="shared" si="0"/>
        <v>2159.44</v>
      </c>
      <c r="K57" s="21"/>
      <c r="L57" s="21"/>
      <c r="M57" s="21"/>
      <c r="N57" s="21"/>
      <c r="O57" s="21"/>
      <c r="P57" s="21"/>
      <c r="Q57" s="21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</row>
    <row r="58" spans="1:30" ht="14.25" customHeight="1" x14ac:dyDescent="0.3">
      <c r="A58" s="75" t="s">
        <v>144</v>
      </c>
      <c r="B58" s="14" t="s">
        <v>108</v>
      </c>
      <c r="C58" s="15" t="s">
        <v>145</v>
      </c>
      <c r="D58" s="15" t="s">
        <v>31</v>
      </c>
      <c r="E58" s="16">
        <v>1</v>
      </c>
      <c r="F58" s="32" t="s">
        <v>162</v>
      </c>
      <c r="G58" s="19">
        <v>0</v>
      </c>
      <c r="H58" s="19">
        <v>0</v>
      </c>
      <c r="I58" s="18">
        <v>1727.55</v>
      </c>
      <c r="J58" s="20">
        <f t="shared" si="0"/>
        <v>1727.55</v>
      </c>
      <c r="K58" s="21"/>
      <c r="L58" s="21"/>
      <c r="M58" s="21"/>
      <c r="N58" s="21"/>
      <c r="O58" s="21"/>
      <c r="P58" s="21"/>
      <c r="Q58" s="21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</row>
    <row r="59" spans="1:30" ht="14.25" customHeight="1" x14ac:dyDescent="0.3">
      <c r="A59" s="75" t="s">
        <v>147</v>
      </c>
      <c r="B59" s="14" t="s">
        <v>108</v>
      </c>
      <c r="C59" s="15" t="s">
        <v>43</v>
      </c>
      <c r="D59" s="15" t="s">
        <v>31</v>
      </c>
      <c r="E59" s="16">
        <v>1</v>
      </c>
      <c r="F59" s="17" t="s">
        <v>148</v>
      </c>
      <c r="G59" s="19">
        <v>0</v>
      </c>
      <c r="H59" s="19">
        <v>0</v>
      </c>
      <c r="I59" s="18">
        <v>1727.55</v>
      </c>
      <c r="J59" s="20">
        <f t="shared" si="0"/>
        <v>1727.55</v>
      </c>
      <c r="K59" s="21"/>
      <c r="L59" s="21"/>
      <c r="M59" s="21"/>
      <c r="N59" s="21"/>
      <c r="O59" s="21"/>
      <c r="P59" s="21"/>
      <c r="Q59" s="21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</row>
    <row r="60" spans="1:30" ht="14.25" customHeight="1" x14ac:dyDescent="0.3">
      <c r="A60" s="76" t="s">
        <v>149</v>
      </c>
      <c r="B60" s="14" t="s">
        <v>108</v>
      </c>
      <c r="C60" s="15" t="s">
        <v>23</v>
      </c>
      <c r="D60" s="15" t="s">
        <v>24</v>
      </c>
      <c r="E60" s="16">
        <v>1</v>
      </c>
      <c r="F60" s="17" t="s">
        <v>150</v>
      </c>
      <c r="G60" s="19">
        <v>0</v>
      </c>
      <c r="H60" s="18">
        <v>431.89</v>
      </c>
      <c r="I60" s="18">
        <v>1727.55</v>
      </c>
      <c r="J60" s="20">
        <f t="shared" si="0"/>
        <v>2159.44</v>
      </c>
      <c r="K60" s="21"/>
      <c r="L60" s="21"/>
      <c r="M60" s="21"/>
      <c r="N60" s="21"/>
      <c r="O60" s="21"/>
      <c r="P60" s="21"/>
      <c r="Q60" s="21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</row>
    <row r="61" spans="1:30" ht="14.25" customHeight="1" x14ac:dyDescent="0.3">
      <c r="A61" s="75" t="s">
        <v>137</v>
      </c>
      <c r="B61" s="14" t="s">
        <v>108</v>
      </c>
      <c r="C61" s="15" t="s">
        <v>46</v>
      </c>
      <c r="D61" s="15" t="s">
        <v>24</v>
      </c>
      <c r="E61" s="16">
        <v>1</v>
      </c>
      <c r="F61" s="17" t="s">
        <v>151</v>
      </c>
      <c r="G61" s="19">
        <v>0</v>
      </c>
      <c r="H61" s="18">
        <v>431.89</v>
      </c>
      <c r="I61" s="18">
        <v>1727.55</v>
      </c>
      <c r="J61" s="20">
        <f t="shared" si="0"/>
        <v>2159.44</v>
      </c>
      <c r="K61" s="21"/>
      <c r="L61" s="21"/>
      <c r="M61" s="21"/>
      <c r="N61" s="21"/>
      <c r="O61" s="21"/>
      <c r="P61" s="21"/>
      <c r="Q61" s="21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</row>
    <row r="62" spans="1:30" ht="14.25" customHeight="1" x14ac:dyDescent="0.3">
      <c r="A62" s="75" t="s">
        <v>152</v>
      </c>
      <c r="B62" s="24" t="s">
        <v>108</v>
      </c>
      <c r="C62" s="15" t="s">
        <v>61</v>
      </c>
      <c r="D62" s="15" t="s">
        <v>24</v>
      </c>
      <c r="E62" s="16">
        <v>1</v>
      </c>
      <c r="F62" s="17" t="s">
        <v>153</v>
      </c>
      <c r="G62" s="19">
        <v>0</v>
      </c>
      <c r="H62" s="18">
        <v>431.89</v>
      </c>
      <c r="I62" s="18">
        <v>1727.55</v>
      </c>
      <c r="J62" s="20">
        <f t="shared" si="0"/>
        <v>2159.44</v>
      </c>
      <c r="K62" s="21"/>
      <c r="L62" s="21"/>
      <c r="M62" s="21"/>
      <c r="N62" s="21"/>
      <c r="O62" s="21"/>
      <c r="P62" s="21"/>
      <c r="Q62" s="21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</row>
    <row r="63" spans="1:30" ht="14.25" customHeight="1" x14ac:dyDescent="0.3">
      <c r="A63" s="76" t="s">
        <v>154</v>
      </c>
      <c r="B63" s="24" t="s">
        <v>108</v>
      </c>
      <c r="C63" s="15" t="s">
        <v>23</v>
      </c>
      <c r="D63" s="15" t="s">
        <v>24</v>
      </c>
      <c r="E63" s="16">
        <v>1</v>
      </c>
      <c r="F63" s="17" t="s">
        <v>155</v>
      </c>
      <c r="G63" s="19">
        <v>0</v>
      </c>
      <c r="H63" s="18">
        <v>431.89</v>
      </c>
      <c r="I63" s="18">
        <v>1727.55</v>
      </c>
      <c r="J63" s="20">
        <f t="shared" si="0"/>
        <v>2159.44</v>
      </c>
      <c r="K63" s="21"/>
      <c r="L63" s="21"/>
      <c r="M63" s="21"/>
      <c r="N63" s="21"/>
      <c r="O63" s="21"/>
      <c r="P63" s="21"/>
      <c r="Q63" s="21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</row>
    <row r="64" spans="1:30" ht="14.25" customHeight="1" x14ac:dyDescent="0.3">
      <c r="A64" s="76" t="s">
        <v>156</v>
      </c>
      <c r="B64" s="24" t="s">
        <v>108</v>
      </c>
      <c r="C64" s="15" t="s">
        <v>46</v>
      </c>
      <c r="D64" s="15" t="s">
        <v>24</v>
      </c>
      <c r="E64" s="16">
        <v>1</v>
      </c>
      <c r="F64" s="31" t="s">
        <v>157</v>
      </c>
      <c r="G64" s="19">
        <v>0</v>
      </c>
      <c r="H64" s="18">
        <v>431.89</v>
      </c>
      <c r="I64" s="18">
        <v>1727.55</v>
      </c>
      <c r="J64" s="20">
        <f t="shared" si="0"/>
        <v>2159.44</v>
      </c>
      <c r="K64" s="21"/>
      <c r="L64" s="21"/>
      <c r="M64" s="21"/>
      <c r="N64" s="21"/>
      <c r="O64" s="21"/>
      <c r="P64" s="21"/>
      <c r="Q64" s="21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</row>
    <row r="65" spans="1:30" ht="14.25" customHeight="1" x14ac:dyDescent="0.3">
      <c r="A65" s="76" t="s">
        <v>158</v>
      </c>
      <c r="B65" s="24" t="s">
        <v>108</v>
      </c>
      <c r="C65" s="15" t="s">
        <v>23</v>
      </c>
      <c r="D65" s="15" t="s">
        <v>24</v>
      </c>
      <c r="E65" s="16">
        <v>1</v>
      </c>
      <c r="F65" s="17" t="s">
        <v>159</v>
      </c>
      <c r="G65" s="19">
        <v>0</v>
      </c>
      <c r="H65" s="18">
        <v>431.89</v>
      </c>
      <c r="I65" s="18">
        <v>1727.55</v>
      </c>
      <c r="J65" s="20">
        <f t="shared" si="0"/>
        <v>2159.44</v>
      </c>
      <c r="K65" s="21"/>
      <c r="L65" s="21"/>
      <c r="M65" s="21"/>
      <c r="N65" s="21"/>
      <c r="O65" s="21"/>
      <c r="P65" s="21"/>
      <c r="Q65" s="21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</row>
    <row r="66" spans="1:30" ht="14.25" customHeight="1" x14ac:dyDescent="0.3">
      <c r="A66" s="76" t="s">
        <v>160</v>
      </c>
      <c r="B66" s="14" t="s">
        <v>161</v>
      </c>
      <c r="C66" s="15" t="s">
        <v>37</v>
      </c>
      <c r="D66" s="15" t="s">
        <v>162</v>
      </c>
      <c r="E66" s="16">
        <v>1</v>
      </c>
      <c r="F66" s="32" t="s">
        <v>162</v>
      </c>
      <c r="G66" s="19">
        <v>0</v>
      </c>
      <c r="H66" s="19">
        <v>0</v>
      </c>
      <c r="I66" s="19">
        <v>0</v>
      </c>
      <c r="J66" s="20">
        <f t="shared" si="0"/>
        <v>0</v>
      </c>
      <c r="K66" s="21"/>
      <c r="L66" s="21"/>
      <c r="M66" s="21"/>
      <c r="N66" s="21"/>
      <c r="O66" s="21"/>
      <c r="P66" s="21"/>
      <c r="Q66" s="21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</row>
    <row r="67" spans="1:30" ht="14.25" customHeight="1" x14ac:dyDescent="0.3">
      <c r="A67" s="76" t="s">
        <v>163</v>
      </c>
      <c r="B67" s="14" t="s">
        <v>161</v>
      </c>
      <c r="C67" s="15" t="s">
        <v>164</v>
      </c>
      <c r="D67" s="15" t="s">
        <v>24</v>
      </c>
      <c r="E67" s="16">
        <v>1</v>
      </c>
      <c r="F67" s="17" t="s">
        <v>165</v>
      </c>
      <c r="G67" s="19">
        <v>0</v>
      </c>
      <c r="H67" s="18">
        <v>265.77999999999997</v>
      </c>
      <c r="I67" s="18">
        <v>1063.1099999999999</v>
      </c>
      <c r="J67" s="20">
        <f t="shared" si="0"/>
        <v>1328.8899999999999</v>
      </c>
      <c r="K67" s="21"/>
      <c r="L67" s="21"/>
      <c r="M67" s="21"/>
      <c r="N67" s="21"/>
      <c r="O67" s="21"/>
      <c r="P67" s="21"/>
      <c r="Q67" s="21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</row>
    <row r="68" spans="1:30" ht="14.25" customHeight="1" x14ac:dyDescent="0.3">
      <c r="A68" s="76" t="s">
        <v>166</v>
      </c>
      <c r="B68" s="14" t="s">
        <v>161</v>
      </c>
      <c r="C68" s="15" t="s">
        <v>52</v>
      </c>
      <c r="D68" s="15" t="s">
        <v>24</v>
      </c>
      <c r="E68" s="16">
        <v>1</v>
      </c>
      <c r="F68" s="17" t="s">
        <v>167</v>
      </c>
      <c r="G68" s="19">
        <v>0</v>
      </c>
      <c r="H68" s="18">
        <v>265.77999999999997</v>
      </c>
      <c r="I68" s="18">
        <v>1063.1099999999999</v>
      </c>
      <c r="J68" s="20">
        <f t="shared" si="0"/>
        <v>1328.8899999999999</v>
      </c>
      <c r="K68" s="21"/>
      <c r="L68" s="21"/>
      <c r="M68" s="21"/>
      <c r="N68" s="21"/>
      <c r="O68" s="21"/>
      <c r="P68" s="21"/>
      <c r="Q68" s="21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</row>
    <row r="69" spans="1:30" ht="14.25" customHeight="1" x14ac:dyDescent="0.3">
      <c r="A69" s="76" t="s">
        <v>168</v>
      </c>
      <c r="B69" s="14" t="s">
        <v>161</v>
      </c>
      <c r="C69" s="15" t="s">
        <v>169</v>
      </c>
      <c r="D69" s="15" t="s">
        <v>24</v>
      </c>
      <c r="E69" s="16">
        <v>1</v>
      </c>
      <c r="F69" s="17" t="s">
        <v>170</v>
      </c>
      <c r="G69" s="19">
        <v>0</v>
      </c>
      <c r="H69" s="18">
        <v>265.77999999999997</v>
      </c>
      <c r="I69" s="18">
        <v>1063.1099999999999</v>
      </c>
      <c r="J69" s="20">
        <f t="shared" si="0"/>
        <v>1328.8899999999999</v>
      </c>
      <c r="K69" s="21"/>
      <c r="L69" s="21"/>
      <c r="M69" s="21"/>
      <c r="N69" s="21"/>
      <c r="O69" s="21"/>
      <c r="P69" s="21"/>
      <c r="Q69" s="21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</row>
    <row r="70" spans="1:30" ht="14.25" customHeight="1" x14ac:dyDescent="0.3">
      <c r="A70" s="76" t="s">
        <v>171</v>
      </c>
      <c r="B70" s="14" t="s">
        <v>161</v>
      </c>
      <c r="C70" s="15" t="s">
        <v>23</v>
      </c>
      <c r="D70" s="15" t="s">
        <v>24</v>
      </c>
      <c r="E70" s="16">
        <v>1</v>
      </c>
      <c r="F70" s="17" t="s">
        <v>172</v>
      </c>
      <c r="G70" s="19">
        <v>0</v>
      </c>
      <c r="H70" s="18">
        <v>265.77999999999997</v>
      </c>
      <c r="I70" s="18">
        <v>1063.1099999999999</v>
      </c>
      <c r="J70" s="20">
        <f t="shared" si="0"/>
        <v>1328.8899999999999</v>
      </c>
      <c r="K70" s="21"/>
      <c r="L70" s="21"/>
      <c r="M70" s="21"/>
      <c r="N70" s="21"/>
      <c r="O70" s="21"/>
      <c r="P70" s="21"/>
      <c r="Q70" s="21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</row>
    <row r="71" spans="1:30" ht="14.25" customHeight="1" x14ac:dyDescent="0.3">
      <c r="A71" s="76" t="s">
        <v>173</v>
      </c>
      <c r="B71" s="14" t="s">
        <v>161</v>
      </c>
      <c r="C71" s="15" t="s">
        <v>61</v>
      </c>
      <c r="D71" s="15" t="s">
        <v>24</v>
      </c>
      <c r="E71" s="16">
        <v>1</v>
      </c>
      <c r="F71" s="17" t="s">
        <v>174</v>
      </c>
      <c r="G71" s="19">
        <v>0</v>
      </c>
      <c r="H71" s="18">
        <v>265.77999999999997</v>
      </c>
      <c r="I71" s="18">
        <v>1063.1099999999999</v>
      </c>
      <c r="J71" s="20">
        <f t="shared" si="0"/>
        <v>1328.8899999999999</v>
      </c>
      <c r="K71" s="21"/>
      <c r="L71" s="21"/>
      <c r="M71" s="21"/>
      <c r="N71" s="21"/>
      <c r="O71" s="21"/>
      <c r="P71" s="21"/>
      <c r="Q71" s="21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</row>
    <row r="72" spans="1:30" ht="14.25" customHeight="1" x14ac:dyDescent="0.3">
      <c r="A72" s="75" t="s">
        <v>175</v>
      </c>
      <c r="B72" s="14" t="s">
        <v>161</v>
      </c>
      <c r="C72" s="15" t="s">
        <v>119</v>
      </c>
      <c r="D72" s="15" t="s">
        <v>24</v>
      </c>
      <c r="E72" s="16">
        <v>1</v>
      </c>
      <c r="F72" s="17" t="s">
        <v>176</v>
      </c>
      <c r="G72" s="19">
        <v>0</v>
      </c>
      <c r="H72" s="18">
        <v>265.77999999999997</v>
      </c>
      <c r="I72" s="18">
        <v>1063.1099999999999</v>
      </c>
      <c r="J72" s="20">
        <f t="shared" si="0"/>
        <v>1328.8899999999999</v>
      </c>
      <c r="K72" s="21"/>
      <c r="L72" s="21"/>
      <c r="M72" s="21"/>
      <c r="N72" s="21"/>
      <c r="O72" s="21"/>
      <c r="P72" s="21"/>
      <c r="Q72" s="21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</row>
    <row r="73" spans="1:30" ht="14.25" customHeight="1" x14ac:dyDescent="0.3">
      <c r="A73" s="75" t="s">
        <v>177</v>
      </c>
      <c r="B73" s="24" t="s">
        <v>161</v>
      </c>
      <c r="C73" s="15" t="s">
        <v>145</v>
      </c>
      <c r="D73" s="15" t="s">
        <v>24</v>
      </c>
      <c r="E73" s="16">
        <v>1</v>
      </c>
      <c r="F73" s="17" t="s">
        <v>178</v>
      </c>
      <c r="G73" s="19">
        <v>0</v>
      </c>
      <c r="H73" s="18">
        <v>265.77999999999997</v>
      </c>
      <c r="I73" s="18">
        <v>1063.1099999999999</v>
      </c>
      <c r="J73" s="20">
        <f t="shared" si="0"/>
        <v>1328.8899999999999</v>
      </c>
      <c r="K73" s="21"/>
      <c r="L73" s="21"/>
      <c r="M73" s="21"/>
      <c r="N73" s="21"/>
      <c r="O73" s="21"/>
      <c r="P73" s="21"/>
      <c r="Q73" s="21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</row>
    <row r="74" spans="1:30" ht="14.25" customHeight="1" x14ac:dyDescent="0.3">
      <c r="A74" s="76" t="s">
        <v>179</v>
      </c>
      <c r="B74" s="14" t="s">
        <v>180</v>
      </c>
      <c r="C74" s="15" t="s">
        <v>23</v>
      </c>
      <c r="D74" s="15" t="s">
        <v>24</v>
      </c>
      <c r="E74" s="16">
        <v>1</v>
      </c>
      <c r="F74" s="17" t="s">
        <v>181</v>
      </c>
      <c r="G74" s="19">
        <v>0</v>
      </c>
      <c r="H74" s="18">
        <v>232.56</v>
      </c>
      <c r="I74" s="18">
        <v>930.22</v>
      </c>
      <c r="J74" s="20">
        <f t="shared" si="0"/>
        <v>1162.78</v>
      </c>
      <c r="K74" s="21"/>
      <c r="L74" s="21"/>
      <c r="M74" s="21"/>
      <c r="N74" s="21"/>
      <c r="O74" s="21"/>
      <c r="P74" s="21"/>
      <c r="Q74" s="21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</row>
    <row r="75" spans="1:30" ht="14.25" customHeight="1" x14ac:dyDescent="0.3">
      <c r="A75" s="75" t="s">
        <v>182</v>
      </c>
      <c r="B75" s="14" t="s">
        <v>180</v>
      </c>
      <c r="C75" s="15"/>
      <c r="D75" s="15" t="s">
        <v>162</v>
      </c>
      <c r="E75" s="16">
        <v>1</v>
      </c>
      <c r="F75" s="32" t="s">
        <v>162</v>
      </c>
      <c r="G75" s="19">
        <v>0</v>
      </c>
      <c r="H75" s="19">
        <v>0</v>
      </c>
      <c r="I75" s="19">
        <v>0</v>
      </c>
      <c r="J75" s="20">
        <f t="shared" si="0"/>
        <v>0</v>
      </c>
      <c r="K75" s="21"/>
      <c r="L75" s="21"/>
      <c r="M75" s="21"/>
      <c r="N75" s="21"/>
      <c r="O75" s="21"/>
      <c r="P75" s="21"/>
      <c r="Q75" s="21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</row>
    <row r="76" spans="1:30" ht="14.25" customHeight="1" x14ac:dyDescent="0.3">
      <c r="A76" s="76" t="s">
        <v>183</v>
      </c>
      <c r="B76" s="14" t="s">
        <v>180</v>
      </c>
      <c r="C76" s="15" t="s">
        <v>30</v>
      </c>
      <c r="D76" s="15" t="s">
        <v>24</v>
      </c>
      <c r="E76" s="16">
        <v>1</v>
      </c>
      <c r="F76" s="17" t="s">
        <v>184</v>
      </c>
      <c r="G76" s="19">
        <v>0</v>
      </c>
      <c r="H76" s="18">
        <v>232.56</v>
      </c>
      <c r="I76" s="18">
        <v>930.22</v>
      </c>
      <c r="J76" s="20">
        <f t="shared" si="0"/>
        <v>1162.78</v>
      </c>
      <c r="K76" s="21"/>
      <c r="L76" s="21"/>
      <c r="M76" s="21"/>
      <c r="N76" s="21"/>
      <c r="O76" s="21"/>
      <c r="P76" s="21"/>
      <c r="Q76" s="21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</row>
    <row r="77" spans="1:30" ht="14.25" customHeight="1" x14ac:dyDescent="0.3">
      <c r="A77" s="76" t="s">
        <v>185</v>
      </c>
      <c r="B77" s="14" t="s">
        <v>180</v>
      </c>
      <c r="C77" s="15" t="s">
        <v>30</v>
      </c>
      <c r="D77" s="15" t="s">
        <v>24</v>
      </c>
      <c r="E77" s="16">
        <v>1</v>
      </c>
      <c r="F77" s="17" t="s">
        <v>186</v>
      </c>
      <c r="G77" s="19">
        <v>0</v>
      </c>
      <c r="H77" s="18">
        <v>232.56</v>
      </c>
      <c r="I77" s="18">
        <v>930.22</v>
      </c>
      <c r="J77" s="20">
        <f t="shared" si="0"/>
        <v>1162.78</v>
      </c>
      <c r="K77" s="21"/>
      <c r="L77" s="21"/>
      <c r="M77" s="21"/>
      <c r="N77" s="21"/>
      <c r="O77" s="21"/>
      <c r="P77" s="21"/>
      <c r="Q77" s="21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</row>
    <row r="78" spans="1:30" ht="14.25" customHeight="1" x14ac:dyDescent="0.3">
      <c r="A78" s="76" t="s">
        <v>187</v>
      </c>
      <c r="B78" s="14" t="s">
        <v>180</v>
      </c>
      <c r="C78" s="15" t="s">
        <v>23</v>
      </c>
      <c r="D78" s="15" t="s">
        <v>24</v>
      </c>
      <c r="E78" s="16">
        <v>1</v>
      </c>
      <c r="F78" s="17" t="s">
        <v>188</v>
      </c>
      <c r="G78" s="19">
        <v>0</v>
      </c>
      <c r="H78" s="18">
        <v>232.56</v>
      </c>
      <c r="I78" s="18">
        <v>930.22</v>
      </c>
      <c r="J78" s="20">
        <f t="shared" si="0"/>
        <v>1162.78</v>
      </c>
      <c r="K78" s="21"/>
      <c r="L78" s="21"/>
      <c r="M78" s="21"/>
      <c r="N78" s="21"/>
      <c r="O78" s="21"/>
      <c r="P78" s="21"/>
      <c r="Q78" s="21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</row>
    <row r="79" spans="1:30" ht="14.25" customHeight="1" x14ac:dyDescent="0.3">
      <c r="A79" s="76" t="s">
        <v>187</v>
      </c>
      <c r="B79" s="14" t="s">
        <v>180</v>
      </c>
      <c r="C79" s="15"/>
      <c r="D79" s="15" t="s">
        <v>24</v>
      </c>
      <c r="E79" s="16">
        <v>1</v>
      </c>
      <c r="F79" s="17" t="s">
        <v>189</v>
      </c>
      <c r="G79" s="19">
        <v>0</v>
      </c>
      <c r="H79" s="18">
        <v>232.56</v>
      </c>
      <c r="I79" s="18">
        <v>930.22</v>
      </c>
      <c r="J79" s="20">
        <f t="shared" si="0"/>
        <v>1162.78</v>
      </c>
      <c r="K79" s="21"/>
      <c r="L79" s="21"/>
      <c r="M79" s="21"/>
      <c r="N79" s="21"/>
      <c r="O79" s="21"/>
      <c r="P79" s="21"/>
      <c r="Q79" s="21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</row>
    <row r="80" spans="1:30" ht="14.25" customHeight="1" x14ac:dyDescent="0.3">
      <c r="A80" s="76" t="s">
        <v>190</v>
      </c>
      <c r="B80" s="14" t="s">
        <v>180</v>
      </c>
      <c r="C80" s="15" t="s">
        <v>46</v>
      </c>
      <c r="D80" s="15" t="s">
        <v>162</v>
      </c>
      <c r="E80" s="16">
        <v>1</v>
      </c>
      <c r="F80" s="32" t="s">
        <v>162</v>
      </c>
      <c r="G80" s="19">
        <v>0</v>
      </c>
      <c r="H80" s="19">
        <v>0</v>
      </c>
      <c r="I80" s="19">
        <v>0</v>
      </c>
      <c r="J80" s="20">
        <f t="shared" si="0"/>
        <v>0</v>
      </c>
      <c r="K80" s="21"/>
      <c r="L80" s="21"/>
      <c r="M80" s="21"/>
      <c r="N80" s="21"/>
      <c r="O80" s="21"/>
      <c r="P80" s="21"/>
      <c r="Q80" s="21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</row>
    <row r="81" spans="1:30" ht="14.25" customHeight="1" x14ac:dyDescent="0.3">
      <c r="A81" s="76" t="s">
        <v>191</v>
      </c>
      <c r="B81" s="14" t="s">
        <v>180</v>
      </c>
      <c r="C81" s="15" t="s">
        <v>46</v>
      </c>
      <c r="D81" s="15" t="s">
        <v>24</v>
      </c>
      <c r="E81" s="16">
        <v>1</v>
      </c>
      <c r="F81" s="17" t="s">
        <v>192</v>
      </c>
      <c r="G81" s="19">
        <v>0</v>
      </c>
      <c r="H81" s="18">
        <v>232.56</v>
      </c>
      <c r="I81" s="18">
        <v>930.22</v>
      </c>
      <c r="J81" s="20">
        <f t="shared" si="0"/>
        <v>1162.78</v>
      </c>
      <c r="K81" s="21"/>
      <c r="L81" s="21"/>
      <c r="M81" s="21"/>
      <c r="N81" s="21"/>
      <c r="O81" s="21"/>
      <c r="P81" s="21"/>
      <c r="Q81" s="21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</row>
    <row r="82" spans="1:30" ht="14.25" customHeight="1" x14ac:dyDescent="0.3">
      <c r="A82" s="76" t="s">
        <v>193</v>
      </c>
      <c r="B82" s="14" t="s">
        <v>180</v>
      </c>
      <c r="C82" s="15" t="s">
        <v>30</v>
      </c>
      <c r="D82" s="15" t="s">
        <v>24</v>
      </c>
      <c r="E82" s="16">
        <v>1</v>
      </c>
      <c r="F82" s="17" t="s">
        <v>194</v>
      </c>
      <c r="G82" s="19">
        <v>0</v>
      </c>
      <c r="H82" s="18">
        <v>232.56</v>
      </c>
      <c r="I82" s="18">
        <v>930.22</v>
      </c>
      <c r="J82" s="20">
        <f t="shared" si="0"/>
        <v>1162.78</v>
      </c>
      <c r="K82" s="21"/>
      <c r="L82" s="21"/>
      <c r="M82" s="21"/>
      <c r="N82" s="21"/>
      <c r="O82" s="21"/>
      <c r="P82" s="21"/>
      <c r="Q82" s="21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</row>
    <row r="83" spans="1:30" ht="14.25" customHeight="1" x14ac:dyDescent="0.3">
      <c r="A83" s="76" t="s">
        <v>191</v>
      </c>
      <c r="B83" s="14" t="s">
        <v>180</v>
      </c>
      <c r="C83" s="15" t="s">
        <v>46</v>
      </c>
      <c r="D83" s="15" t="s">
        <v>24</v>
      </c>
      <c r="E83" s="16">
        <v>1</v>
      </c>
      <c r="F83" s="17" t="s">
        <v>195</v>
      </c>
      <c r="G83" s="19">
        <v>0</v>
      </c>
      <c r="H83" s="18">
        <v>232.56</v>
      </c>
      <c r="I83" s="18">
        <v>930.22</v>
      </c>
      <c r="J83" s="20">
        <f t="shared" si="0"/>
        <v>1162.78</v>
      </c>
      <c r="K83" s="21"/>
      <c r="L83" s="21"/>
      <c r="M83" s="21"/>
      <c r="N83" s="21"/>
      <c r="O83" s="21"/>
      <c r="P83" s="21"/>
      <c r="Q83" s="21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</row>
    <row r="84" spans="1:30" ht="14.25" customHeight="1" x14ac:dyDescent="0.3">
      <c r="A84" s="75" t="s">
        <v>191</v>
      </c>
      <c r="B84" s="14" t="s">
        <v>180</v>
      </c>
      <c r="C84" s="15" t="s">
        <v>46</v>
      </c>
      <c r="D84" s="15" t="s">
        <v>24</v>
      </c>
      <c r="E84" s="16">
        <v>1</v>
      </c>
      <c r="F84" s="17" t="s">
        <v>196</v>
      </c>
      <c r="G84" s="19">
        <v>0</v>
      </c>
      <c r="H84" s="18">
        <v>232.56</v>
      </c>
      <c r="I84" s="18">
        <v>930.22</v>
      </c>
      <c r="J84" s="20">
        <f t="shared" si="0"/>
        <v>1162.78</v>
      </c>
      <c r="K84" s="21"/>
      <c r="L84" s="21"/>
      <c r="M84" s="21"/>
      <c r="N84" s="21"/>
      <c r="O84" s="21"/>
      <c r="P84" s="21"/>
      <c r="Q84" s="21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</row>
    <row r="85" spans="1:30" ht="14.25" customHeight="1" x14ac:dyDescent="0.3">
      <c r="A85" s="75" t="s">
        <v>197</v>
      </c>
      <c r="B85" s="14" t="s">
        <v>180</v>
      </c>
      <c r="C85" s="15"/>
      <c r="D85" s="15" t="s">
        <v>162</v>
      </c>
      <c r="E85" s="16">
        <v>1</v>
      </c>
      <c r="F85" s="32" t="s">
        <v>162</v>
      </c>
      <c r="G85" s="19">
        <v>0</v>
      </c>
      <c r="H85" s="19">
        <v>0</v>
      </c>
      <c r="I85" s="19">
        <v>0</v>
      </c>
      <c r="J85" s="20">
        <f t="shared" si="0"/>
        <v>0</v>
      </c>
      <c r="K85" s="21"/>
      <c r="L85" s="21"/>
      <c r="M85" s="21"/>
      <c r="N85" s="21"/>
      <c r="O85" s="21"/>
      <c r="P85" s="21"/>
      <c r="Q85" s="21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</row>
    <row r="86" spans="1:30" ht="14.25" customHeight="1" x14ac:dyDescent="0.3">
      <c r="A86" s="76" t="s">
        <v>198</v>
      </c>
      <c r="B86" s="14" t="s">
        <v>180</v>
      </c>
      <c r="C86" s="15"/>
      <c r="D86" s="15" t="s">
        <v>162</v>
      </c>
      <c r="E86" s="16">
        <v>1</v>
      </c>
      <c r="F86" s="32" t="s">
        <v>162</v>
      </c>
      <c r="G86" s="19">
        <v>0</v>
      </c>
      <c r="H86" s="19">
        <v>0</v>
      </c>
      <c r="I86" s="19">
        <v>0</v>
      </c>
      <c r="J86" s="20">
        <f t="shared" si="0"/>
        <v>0</v>
      </c>
      <c r="K86" s="21"/>
      <c r="L86" s="21"/>
      <c r="M86" s="21"/>
      <c r="N86" s="21"/>
      <c r="O86" s="21"/>
      <c r="P86" s="21"/>
      <c r="Q86" s="21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</row>
    <row r="87" spans="1:30" ht="14.25" customHeight="1" x14ac:dyDescent="0.3">
      <c r="A87" s="75" t="s">
        <v>199</v>
      </c>
      <c r="B87" s="14" t="s">
        <v>180</v>
      </c>
      <c r="C87" s="15" t="s">
        <v>61</v>
      </c>
      <c r="D87" s="15" t="s">
        <v>24</v>
      </c>
      <c r="E87" s="16">
        <v>1</v>
      </c>
      <c r="F87" s="17" t="s">
        <v>200</v>
      </c>
      <c r="G87" s="19">
        <v>0</v>
      </c>
      <c r="H87" s="18">
        <v>232.56</v>
      </c>
      <c r="I87" s="18">
        <v>930.22</v>
      </c>
      <c r="J87" s="20">
        <f t="shared" si="0"/>
        <v>1162.78</v>
      </c>
      <c r="K87" s="21"/>
      <c r="L87" s="21"/>
      <c r="M87" s="21"/>
      <c r="N87" s="21"/>
      <c r="O87" s="21"/>
      <c r="P87" s="21"/>
      <c r="Q87" s="21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</row>
    <row r="88" spans="1:30" ht="14.25" customHeight="1" x14ac:dyDescent="0.3">
      <c r="A88" s="76" t="s">
        <v>191</v>
      </c>
      <c r="B88" s="14" t="s">
        <v>180</v>
      </c>
      <c r="C88" s="15" t="s">
        <v>46</v>
      </c>
      <c r="D88" s="15" t="s">
        <v>24</v>
      </c>
      <c r="E88" s="16">
        <v>1</v>
      </c>
      <c r="F88" s="17" t="s">
        <v>201</v>
      </c>
      <c r="G88" s="19">
        <v>0</v>
      </c>
      <c r="H88" s="18">
        <v>232.56</v>
      </c>
      <c r="I88" s="18">
        <v>930.22</v>
      </c>
      <c r="J88" s="20">
        <f t="shared" si="0"/>
        <v>1162.78</v>
      </c>
      <c r="K88" s="21"/>
      <c r="L88" s="21"/>
      <c r="M88" s="21"/>
      <c r="N88" s="21"/>
      <c r="O88" s="21"/>
      <c r="P88" s="21"/>
      <c r="Q88" s="21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</row>
    <row r="89" spans="1:30" ht="14.25" customHeight="1" x14ac:dyDescent="0.3">
      <c r="A89" s="76" t="s">
        <v>202</v>
      </c>
      <c r="B89" s="14" t="s">
        <v>180</v>
      </c>
      <c r="C89" s="15"/>
      <c r="D89" s="15" t="s">
        <v>162</v>
      </c>
      <c r="E89" s="16">
        <v>1</v>
      </c>
      <c r="F89" s="32" t="s">
        <v>162</v>
      </c>
      <c r="G89" s="19">
        <v>0</v>
      </c>
      <c r="H89" s="19">
        <v>0</v>
      </c>
      <c r="I89" s="19">
        <v>0</v>
      </c>
      <c r="J89" s="20">
        <f t="shared" si="0"/>
        <v>0</v>
      </c>
      <c r="K89" s="21"/>
      <c r="L89" s="21"/>
      <c r="M89" s="21"/>
      <c r="N89" s="21"/>
      <c r="O89" s="21"/>
      <c r="P89" s="21"/>
      <c r="Q89" s="21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</row>
    <row r="90" spans="1:30" ht="14.25" customHeight="1" x14ac:dyDescent="0.3">
      <c r="A90" s="24" t="s">
        <v>203</v>
      </c>
      <c r="B90" s="14" t="s">
        <v>180</v>
      </c>
      <c r="C90" s="15" t="s">
        <v>27</v>
      </c>
      <c r="D90" s="15" t="s">
        <v>24</v>
      </c>
      <c r="E90" s="16">
        <v>1</v>
      </c>
      <c r="F90" s="17" t="s">
        <v>204</v>
      </c>
      <c r="G90" s="19">
        <v>0</v>
      </c>
      <c r="H90" s="18">
        <v>232.56</v>
      </c>
      <c r="I90" s="18">
        <v>930.22</v>
      </c>
      <c r="J90" s="20">
        <f t="shared" si="0"/>
        <v>1162.78</v>
      </c>
      <c r="K90" s="21"/>
      <c r="L90" s="21"/>
      <c r="M90" s="21"/>
      <c r="N90" s="21"/>
      <c r="O90" s="21"/>
      <c r="P90" s="21"/>
      <c r="Q90" s="21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</row>
    <row r="91" spans="1:30" ht="14.25" customHeight="1" x14ac:dyDescent="0.25">
      <c r="A91" s="35" t="s">
        <v>205</v>
      </c>
      <c r="B91" s="35" t="s">
        <v>206</v>
      </c>
      <c r="C91" s="36" t="s">
        <v>207</v>
      </c>
      <c r="D91" s="36" t="s">
        <v>208</v>
      </c>
      <c r="E91" s="36" t="s">
        <v>209</v>
      </c>
      <c r="F91" s="37"/>
      <c r="G91" s="36" t="s">
        <v>210</v>
      </c>
      <c r="H91" s="36" t="s">
        <v>211</v>
      </c>
      <c r="I91" s="36" t="s">
        <v>212</v>
      </c>
      <c r="J91" s="20">
        <f t="shared" si="0"/>
        <v>0</v>
      </c>
      <c r="K91" s="38"/>
      <c r="L91" s="38"/>
      <c r="M91" s="38"/>
      <c r="N91" s="38"/>
      <c r="O91" s="38"/>
      <c r="P91" s="38"/>
      <c r="Q91" s="38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</row>
    <row r="92" spans="1:30" ht="14.25" customHeight="1" x14ac:dyDescent="0.25">
      <c r="A92" s="39" t="s">
        <v>213</v>
      </c>
      <c r="B92" s="40" t="s">
        <v>17</v>
      </c>
      <c r="C92" s="41">
        <f>SUMIFS($E$7:$E$90,$B$7:$B$90,"DAS",$D$7:$D$90,"&lt;&gt;VAGO")</f>
        <v>1</v>
      </c>
      <c r="D92" s="41">
        <f>SUMIFS($E$7:$E$90,$B$7:$B$90,"DAS",$D$7:$D$90,"VAGO")</f>
        <v>0</v>
      </c>
      <c r="E92" s="16">
        <v>1</v>
      </c>
      <c r="F92" s="42"/>
      <c r="G92" s="43">
        <f>SUMIF($B$7:$B$90,"DAS",$G$7:$G$90)</f>
        <v>10570</v>
      </c>
      <c r="H92" s="43">
        <f>SUMIF($B$7:$B$90,"DAS",$H$7:$H$90)</f>
        <v>0</v>
      </c>
      <c r="I92" s="43">
        <f>SUMIF($B$7:$B$90,"DAS",$I$7:$I$90)</f>
        <v>0</v>
      </c>
      <c r="J92" s="20">
        <f t="shared" si="0"/>
        <v>10570</v>
      </c>
      <c r="K92" s="44"/>
      <c r="L92" s="44"/>
      <c r="M92" s="44"/>
      <c r="N92" s="44"/>
      <c r="O92" s="44"/>
      <c r="P92" s="44"/>
      <c r="Q92" s="44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4.25" customHeight="1" x14ac:dyDescent="0.25">
      <c r="A93" s="39" t="s">
        <v>214</v>
      </c>
      <c r="B93" s="40" t="s">
        <v>22</v>
      </c>
      <c r="C93" s="41">
        <f>SUMIFS($E$7:$E$90,$B$7:$B$90,"DAS-1",$D$7:$D$90,"&lt;&gt;VAGO")</f>
        <v>3</v>
      </c>
      <c r="D93" s="41">
        <f>SUMIFS($E$7:$E$90,$B$7:$B$90,"DAS-1",$D$7:$D$90,"VAGO")</f>
        <v>0</v>
      </c>
      <c r="E93" s="16">
        <v>1</v>
      </c>
      <c r="F93" s="45"/>
      <c r="G93" s="43">
        <f>SUMIF($B$7:$B$90,"DAS-1",$G$7:$G$90)</f>
        <v>0</v>
      </c>
      <c r="H93" s="43">
        <f>SUMIF($B$7:$B$90,"DAS-1",$H$7:$H$90)</f>
        <v>3988.64</v>
      </c>
      <c r="I93" s="43">
        <f>SUMIF($B$7:$B$90,"DAS-1",$I$7:$I$90)</f>
        <v>23919.9</v>
      </c>
      <c r="J93" s="20">
        <f t="shared" si="0"/>
        <v>27908.54</v>
      </c>
      <c r="K93" s="44"/>
      <c r="L93" s="44"/>
      <c r="M93" s="44"/>
      <c r="N93" s="44"/>
      <c r="O93" s="44"/>
      <c r="P93" s="44"/>
      <c r="Q93" s="44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4.25" customHeight="1" x14ac:dyDescent="0.25">
      <c r="A94" s="39" t="s">
        <v>215</v>
      </c>
      <c r="B94" s="40" t="s">
        <v>34</v>
      </c>
      <c r="C94" s="41">
        <f>SUMIFS($E$7:$E$90,$B$7:$B$90,"DAS-2",$D$7:$D$90,"&lt;&gt;VAGO")</f>
        <v>3</v>
      </c>
      <c r="D94" s="41">
        <f>SUMIFS($E$7:$E$90,$B$7:$B$90,"DAS-2",$D$7:$D$90,"VAGO")</f>
        <v>0</v>
      </c>
      <c r="E94" s="16">
        <v>1</v>
      </c>
      <c r="F94" s="45"/>
      <c r="G94" s="43">
        <f>SUMIF($B$7:$B$90,"DAS-2",$G$7:$G$90)</f>
        <v>0</v>
      </c>
      <c r="H94" s="43">
        <f>SUMIF($B$7:$B$90,"DAS-2",$H$7:$H$90)</f>
        <v>4385.3099999999995</v>
      </c>
      <c r="I94" s="43">
        <f>SUMIF($B$7:$B$90,"DAS-2",$I$7:$I$90)</f>
        <v>17541.239999999998</v>
      </c>
      <c r="J94" s="20">
        <f t="shared" si="0"/>
        <v>21926.549999999996</v>
      </c>
      <c r="K94" s="44"/>
      <c r="L94" s="44"/>
      <c r="M94" s="44"/>
      <c r="N94" s="44"/>
      <c r="O94" s="44"/>
      <c r="P94" s="44"/>
      <c r="Q94" s="44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4.25" customHeight="1" x14ac:dyDescent="0.25">
      <c r="A95" s="39" t="s">
        <v>216</v>
      </c>
      <c r="B95" s="40" t="s">
        <v>42</v>
      </c>
      <c r="C95" s="41">
        <f>SUMIFS($E$7:$E$90,$B$7:$B$90,"DAS-3",$D$7:$D$90,"&lt;&gt;VAGO")</f>
        <v>5</v>
      </c>
      <c r="D95" s="41">
        <f>SUMIFS($E$7:$E$90,$B$7:$B$90,"DAS-3",$D$7:$D$90,"VAGO")</f>
        <v>0</v>
      </c>
      <c r="E95" s="16">
        <v>1</v>
      </c>
      <c r="F95" s="45"/>
      <c r="G95" s="43">
        <f>SUMIF($B$7:$B$90,"DAS-3",$G$7:$G$90)</f>
        <v>0</v>
      </c>
      <c r="H95" s="43">
        <f>SUMIF($B$7:$B$90,"DAS-3",$H$7:$H$90)</f>
        <v>6146.1</v>
      </c>
      <c r="I95" s="43">
        <f>SUMIF($B$7:$B$90,"DAS-3",$I$7:$I$90)</f>
        <v>24584.3</v>
      </c>
      <c r="J95" s="20">
        <f t="shared" si="0"/>
        <v>30730.400000000001</v>
      </c>
      <c r="K95" s="44"/>
      <c r="L95" s="44"/>
      <c r="M95" s="44"/>
      <c r="N95" s="44"/>
      <c r="O95" s="44"/>
      <c r="P95" s="44"/>
      <c r="Q95" s="44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4.25" customHeight="1" x14ac:dyDescent="0.25">
      <c r="A96" s="46" t="s">
        <v>217</v>
      </c>
      <c r="B96" s="40" t="s">
        <v>58</v>
      </c>
      <c r="C96" s="41">
        <f>SUMIFS($E$7:$E$90,$B$7:$B$90,"DAS-4",$D$7:$D$90,"&lt;&gt;VAGO")</f>
        <v>3</v>
      </c>
      <c r="D96" s="41">
        <f>SUMIFS($E$7:$E$90,$B$7:$B$90,"DAS-4",$D$7:$D$90,"VAGO")</f>
        <v>0</v>
      </c>
      <c r="E96" s="16">
        <v>1</v>
      </c>
      <c r="F96" s="47"/>
      <c r="G96" s="43">
        <f>SUMIF($B$7:$B$90,"DAS-4",$G$7:$G$90)</f>
        <v>0</v>
      </c>
      <c r="H96" s="43">
        <f>SUMIF($B$7:$B$90,"DAS-4",$H$7:$H$90)</f>
        <v>3388.6499999999996</v>
      </c>
      <c r="I96" s="43">
        <f>SUMIF($B$7:$B$90,"DAS-4",$I$7:$I$90)</f>
        <v>13554.599999999999</v>
      </c>
      <c r="J96" s="20">
        <f t="shared" si="0"/>
        <v>16943.25</v>
      </c>
      <c r="K96" s="44"/>
      <c r="L96" s="44"/>
      <c r="M96" s="44"/>
      <c r="N96" s="44"/>
      <c r="O96" s="44"/>
      <c r="P96" s="44"/>
      <c r="Q96" s="44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4.25" customHeight="1" x14ac:dyDescent="0.25">
      <c r="A97" s="46" t="s">
        <v>218</v>
      </c>
      <c r="B97" s="40" t="s">
        <v>66</v>
      </c>
      <c r="C97" s="41">
        <f>SUMIFS($E$7:$E$90,$B$7:$B$90,"DAS-5",$D$7:$D$90,"&lt;&gt;VAGO")</f>
        <v>8</v>
      </c>
      <c r="D97" s="41">
        <f>SUMIFS($E$7:$E$90,$B$7:$B$90,"DAS-5",$D$7:$D$90,"VAGO")</f>
        <v>0</v>
      </c>
      <c r="E97" s="16">
        <v>1</v>
      </c>
      <c r="F97" s="47"/>
      <c r="G97" s="43">
        <f>SUMIF($B$7:$B$90,"DAS-5",$G$7:$G$90)</f>
        <v>0</v>
      </c>
      <c r="H97" s="43">
        <f>SUMIF($B$7:$B$90,"DAS-5",$H$7:$H$90)</f>
        <v>7441.7600000000011</v>
      </c>
      <c r="I97" s="43">
        <f>SUMIF($B$7:$B$90,"DAS-5",$I$7:$I$90)</f>
        <v>29766.959999999995</v>
      </c>
      <c r="J97" s="20">
        <f t="shared" si="0"/>
        <v>37208.719999999994</v>
      </c>
      <c r="K97" s="44"/>
      <c r="L97" s="44"/>
      <c r="M97" s="44"/>
      <c r="N97" s="44"/>
      <c r="O97" s="44"/>
      <c r="P97" s="44"/>
      <c r="Q97" s="44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4.25" customHeight="1" x14ac:dyDescent="0.25">
      <c r="A98" s="46" t="s">
        <v>219</v>
      </c>
      <c r="B98" s="40" t="s">
        <v>220</v>
      </c>
      <c r="C98" s="41">
        <f>SUMIFS($E$7:$E$90,$B$7:$B$90,"CAA-1",$D$7:$D$90,"&lt;&gt;VAGO")</f>
        <v>0</v>
      </c>
      <c r="D98" s="41">
        <f>SUMIFS($E$7:$E$90,$B$7:$B$90,"CAA-1",$D$7:$D$90,"VAGO")</f>
        <v>0</v>
      </c>
      <c r="E98" s="16">
        <v>1</v>
      </c>
      <c r="F98" s="47"/>
      <c r="G98" s="43">
        <f>SUMIF($B$7:$B$90,"CAA-1",$G$7:$G$90)</f>
        <v>0</v>
      </c>
      <c r="H98" s="43">
        <f>SUMIF($B$7:$B$90,"CAA-1",$H$7:$H$90)</f>
        <v>0</v>
      </c>
      <c r="I98" s="43">
        <f>SUMIF($B$7:$B$90,"CAA-1",$I$7:$I$90)</f>
        <v>0</v>
      </c>
      <c r="J98" s="20">
        <f t="shared" si="0"/>
        <v>0</v>
      </c>
      <c r="K98" s="44"/>
      <c r="L98" s="44"/>
      <c r="M98" s="44"/>
      <c r="N98" s="44"/>
      <c r="O98" s="44"/>
      <c r="P98" s="44"/>
      <c r="Q98" s="44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4.25" customHeight="1" x14ac:dyDescent="0.25">
      <c r="A99" s="46" t="s">
        <v>221</v>
      </c>
      <c r="B99" s="40" t="s">
        <v>86</v>
      </c>
      <c r="C99" s="41">
        <f>SUMIFS($E$7:$E$90,$B$7:$B$90,"CAA-2",$D$7:$D$90,"&lt;&gt;VAGO")</f>
        <v>11</v>
      </c>
      <c r="D99" s="41">
        <f>SUMIFS($E$7:$E$90,$B$7:$B$90,"CAA-2",$D$7:$D$90,"VAGO")</f>
        <v>0</v>
      </c>
      <c r="E99" s="16">
        <v>1</v>
      </c>
      <c r="F99" s="47"/>
      <c r="G99" s="43">
        <f>SUMIF($B$7:$B$90,"CAA-2",$G$7:$G$90)</f>
        <v>0</v>
      </c>
      <c r="H99" s="43">
        <f>SUMIF($B$7:$B$90,"CAA-2",$H$7:$H$90)</f>
        <v>7308.840000000002</v>
      </c>
      <c r="I99" s="43">
        <f>SUMIF($B$7:$B$90,"CAA-2",$I$7:$I$90)</f>
        <v>29235.47</v>
      </c>
      <c r="J99" s="20">
        <f t="shared" si="0"/>
        <v>36544.310000000005</v>
      </c>
      <c r="K99" s="44"/>
      <c r="L99" s="44"/>
      <c r="M99" s="44"/>
      <c r="N99" s="44"/>
      <c r="O99" s="44"/>
      <c r="P99" s="44"/>
      <c r="Q99" s="44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4.25" customHeight="1" x14ac:dyDescent="0.25">
      <c r="A100" s="46" t="s">
        <v>222</v>
      </c>
      <c r="B100" s="40" t="s">
        <v>108</v>
      </c>
      <c r="C100" s="41">
        <f>SUMIFS($E$7:$E$90,$B$7:$B$90,"CAA-3",$D$7:$D$90,"&lt;&gt;VAGO")</f>
        <v>25</v>
      </c>
      <c r="D100" s="41">
        <f>SUMIFS($E$7:$E$90,$B$7:$B$90,"CAA-3",$D$7:$D$90,"VAGO")</f>
        <v>0</v>
      </c>
      <c r="E100" s="16">
        <v>1</v>
      </c>
      <c r="F100" s="45"/>
      <c r="G100" s="43">
        <f>SUMIF($B$7:$B$90,"CAA-3",$G$7:$G$90)</f>
        <v>0</v>
      </c>
      <c r="H100" s="43">
        <f>SUMIF($B$7:$B$90,"CAA-3",$H$7:$H$90)</f>
        <v>9933.4699999999993</v>
      </c>
      <c r="I100" s="43">
        <f>SUMIF($B$7:$B$90,"CAA-3",$I$7:$I$90)</f>
        <v>43188.750000000007</v>
      </c>
      <c r="J100" s="20">
        <f t="shared" si="0"/>
        <v>53122.220000000008</v>
      </c>
      <c r="K100" s="44"/>
      <c r="L100" s="44"/>
      <c r="M100" s="44"/>
      <c r="N100" s="44"/>
      <c r="O100" s="44"/>
      <c r="P100" s="44"/>
      <c r="Q100" s="44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4.25" customHeight="1" x14ac:dyDescent="0.25">
      <c r="A101" s="46" t="s">
        <v>223</v>
      </c>
      <c r="B101" s="40" t="s">
        <v>161</v>
      </c>
      <c r="C101" s="41">
        <f>SUMIFS($E$7:$E$90,$B$7:$B$90,"CAA-4",$D$7:$D$90,"&lt;&gt;VAGO")</f>
        <v>7</v>
      </c>
      <c r="D101" s="41">
        <f>SUMIFS($E$7:$E$90,$B$7:$B$90,"CAA-4",$D$7:$D$90,"VAGO")</f>
        <v>1</v>
      </c>
      <c r="E101" s="16">
        <v>1</v>
      </c>
      <c r="F101" s="45"/>
      <c r="G101" s="43">
        <f>SUMIF($B$7:$B$90,"CAA-4",$G$7:$G$90)</f>
        <v>0</v>
      </c>
      <c r="H101" s="43">
        <f>SUMIF($B$7:$B$90,"CAA-4",$H$7:$H$90)</f>
        <v>1860.4599999999998</v>
      </c>
      <c r="I101" s="43">
        <f>SUMIF($B$7:$B$90,"CAA-4",$I$7:$I$90)</f>
        <v>7441.7699999999986</v>
      </c>
      <c r="J101" s="20">
        <f t="shared" si="0"/>
        <v>9302.2299999999977</v>
      </c>
      <c r="K101" s="44"/>
      <c r="L101" s="44"/>
      <c r="M101" s="44"/>
      <c r="N101" s="44"/>
      <c r="O101" s="44"/>
      <c r="P101" s="44"/>
      <c r="Q101" s="44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4.25" customHeight="1" x14ac:dyDescent="0.25">
      <c r="A102" s="46" t="s">
        <v>224</v>
      </c>
      <c r="B102" s="40" t="s">
        <v>180</v>
      </c>
      <c r="C102" s="41">
        <f>SUMIFS($E$7:$E$90,$B$7:$B$90,"CAA-5",$D$7:$D$90,"&lt;&gt;VAGO")</f>
        <v>12</v>
      </c>
      <c r="D102" s="41">
        <f>SUMIFS($E$7:$E$90,$B$7:$B$90,"CAA-5",$D$7:$D$90,"VAGO")</f>
        <v>5</v>
      </c>
      <c r="E102" s="16">
        <v>1</v>
      </c>
      <c r="F102" s="45"/>
      <c r="G102" s="43">
        <f>SUMIF($B$7:$B$90,"CAA-5",$G$7:$G$90)</f>
        <v>0</v>
      </c>
      <c r="H102" s="43">
        <f>SUMIF($B$7:$B$90,"CAA-5",$H$7:$H$90)</f>
        <v>2790.72</v>
      </c>
      <c r="I102" s="43">
        <f>SUMIF($B$7:$B$90,"CAA-5",$I$7:$I$90)</f>
        <v>11162.64</v>
      </c>
      <c r="J102" s="20">
        <f t="shared" si="0"/>
        <v>13953.359999999999</v>
      </c>
      <c r="K102" s="44"/>
      <c r="L102" s="44"/>
      <c r="M102" s="44"/>
      <c r="N102" s="44"/>
      <c r="O102" s="44"/>
      <c r="P102" s="44"/>
      <c r="Q102" s="44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4.25" customHeight="1" x14ac:dyDescent="0.25">
      <c r="A103" s="35" t="s">
        <v>225</v>
      </c>
      <c r="B103" s="37"/>
      <c r="C103" s="36">
        <f t="shared" ref="C103:E103" si="1">SUM(C92:C102)</f>
        <v>78</v>
      </c>
      <c r="D103" s="36">
        <f t="shared" si="1"/>
        <v>6</v>
      </c>
      <c r="E103" s="36">
        <f t="shared" si="1"/>
        <v>11</v>
      </c>
      <c r="F103" s="37"/>
      <c r="G103" s="48">
        <f t="shared" ref="G103:J103" si="2">SUM(G92:G102)</f>
        <v>10570</v>
      </c>
      <c r="H103" s="48">
        <f t="shared" si="2"/>
        <v>47243.950000000004</v>
      </c>
      <c r="I103" s="48">
        <f t="shared" si="2"/>
        <v>200395.63</v>
      </c>
      <c r="J103" s="48">
        <f t="shared" si="2"/>
        <v>258209.58</v>
      </c>
      <c r="K103" s="44"/>
      <c r="L103" s="44"/>
      <c r="M103" s="44"/>
      <c r="N103" s="44"/>
      <c r="O103" s="44"/>
      <c r="P103" s="44"/>
      <c r="Q103" s="44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4.25" customHeight="1" x14ac:dyDescent="0.25">
      <c r="A104" s="44"/>
      <c r="B104" s="44"/>
      <c r="C104" s="44"/>
      <c r="D104" s="44"/>
      <c r="E104" s="44"/>
      <c r="F104" s="44"/>
      <c r="G104" s="44"/>
      <c r="H104" s="38"/>
      <c r="I104" s="38"/>
      <c r="J104" s="49"/>
      <c r="K104" s="44"/>
      <c r="L104" s="44"/>
      <c r="M104" s="44"/>
      <c r="N104" s="44"/>
      <c r="O104" s="44"/>
      <c r="P104" s="44"/>
      <c r="Q104" s="44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4.25" customHeight="1" x14ac:dyDescent="0.25">
      <c r="A105" s="97" t="s">
        <v>226</v>
      </c>
      <c r="B105" s="89"/>
      <c r="C105" s="89"/>
      <c r="D105" s="89"/>
      <c r="E105" s="89"/>
      <c r="F105" s="89"/>
      <c r="G105" s="89"/>
      <c r="H105" s="89"/>
      <c r="I105" s="90"/>
      <c r="J105" s="44"/>
      <c r="K105" s="7"/>
      <c r="L105" s="44"/>
      <c r="M105" s="44"/>
      <c r="N105" s="44"/>
      <c r="O105" s="44"/>
      <c r="P105" s="44"/>
      <c r="Q105" s="44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4.25" customHeight="1" x14ac:dyDescent="0.25">
      <c r="A106" s="10" t="s">
        <v>227</v>
      </c>
      <c r="B106" s="10" t="s">
        <v>228</v>
      </c>
      <c r="C106" s="10" t="s">
        <v>229</v>
      </c>
      <c r="D106" s="10" t="s">
        <v>230</v>
      </c>
      <c r="E106" s="10" t="s">
        <v>231</v>
      </c>
      <c r="F106" s="10" t="s">
        <v>232</v>
      </c>
      <c r="G106" s="10" t="s">
        <v>233</v>
      </c>
      <c r="H106" s="10" t="s">
        <v>234</v>
      </c>
      <c r="I106" s="10" t="s">
        <v>235</v>
      </c>
      <c r="J106" s="50"/>
      <c r="K106" s="7"/>
      <c r="L106" s="50"/>
      <c r="M106" s="50"/>
      <c r="N106" s="50"/>
      <c r="O106" s="50"/>
      <c r="P106" s="50"/>
      <c r="Q106" s="50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</row>
    <row r="107" spans="1:30" ht="14.25" customHeight="1" x14ac:dyDescent="0.3">
      <c r="A107" s="51" t="s">
        <v>236</v>
      </c>
      <c r="B107" s="14" t="s">
        <v>237</v>
      </c>
      <c r="C107" s="52" t="s">
        <v>89</v>
      </c>
      <c r="D107" s="52" t="s">
        <v>31</v>
      </c>
      <c r="E107" s="40">
        <v>1</v>
      </c>
      <c r="F107" s="53" t="s">
        <v>238</v>
      </c>
      <c r="G107" s="54">
        <v>0</v>
      </c>
      <c r="H107" s="26">
        <v>5847.08</v>
      </c>
      <c r="I107" s="43">
        <f t="shared" ref="I107:I114" si="3">SUM(G107:H107)</f>
        <v>5847.08</v>
      </c>
      <c r="J107" s="44"/>
      <c r="K107" s="38"/>
      <c r="L107" s="38"/>
      <c r="M107" s="38"/>
      <c r="N107" s="38"/>
      <c r="O107" s="38"/>
      <c r="P107" s="38"/>
      <c r="Q107" s="38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spans="1:30" ht="14.25" customHeight="1" x14ac:dyDescent="0.3">
      <c r="A108" s="24" t="s">
        <v>239</v>
      </c>
      <c r="B108" s="24" t="s">
        <v>237</v>
      </c>
      <c r="C108" s="52" t="s">
        <v>37</v>
      </c>
      <c r="D108" s="52" t="s">
        <v>31</v>
      </c>
      <c r="E108" s="40">
        <v>1</v>
      </c>
      <c r="F108" s="53" t="s">
        <v>243</v>
      </c>
      <c r="G108" s="54">
        <v>0</v>
      </c>
      <c r="H108" s="55">
        <v>5847.08</v>
      </c>
      <c r="I108" s="43">
        <f t="shared" si="3"/>
        <v>5847.08</v>
      </c>
      <c r="J108" s="44"/>
      <c r="K108" s="38"/>
      <c r="L108" s="38"/>
      <c r="M108" s="38"/>
      <c r="N108" s="38"/>
      <c r="O108" s="38"/>
      <c r="P108" s="38"/>
      <c r="Q108" s="38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spans="1:30" ht="14.25" customHeight="1" x14ac:dyDescent="0.3">
      <c r="A109" s="29" t="s">
        <v>241</v>
      </c>
      <c r="B109" s="14" t="s">
        <v>242</v>
      </c>
      <c r="C109" s="52" t="s">
        <v>140</v>
      </c>
      <c r="D109" s="52" t="s">
        <v>31</v>
      </c>
      <c r="E109" s="40">
        <v>1</v>
      </c>
      <c r="F109" s="53" t="s">
        <v>254</v>
      </c>
      <c r="G109" s="54">
        <v>0</v>
      </c>
      <c r="H109" s="18">
        <v>4916.8599999999997</v>
      </c>
      <c r="I109" s="43">
        <f t="shared" si="3"/>
        <v>4916.8599999999997</v>
      </c>
      <c r="J109" s="44"/>
      <c r="K109" s="38"/>
      <c r="L109" s="38"/>
      <c r="M109" s="38"/>
      <c r="N109" s="38"/>
      <c r="O109" s="38"/>
      <c r="P109" s="38"/>
      <c r="Q109" s="38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spans="1:30" ht="14.25" customHeight="1" x14ac:dyDescent="0.3">
      <c r="A110" s="24" t="s">
        <v>244</v>
      </c>
      <c r="B110" s="14" t="s">
        <v>245</v>
      </c>
      <c r="C110" s="52" t="s">
        <v>145</v>
      </c>
      <c r="D110" s="52" t="s">
        <v>31</v>
      </c>
      <c r="E110" s="40">
        <v>1</v>
      </c>
      <c r="F110" s="53" t="s">
        <v>246</v>
      </c>
      <c r="G110" s="54">
        <v>0</v>
      </c>
      <c r="H110" s="18">
        <v>4518.2</v>
      </c>
      <c r="I110" s="43">
        <f t="shared" si="3"/>
        <v>4518.2</v>
      </c>
      <c r="J110" s="44"/>
      <c r="K110" s="38"/>
      <c r="L110" s="38"/>
      <c r="M110" s="38"/>
      <c r="N110" s="38"/>
      <c r="O110" s="38"/>
      <c r="P110" s="38"/>
      <c r="Q110" s="38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spans="1:30" ht="14.25" customHeight="1" x14ac:dyDescent="0.3">
      <c r="A111" s="24" t="s">
        <v>247</v>
      </c>
      <c r="B111" s="14" t="s">
        <v>248</v>
      </c>
      <c r="C111" s="52" t="s">
        <v>89</v>
      </c>
      <c r="D111" s="52" t="s">
        <v>31</v>
      </c>
      <c r="E111" s="40">
        <v>1</v>
      </c>
      <c r="F111" s="53" t="s">
        <v>249</v>
      </c>
      <c r="G111" s="54">
        <v>0</v>
      </c>
      <c r="H111" s="18">
        <v>3720.87</v>
      </c>
      <c r="I111" s="43">
        <f t="shared" si="3"/>
        <v>3720.87</v>
      </c>
      <c r="J111" s="44"/>
      <c r="K111" s="38"/>
      <c r="L111" s="38"/>
      <c r="M111" s="38"/>
      <c r="N111" s="38"/>
      <c r="O111" s="38"/>
      <c r="P111" s="38"/>
      <c r="Q111" s="38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spans="1:30" ht="14.25" customHeight="1" x14ac:dyDescent="0.3">
      <c r="A112" s="33" t="s">
        <v>250</v>
      </c>
      <c r="B112" s="14" t="s">
        <v>248</v>
      </c>
      <c r="C112" s="52" t="s">
        <v>140</v>
      </c>
      <c r="D112" s="52" t="s">
        <v>31</v>
      </c>
      <c r="E112" s="40">
        <v>1</v>
      </c>
      <c r="F112" s="53" t="s">
        <v>251</v>
      </c>
      <c r="G112" s="54">
        <v>0</v>
      </c>
      <c r="H112" s="18">
        <v>3720.87</v>
      </c>
      <c r="I112" s="43">
        <f t="shared" si="3"/>
        <v>3720.87</v>
      </c>
      <c r="J112" s="44"/>
      <c r="K112" s="38"/>
      <c r="L112" s="38"/>
      <c r="M112" s="38"/>
      <c r="N112" s="38"/>
      <c r="O112" s="38"/>
      <c r="P112" s="38"/>
      <c r="Q112" s="38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spans="1:30" ht="14.25" customHeight="1" x14ac:dyDescent="0.3">
      <c r="A113" s="24" t="s">
        <v>252</v>
      </c>
      <c r="B113" s="24" t="s">
        <v>253</v>
      </c>
      <c r="C113" s="52" t="s">
        <v>140</v>
      </c>
      <c r="D113" s="52" t="s">
        <v>31</v>
      </c>
      <c r="E113" s="40">
        <v>1</v>
      </c>
      <c r="F113" s="53" t="s">
        <v>146</v>
      </c>
      <c r="G113" s="54">
        <v>0</v>
      </c>
      <c r="H113" s="18">
        <v>2657.77</v>
      </c>
      <c r="I113" s="43">
        <f t="shared" si="3"/>
        <v>2657.77</v>
      </c>
      <c r="J113" s="44"/>
      <c r="K113" s="38"/>
      <c r="L113" s="38"/>
      <c r="M113" s="38"/>
      <c r="N113" s="38"/>
      <c r="O113" s="38"/>
      <c r="P113" s="38"/>
      <c r="Q113" s="38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spans="1:30" ht="14.25" customHeight="1" x14ac:dyDescent="0.3">
      <c r="A114" s="24" t="s">
        <v>255</v>
      </c>
      <c r="B114" s="24" t="s">
        <v>253</v>
      </c>
      <c r="C114" s="52" t="s">
        <v>256</v>
      </c>
      <c r="D114" s="52" t="s">
        <v>31</v>
      </c>
      <c r="E114" s="40">
        <v>1</v>
      </c>
      <c r="F114" s="56" t="s">
        <v>257</v>
      </c>
      <c r="G114" s="54">
        <v>0</v>
      </c>
      <c r="H114" s="18">
        <v>2657.77</v>
      </c>
      <c r="I114" s="43">
        <f t="shared" si="3"/>
        <v>2657.77</v>
      </c>
      <c r="J114" s="44"/>
      <c r="K114" s="38"/>
      <c r="L114" s="38"/>
      <c r="M114" s="38"/>
      <c r="N114" s="38"/>
      <c r="O114" s="38"/>
      <c r="P114" s="38"/>
      <c r="Q114" s="38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</row>
    <row r="115" spans="1:30" ht="14.25" customHeight="1" x14ac:dyDescent="0.25">
      <c r="A115" s="35" t="s">
        <v>258</v>
      </c>
      <c r="B115" s="35" t="s">
        <v>259</v>
      </c>
      <c r="C115" s="36" t="s">
        <v>260</v>
      </c>
      <c r="D115" s="36" t="s">
        <v>261</v>
      </c>
      <c r="E115" s="36" t="s">
        <v>262</v>
      </c>
      <c r="F115" s="57"/>
      <c r="G115" s="36" t="s">
        <v>263</v>
      </c>
      <c r="H115" s="36" t="s">
        <v>264</v>
      </c>
      <c r="I115" s="36" t="s">
        <v>265</v>
      </c>
      <c r="J115" s="44"/>
      <c r="K115" s="7"/>
      <c r="L115" s="7"/>
      <c r="M115" s="7"/>
      <c r="N115" s="7"/>
      <c r="O115" s="7"/>
      <c r="P115" s="7"/>
      <c r="Q115" s="7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</row>
    <row r="116" spans="1:30" ht="14.25" customHeight="1" x14ac:dyDescent="0.25">
      <c r="A116" s="39" t="s">
        <v>266</v>
      </c>
      <c r="B116" s="59" t="s">
        <v>237</v>
      </c>
      <c r="C116" s="41">
        <f>SUMIFS($E$107:$E$114,$B$107:$B$114,"FDA",$D$107:$D$114,"&lt;&gt;VAGO")</f>
        <v>2</v>
      </c>
      <c r="D116" s="41">
        <f>SUMIFS($E$107:$E$114,$B$107:$B$114,"FDA",$D$107:$D$114,"VAGO")</f>
        <v>0</v>
      </c>
      <c r="E116" s="41">
        <f t="shared" ref="E116:E120" si="4">C116+D116</f>
        <v>2</v>
      </c>
      <c r="F116" s="42"/>
      <c r="G116" s="43">
        <f>SUMIF($B$107:$B$114,"FDA",$G$107:$G$114)</f>
        <v>0</v>
      </c>
      <c r="H116" s="43">
        <f>SUMIF($B$107:$B$114,"FDA",$H$107:$H$114)</f>
        <v>11694.16</v>
      </c>
      <c r="I116" s="43">
        <f>SUMIF($B$107:$B$114,"FDA",$I$107:$I$114)</f>
        <v>11694.16</v>
      </c>
      <c r="J116" s="38"/>
      <c r="K116" s="7"/>
      <c r="L116" s="38"/>
      <c r="M116" s="38"/>
      <c r="N116" s="38"/>
      <c r="O116" s="38"/>
      <c r="P116" s="38"/>
      <c r="Q116" s="38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spans="1:30" ht="14.25" customHeight="1" x14ac:dyDescent="0.25">
      <c r="A117" s="39" t="s">
        <v>267</v>
      </c>
      <c r="B117" s="59" t="s">
        <v>242</v>
      </c>
      <c r="C117" s="41">
        <f>SUMIFS($E$107:$E$114,$B$107:$B$114,"FDA-1",$D$107:$D$114,"&lt;&gt;VAGO")</f>
        <v>1</v>
      </c>
      <c r="D117" s="41">
        <f>SUMIFS($E$107:$E$114,$B$107:$B$114,"FDA-1",$D$107:$D$114,"VAGO")</f>
        <v>0</v>
      </c>
      <c r="E117" s="41">
        <f t="shared" si="4"/>
        <v>1</v>
      </c>
      <c r="F117" s="42"/>
      <c r="G117" s="43">
        <f>SUMIF($B$107:$B$114,"FDA-1",$G$107:$G$114)</f>
        <v>0</v>
      </c>
      <c r="H117" s="43">
        <f>SUMIF($B$107:$B$114,"FDA-1",$H$107:$H$114)</f>
        <v>4916.8599999999997</v>
      </c>
      <c r="I117" s="43">
        <f>SUMIF($B$107:$B$114,"FDA-1",$I$107:$I$114)</f>
        <v>4916.8599999999997</v>
      </c>
      <c r="J117" s="38"/>
      <c r="K117" s="7"/>
      <c r="L117" s="38"/>
      <c r="M117" s="38"/>
      <c r="N117" s="38"/>
      <c r="O117" s="38"/>
      <c r="P117" s="38"/>
      <c r="Q117" s="38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spans="1:30" ht="14.25" customHeight="1" x14ac:dyDescent="0.25">
      <c r="A118" s="39" t="s">
        <v>268</v>
      </c>
      <c r="B118" s="59" t="s">
        <v>245</v>
      </c>
      <c r="C118" s="41">
        <f>SUMIFS($E$107:$E$114,$B$107:$B$114,"FDA-2",$D$107:$D$114,"&lt;&gt;VAGO")</f>
        <v>1</v>
      </c>
      <c r="D118" s="41">
        <f>SUMIFS($E$107:$E$114,$B$107:$B$114,"FDA-2",$D$107:$D$114,"VAGO")</f>
        <v>0</v>
      </c>
      <c r="E118" s="41">
        <f t="shared" si="4"/>
        <v>1</v>
      </c>
      <c r="F118" s="45"/>
      <c r="G118" s="43">
        <f>SUMIF($B$107:$B$114,"FDA-2",$G$107:$G$114)</f>
        <v>0</v>
      </c>
      <c r="H118" s="43">
        <f>SUMIF($B$107:$B$114,"FDA-2",$H$107:$H$114)</f>
        <v>4518.2</v>
      </c>
      <c r="I118" s="43">
        <f>SUMIF($B$107:$B$114,"FDA-2",$I$107:$I$114)</f>
        <v>4518.2</v>
      </c>
      <c r="J118" s="38"/>
      <c r="K118" s="7"/>
      <c r="L118" s="38"/>
      <c r="M118" s="38"/>
      <c r="N118" s="38"/>
      <c r="O118" s="38"/>
      <c r="P118" s="38"/>
      <c r="Q118" s="38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spans="1:30" ht="14.25" customHeight="1" x14ac:dyDescent="0.25">
      <c r="A119" s="39" t="s">
        <v>269</v>
      </c>
      <c r="B119" s="59" t="s">
        <v>248</v>
      </c>
      <c r="C119" s="41">
        <f>SUMIFS($E$107:$E$114,$B$107:$B$114,"FDA-3",$D$107:$D$114,"&lt;&gt;VAGO")</f>
        <v>2</v>
      </c>
      <c r="D119" s="41">
        <f>SUMIFS($E$107:$E$114,$B$107:$B$114,"FDA-3",$D$107:$D$114,"VAGO")</f>
        <v>0</v>
      </c>
      <c r="E119" s="41">
        <f t="shared" si="4"/>
        <v>2</v>
      </c>
      <c r="F119" s="47"/>
      <c r="G119" s="43">
        <f>SUMIF($B$107:$B$114,"FDA-3",$G$107:$G$114)</f>
        <v>0</v>
      </c>
      <c r="H119" s="43">
        <f>SUMIF($B$107:$B$114,"FDA-3",$H$107:$H$114)</f>
        <v>7441.74</v>
      </c>
      <c r="I119" s="43">
        <f>SUMIF($B$107:$B$114,"FDA-3",$I$107:$I$114)</f>
        <v>7441.74</v>
      </c>
      <c r="J119" s="38"/>
      <c r="K119" s="7"/>
      <c r="L119" s="38"/>
      <c r="M119" s="38"/>
      <c r="N119" s="38"/>
      <c r="O119" s="38"/>
      <c r="P119" s="38"/>
      <c r="Q119" s="38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spans="1:30" ht="14.25" customHeight="1" x14ac:dyDescent="0.25">
      <c r="A120" s="39" t="s">
        <v>270</v>
      </c>
      <c r="B120" s="59" t="s">
        <v>253</v>
      </c>
      <c r="C120" s="41">
        <f>SUMIFS($E$107:$E$114,$B$107:$B$114,"FDA-4",$D$107:$D$114,"&lt;&gt;VAGO")</f>
        <v>2</v>
      </c>
      <c r="D120" s="41">
        <f>SUMIFS($E$107:$E$114,$B$107:$B$114,"FDA-4",$D$107:$D$114,"VAGO")</f>
        <v>0</v>
      </c>
      <c r="E120" s="41">
        <f t="shared" si="4"/>
        <v>2</v>
      </c>
      <c r="F120" s="45"/>
      <c r="G120" s="43">
        <f>SUMIF($B$107:$B$114,"FDA-4",$G$107:$G$114)</f>
        <v>0</v>
      </c>
      <c r="H120" s="43">
        <f>SUMIF($B$107:$B$114,"FDA-4",$H$107:$H$114)</f>
        <v>5315.54</v>
      </c>
      <c r="I120" s="43">
        <f>SUMIF($B$107:$B$114,"FDA-4",$I$107:$I$114)</f>
        <v>5315.54</v>
      </c>
      <c r="J120" s="38"/>
      <c r="K120" s="7"/>
      <c r="L120" s="38"/>
      <c r="M120" s="38"/>
      <c r="N120" s="38"/>
      <c r="O120" s="38"/>
      <c r="P120" s="38"/>
      <c r="Q120" s="38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 spans="1:30" ht="14.25" customHeight="1" x14ac:dyDescent="0.25">
      <c r="A121" s="35" t="s">
        <v>271</v>
      </c>
      <c r="B121" s="57"/>
      <c r="C121" s="36">
        <f>SUM(C116:C120)</f>
        <v>8</v>
      </c>
      <c r="D121" s="36">
        <f>SUM(D117:D120)</f>
        <v>0</v>
      </c>
      <c r="E121" s="36">
        <f>SUM(E116:E120)</f>
        <v>8</v>
      </c>
      <c r="F121" s="57"/>
      <c r="G121" s="60">
        <f t="shared" ref="G121:I121" si="5">SUM(G116:G120)</f>
        <v>0</v>
      </c>
      <c r="H121" s="60">
        <f t="shared" si="5"/>
        <v>33886.5</v>
      </c>
      <c r="I121" s="60">
        <f t="shared" si="5"/>
        <v>33886.5</v>
      </c>
      <c r="J121" s="38"/>
      <c r="K121" s="7"/>
      <c r="L121" s="38"/>
      <c r="M121" s="38"/>
      <c r="N121" s="38"/>
      <c r="O121" s="38"/>
      <c r="P121" s="38"/>
      <c r="Q121" s="38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 spans="1:30" ht="14.25" customHeight="1" x14ac:dyDescent="0.25">
      <c r="A122" s="49"/>
      <c r="B122" s="49"/>
      <c r="C122" s="49"/>
      <c r="D122" s="49"/>
      <c r="E122" s="49"/>
      <c r="F122" s="49"/>
      <c r="G122" s="49"/>
      <c r="H122" s="49"/>
      <c r="I122" s="7"/>
      <c r="J122" s="38"/>
      <c r="K122" s="7"/>
      <c r="L122" s="38"/>
      <c r="M122" s="38"/>
      <c r="N122" s="38"/>
      <c r="O122" s="38"/>
      <c r="P122" s="38"/>
      <c r="Q122" s="38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 spans="1:30" ht="14.25" customHeight="1" x14ac:dyDescent="0.25">
      <c r="A123" s="97" t="s">
        <v>272</v>
      </c>
      <c r="B123" s="89"/>
      <c r="C123" s="89"/>
      <c r="D123" s="89"/>
      <c r="E123" s="89"/>
      <c r="F123" s="89"/>
      <c r="G123" s="89"/>
      <c r="H123" s="89"/>
      <c r="I123" s="90"/>
      <c r="J123" s="38"/>
      <c r="K123" s="7"/>
      <c r="L123" s="38"/>
      <c r="M123" s="38"/>
      <c r="N123" s="38"/>
      <c r="O123" s="38"/>
      <c r="P123" s="38"/>
      <c r="Q123" s="38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</row>
    <row r="124" spans="1:30" ht="14.25" customHeight="1" x14ac:dyDescent="0.25">
      <c r="A124" s="61" t="s">
        <v>273</v>
      </c>
      <c r="B124" s="10" t="s">
        <v>274</v>
      </c>
      <c r="C124" s="10" t="s">
        <v>275</v>
      </c>
      <c r="D124" s="10" t="s">
        <v>276</v>
      </c>
      <c r="E124" s="10" t="s">
        <v>277</v>
      </c>
      <c r="F124" s="10" t="s">
        <v>278</v>
      </c>
      <c r="G124" s="10" t="s">
        <v>279</v>
      </c>
      <c r="H124" s="10" t="s">
        <v>280</v>
      </c>
      <c r="I124" s="10" t="s">
        <v>281</v>
      </c>
      <c r="J124" s="7"/>
      <c r="K124" s="7"/>
      <c r="L124" s="7"/>
      <c r="M124" s="7"/>
      <c r="N124" s="7"/>
      <c r="O124" s="7"/>
      <c r="P124" s="7"/>
      <c r="Q124" s="7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</row>
    <row r="125" spans="1:30" ht="14.25" customHeight="1" x14ac:dyDescent="0.25">
      <c r="A125" s="62" t="s">
        <v>282</v>
      </c>
      <c r="B125" s="62" t="s">
        <v>283</v>
      </c>
      <c r="C125" s="63" t="s">
        <v>61</v>
      </c>
      <c r="D125" s="52" t="s">
        <v>31</v>
      </c>
      <c r="E125" s="40">
        <v>1</v>
      </c>
      <c r="F125" s="64" t="s">
        <v>284</v>
      </c>
      <c r="G125" s="54">
        <v>0</v>
      </c>
      <c r="H125" s="65">
        <v>1200.69</v>
      </c>
      <c r="I125" s="43">
        <f t="shared" ref="I125:I127" si="6">SUM(G125:H125)</f>
        <v>1200.69</v>
      </c>
      <c r="J125" s="38"/>
      <c r="K125" s="38"/>
      <c r="L125" s="38"/>
      <c r="M125" s="38"/>
      <c r="N125" s="38"/>
      <c r="O125" s="38"/>
      <c r="P125" s="38"/>
      <c r="Q125" s="38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 spans="1:30" ht="14.25" customHeight="1" x14ac:dyDescent="0.25">
      <c r="A126" s="66" t="s">
        <v>285</v>
      </c>
      <c r="B126" s="67" t="s">
        <v>283</v>
      </c>
      <c r="C126" s="52" t="s">
        <v>145</v>
      </c>
      <c r="D126" s="52" t="s">
        <v>31</v>
      </c>
      <c r="E126" s="40">
        <v>1</v>
      </c>
      <c r="F126" s="68" t="s">
        <v>286</v>
      </c>
      <c r="G126" s="54">
        <v>0</v>
      </c>
      <c r="H126" s="65">
        <v>1200.69</v>
      </c>
      <c r="I126" s="43">
        <f t="shared" si="6"/>
        <v>1200.69</v>
      </c>
      <c r="J126" s="38"/>
      <c r="K126" s="38"/>
      <c r="L126" s="38"/>
      <c r="M126" s="38"/>
      <c r="N126" s="38"/>
      <c r="O126" s="38"/>
      <c r="P126" s="38"/>
      <c r="Q126" s="38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 spans="1:30" ht="14.25" customHeight="1" x14ac:dyDescent="0.25">
      <c r="A127" s="66" t="s">
        <v>285</v>
      </c>
      <c r="B127" s="67" t="s">
        <v>283</v>
      </c>
      <c r="C127" s="52"/>
      <c r="D127" s="52" t="s">
        <v>162</v>
      </c>
      <c r="E127" s="40">
        <v>1</v>
      </c>
      <c r="F127" s="69" t="s">
        <v>162</v>
      </c>
      <c r="G127" s="54">
        <v>0</v>
      </c>
      <c r="H127" s="54">
        <v>0</v>
      </c>
      <c r="I127" s="43">
        <f t="shared" si="6"/>
        <v>0</v>
      </c>
      <c r="J127" s="38"/>
      <c r="K127" s="38"/>
      <c r="L127" s="38"/>
      <c r="M127" s="38"/>
      <c r="N127" s="38"/>
      <c r="O127" s="38"/>
      <c r="P127" s="38"/>
      <c r="Q127" s="38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</row>
    <row r="128" spans="1:30" ht="14.25" customHeight="1" x14ac:dyDescent="0.25">
      <c r="A128" s="35" t="s">
        <v>287</v>
      </c>
      <c r="B128" s="35" t="s">
        <v>288</v>
      </c>
      <c r="C128" s="36" t="s">
        <v>289</v>
      </c>
      <c r="D128" s="36" t="s">
        <v>290</v>
      </c>
      <c r="E128" s="36" t="s">
        <v>291</v>
      </c>
      <c r="F128" s="57"/>
      <c r="G128" s="36" t="s">
        <v>292</v>
      </c>
      <c r="H128" s="36" t="s">
        <v>293</v>
      </c>
      <c r="I128" s="36" t="s">
        <v>294</v>
      </c>
      <c r="J128" s="38"/>
      <c r="K128" s="38"/>
      <c r="L128" s="38"/>
      <c r="M128" s="38"/>
      <c r="N128" s="38"/>
      <c r="O128" s="38"/>
      <c r="P128" s="38"/>
      <c r="Q128" s="3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</row>
    <row r="129" spans="1:30" ht="14.25" customHeight="1" x14ac:dyDescent="0.25">
      <c r="A129" s="39" t="s">
        <v>295</v>
      </c>
      <c r="B129" s="59" t="s">
        <v>283</v>
      </c>
      <c r="C129" s="41">
        <f>SUMIFS($E$125:$E$127,$B$125:$B$127,"FGS-1",$D$125:$D$127,"&lt;&gt;VAGO")</f>
        <v>2</v>
      </c>
      <c r="D129" s="41">
        <f>SUMIFS($E$125:$E$127,$B$125:$B$127,"FGS-1",$D$125:$D$127,"VAGO")</f>
        <v>1</v>
      </c>
      <c r="E129" s="41">
        <f t="shared" ref="E129:E134" si="7">C129+D129</f>
        <v>3</v>
      </c>
      <c r="F129" s="42"/>
      <c r="G129" s="43">
        <f>SUMIF($B$125:$B$127,"FGS-1",$G$125:$G$127)</f>
        <v>0</v>
      </c>
      <c r="H129" s="43">
        <f>SUMIF($B$125:$B$127,"FGS-1",$H$125:$H$127)</f>
        <v>2401.38</v>
      </c>
      <c r="I129" s="43">
        <f>SUMIF($B$125:$B$127,"FGS-1",$G$125:$G$127)</f>
        <v>0</v>
      </c>
      <c r="J129" s="38"/>
      <c r="K129" s="38"/>
      <c r="L129" s="38"/>
      <c r="M129" s="38"/>
      <c r="N129" s="38"/>
      <c r="O129" s="38"/>
      <c r="P129" s="38"/>
      <c r="Q129" s="38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</row>
    <row r="130" spans="1:30" ht="14.25" customHeight="1" x14ac:dyDescent="0.25">
      <c r="A130" s="39" t="s">
        <v>296</v>
      </c>
      <c r="B130" s="59" t="s">
        <v>297</v>
      </c>
      <c r="C130" s="41">
        <f>SUMIFS($E$125:$E$127,$B$125:$B$127,"FGS-2",$D$125:$D$127,"&lt;&gt;VAGO")</f>
        <v>0</v>
      </c>
      <c r="D130" s="41">
        <f>SUMIFS($E$125:$E$127,$B$125:$B$127,"FGS-2",$D$125:$D$127,"VAGO")</f>
        <v>0</v>
      </c>
      <c r="E130" s="41">
        <f t="shared" si="7"/>
        <v>0</v>
      </c>
      <c r="F130" s="45"/>
      <c r="G130" s="43">
        <f>SUMIF($B$125:$B$127,"FGS-2",$G$125:$G$127)</f>
        <v>0</v>
      </c>
      <c r="H130" s="43">
        <f>SUMIF($B$125:$B$127,"FGS-2",$H$125:$H$127)</f>
        <v>0</v>
      </c>
      <c r="I130" s="43">
        <f>SUMIF($B$125:$B$127,"FGS-2",$G$125:$G$127)</f>
        <v>0</v>
      </c>
      <c r="J130" s="38"/>
      <c r="K130" s="38"/>
      <c r="L130" s="38"/>
      <c r="M130" s="38"/>
      <c r="N130" s="38"/>
      <c r="O130" s="38"/>
      <c r="P130" s="38"/>
      <c r="Q130" s="38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</row>
    <row r="131" spans="1:30" ht="14.25" customHeight="1" x14ac:dyDescent="0.25">
      <c r="A131" s="39" t="s">
        <v>298</v>
      </c>
      <c r="B131" s="59" t="s">
        <v>299</v>
      </c>
      <c r="C131" s="41">
        <f>SUMIFS($E$125:$E$127,$B$125:$B$127,"FGS-3",$D$125:$D$127,"&lt;&gt;VAGO")</f>
        <v>0</v>
      </c>
      <c r="D131" s="41">
        <f>SUMIFS($E$125:$E$127,$B$125:$B$127,"FGS-3",$D$125:$D$127,"VAGO")</f>
        <v>0</v>
      </c>
      <c r="E131" s="41">
        <f t="shared" si="7"/>
        <v>0</v>
      </c>
      <c r="F131" s="45"/>
      <c r="G131" s="43">
        <f>SUMIF($B$125:$B$127,"FGS-3",$G$125:$G$127)</f>
        <v>0</v>
      </c>
      <c r="H131" s="43">
        <f>SUMIF($B$125:$B$127,"FGS-3",$H$125:$H$127)</f>
        <v>0</v>
      </c>
      <c r="I131" s="43">
        <f>SUMIF($B$125:$B$127,"FGS-3",$G$125:$G$127)</f>
        <v>0</v>
      </c>
      <c r="J131" s="38"/>
      <c r="K131" s="38"/>
      <c r="L131" s="38"/>
      <c r="M131" s="38"/>
      <c r="N131" s="38"/>
      <c r="O131" s="38"/>
      <c r="P131" s="38"/>
      <c r="Q131" s="38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</row>
    <row r="132" spans="1:30" ht="14.25" customHeight="1" x14ac:dyDescent="0.25">
      <c r="A132" s="46" t="s">
        <v>300</v>
      </c>
      <c r="B132" s="70" t="s">
        <v>301</v>
      </c>
      <c r="C132" s="41">
        <f>SUMIFS($E$125:$E$127,$B$125:$B$127,"FGA-1",$D$125:$D$127,"&lt;&gt;VAGO")</f>
        <v>0</v>
      </c>
      <c r="D132" s="41">
        <f>SUMIFS($E$125:$E$127,$B$125:$B$127,"FGA-1",$D$125:$D$127,"VAGO")</f>
        <v>0</v>
      </c>
      <c r="E132" s="41">
        <f t="shared" si="7"/>
        <v>0</v>
      </c>
      <c r="F132" s="47"/>
      <c r="G132" s="43">
        <f>SUMIF($B$125:$B$127,"FGA-1",$G$125:$G$127)</f>
        <v>0</v>
      </c>
      <c r="H132" s="43">
        <f>SUMIF($B$125:$B$127,"FGA-1",$H$125:$H$127)</f>
        <v>0</v>
      </c>
      <c r="I132" s="43">
        <f>SUMIF($B$125:$B$127,"FGA-1",$G$125:$G$127)</f>
        <v>0</v>
      </c>
      <c r="J132" s="38"/>
      <c r="K132" s="38"/>
      <c r="L132" s="38"/>
      <c r="M132" s="38"/>
      <c r="N132" s="38"/>
      <c r="O132" s="38"/>
      <c r="P132" s="38"/>
      <c r="Q132" s="38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</row>
    <row r="133" spans="1:30" ht="14.25" customHeight="1" x14ac:dyDescent="0.25">
      <c r="A133" s="39" t="s">
        <v>302</v>
      </c>
      <c r="B133" s="59" t="s">
        <v>303</v>
      </c>
      <c r="C133" s="41">
        <f>SUMIFS($E$125:$E$127,$B$125:$B$127,"FGA-2",$D$125:$D$127,"&lt;&gt;VAGO")</f>
        <v>0</v>
      </c>
      <c r="D133" s="41">
        <f>SUMIFS($E$125:$E$127,$B$125:$B$127,"FGA-2",$D$125:$D$127,"VAGO")</f>
        <v>0</v>
      </c>
      <c r="E133" s="41">
        <f t="shared" si="7"/>
        <v>0</v>
      </c>
      <c r="F133" s="47"/>
      <c r="G133" s="43">
        <f>SUMIF($B$125:$B$127,"FGA-2",$G$125:$G$127)</f>
        <v>0</v>
      </c>
      <c r="H133" s="43">
        <f>SUMIF($B$125:$B$127,"FGA-2",$H$125:$H$127)</f>
        <v>0</v>
      </c>
      <c r="I133" s="43">
        <f>SUMIF($B$125:$B$127,"FGA-2",$G$125:$G$127)</f>
        <v>0</v>
      </c>
      <c r="J133" s="38"/>
      <c r="K133" s="38"/>
      <c r="L133" s="38"/>
      <c r="M133" s="38"/>
      <c r="N133" s="38"/>
      <c r="O133" s="38"/>
      <c r="P133" s="38"/>
      <c r="Q133" s="38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</row>
    <row r="134" spans="1:30" ht="14.25" customHeight="1" x14ac:dyDescent="0.25">
      <c r="A134" s="39" t="s">
        <v>304</v>
      </c>
      <c r="B134" s="59" t="s">
        <v>305</v>
      </c>
      <c r="C134" s="41">
        <f>SUMIFS($E$125:$E$127,$B$125:$B$127,"FGA-3",$D$125:$D$127,"&lt;&gt;VAGO")</f>
        <v>0</v>
      </c>
      <c r="D134" s="41">
        <f>SUMIFS($E$125:$E$127,$B$125:$B$127,"FGA-3",$D$125:$D$127,"VAGO")</f>
        <v>0</v>
      </c>
      <c r="E134" s="41">
        <f t="shared" si="7"/>
        <v>0</v>
      </c>
      <c r="F134" s="45"/>
      <c r="G134" s="43">
        <f>SUMIF($B$125:$B$127,"FGA-3",$G$125:$G$127)</f>
        <v>0</v>
      </c>
      <c r="H134" s="43">
        <f>SUMIF($B$125:$B$127,"FGA-3",$H$125:$H$127)</f>
        <v>0</v>
      </c>
      <c r="I134" s="43">
        <f>SUMIF($B$125:$B$127,"FGA-3",$G$125:$G$127)</f>
        <v>0</v>
      </c>
      <c r="J134" s="38"/>
      <c r="K134" s="38"/>
      <c r="L134" s="38"/>
      <c r="M134" s="38"/>
      <c r="N134" s="38"/>
      <c r="O134" s="38"/>
      <c r="P134" s="38"/>
      <c r="Q134" s="3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</row>
    <row r="135" spans="1:30" ht="14.25" customHeight="1" x14ac:dyDescent="0.25">
      <c r="A135" s="35" t="s">
        <v>306</v>
      </c>
      <c r="B135" s="57"/>
      <c r="C135" s="36">
        <f t="shared" ref="C135:E135" si="8">SUM(C129:C134)</f>
        <v>2</v>
      </c>
      <c r="D135" s="36">
        <f t="shared" si="8"/>
        <v>1</v>
      </c>
      <c r="E135" s="36">
        <f t="shared" si="8"/>
        <v>3</v>
      </c>
      <c r="F135" s="57"/>
      <c r="G135" s="60">
        <f t="shared" ref="G135:I135" si="9">SUM(G129:G134)</f>
        <v>0</v>
      </c>
      <c r="H135" s="60">
        <f t="shared" si="9"/>
        <v>2401.38</v>
      </c>
      <c r="I135" s="60">
        <f t="shared" si="9"/>
        <v>0</v>
      </c>
      <c r="J135" s="38"/>
      <c r="K135" s="38"/>
      <c r="L135" s="38"/>
      <c r="M135" s="38"/>
      <c r="N135" s="38"/>
      <c r="O135" s="38"/>
      <c r="P135" s="38"/>
      <c r="Q135" s="3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</row>
    <row r="136" spans="1:30" ht="14.25" customHeight="1" x14ac:dyDescent="0.25">
      <c r="A136" s="44"/>
      <c r="B136" s="44"/>
      <c r="C136" s="44"/>
      <c r="D136" s="44"/>
      <c r="E136" s="44"/>
      <c r="F136" s="44"/>
      <c r="G136" s="44"/>
      <c r="H136" s="44"/>
      <c r="I136" s="50"/>
      <c r="J136" s="50"/>
      <c r="K136" s="7"/>
      <c r="L136" s="50"/>
      <c r="M136" s="50"/>
      <c r="N136" s="50"/>
      <c r="O136" s="50"/>
      <c r="P136" s="50"/>
      <c r="Q136" s="50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</row>
    <row r="137" spans="1:30" ht="14.25" customHeight="1" x14ac:dyDescent="0.25">
      <c r="A137" s="35"/>
      <c r="B137" s="35"/>
      <c r="C137" s="36" t="s">
        <v>307</v>
      </c>
      <c r="D137" s="36" t="s">
        <v>308</v>
      </c>
      <c r="E137" s="36" t="s">
        <v>309</v>
      </c>
      <c r="F137" s="37"/>
      <c r="G137" s="36" t="s">
        <v>310</v>
      </c>
      <c r="H137" s="36" t="s">
        <v>311</v>
      </c>
      <c r="I137" s="36" t="s">
        <v>312</v>
      </c>
      <c r="J137" s="50"/>
      <c r="K137" s="7"/>
      <c r="L137" s="50"/>
      <c r="M137" s="50"/>
      <c r="N137" s="50"/>
      <c r="O137" s="50"/>
      <c r="P137" s="50"/>
      <c r="Q137" s="50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</row>
    <row r="138" spans="1:30" ht="14.25" customHeight="1" x14ac:dyDescent="0.25">
      <c r="A138" s="35" t="s">
        <v>313</v>
      </c>
      <c r="B138" s="37"/>
      <c r="C138" s="36">
        <f t="shared" ref="C138:E138" si="10">SUM(C103+C121+C135)</f>
        <v>88</v>
      </c>
      <c r="D138" s="36">
        <f t="shared" si="10"/>
        <v>7</v>
      </c>
      <c r="E138" s="36">
        <f t="shared" si="10"/>
        <v>22</v>
      </c>
      <c r="F138" s="37"/>
      <c r="G138" s="60">
        <f t="shared" ref="G138:I138" si="11">SUM(H103+G121+G135)</f>
        <v>47243.950000000004</v>
      </c>
      <c r="H138" s="60">
        <f t="shared" si="11"/>
        <v>236683.51</v>
      </c>
      <c r="I138" s="60">
        <f t="shared" si="11"/>
        <v>292096.07999999996</v>
      </c>
      <c r="J138" s="50"/>
      <c r="K138" s="7"/>
      <c r="L138" s="50"/>
      <c r="M138" s="50"/>
      <c r="N138" s="50"/>
      <c r="O138" s="50"/>
      <c r="P138" s="50"/>
      <c r="Q138" s="50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</row>
    <row r="139" spans="1:30" ht="14.25" customHeight="1" x14ac:dyDescent="0.25">
      <c r="A139" s="44"/>
      <c r="B139" s="44"/>
      <c r="C139" s="44"/>
      <c r="D139" s="44"/>
      <c r="E139" s="44"/>
      <c r="F139" s="44"/>
      <c r="G139" s="44"/>
      <c r="H139" s="44"/>
      <c r="I139" s="50"/>
      <c r="J139" s="50"/>
      <c r="K139" s="7"/>
      <c r="L139" s="50"/>
      <c r="M139" s="50"/>
      <c r="N139" s="50"/>
      <c r="O139" s="50"/>
      <c r="P139" s="50"/>
      <c r="Q139" s="50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</row>
    <row r="140" spans="1:30" ht="14.25" customHeight="1" x14ac:dyDescent="0.25">
      <c r="A140" s="98" t="s">
        <v>314</v>
      </c>
      <c r="B140" s="89"/>
      <c r="C140" s="89"/>
      <c r="D140" s="89"/>
      <c r="E140" s="89"/>
      <c r="F140" s="90"/>
      <c r="G140" s="38"/>
      <c r="H140" s="44"/>
      <c r="I140" s="44"/>
      <c r="J140" s="44"/>
      <c r="K140" s="38"/>
      <c r="L140" s="44"/>
      <c r="M140" s="50"/>
      <c r="N140" s="50"/>
      <c r="O140" s="50"/>
      <c r="P140" s="50"/>
      <c r="Q140" s="50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</row>
    <row r="141" spans="1:30" ht="14.25" customHeight="1" x14ac:dyDescent="0.25">
      <c r="A141" s="99" t="s">
        <v>315</v>
      </c>
      <c r="B141" s="89"/>
      <c r="C141" s="89"/>
      <c r="D141" s="89"/>
      <c r="E141" s="89"/>
      <c r="F141" s="90"/>
      <c r="G141" s="38"/>
      <c r="H141" s="44"/>
      <c r="I141" s="44"/>
      <c r="J141" s="44"/>
      <c r="K141" s="44"/>
      <c r="L141" s="44"/>
      <c r="M141" s="50"/>
      <c r="N141" s="50"/>
      <c r="O141" s="50"/>
      <c r="P141" s="50"/>
      <c r="Q141" s="50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</row>
    <row r="142" spans="1:30" ht="14.25" customHeight="1" x14ac:dyDescent="0.25">
      <c r="A142" s="99" t="s">
        <v>316</v>
      </c>
      <c r="B142" s="89"/>
      <c r="C142" s="89"/>
      <c r="D142" s="89"/>
      <c r="E142" s="89"/>
      <c r="F142" s="90"/>
      <c r="G142" s="38"/>
      <c r="H142" s="44"/>
      <c r="I142" s="44"/>
      <c r="J142" s="44"/>
      <c r="K142" s="44"/>
      <c r="L142" s="44"/>
      <c r="M142" s="50"/>
      <c r="N142" s="50"/>
      <c r="O142" s="50"/>
      <c r="P142" s="50"/>
      <c r="Q142" s="50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</row>
    <row r="143" spans="1:30" ht="14.25" customHeight="1" x14ac:dyDescent="0.25">
      <c r="A143" s="88" t="s">
        <v>317</v>
      </c>
      <c r="B143" s="89"/>
      <c r="C143" s="89"/>
      <c r="D143" s="89"/>
      <c r="E143" s="89"/>
      <c r="F143" s="90"/>
      <c r="G143" s="38"/>
      <c r="H143" s="44"/>
      <c r="I143" s="44"/>
      <c r="J143" s="44"/>
      <c r="K143" s="44"/>
      <c r="L143" s="44"/>
      <c r="M143" s="50"/>
      <c r="N143" s="50"/>
      <c r="O143" s="50"/>
      <c r="P143" s="50"/>
      <c r="Q143" s="50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</row>
    <row r="144" spans="1:30" ht="14.25" customHeight="1" x14ac:dyDescent="0.25">
      <c r="A144" s="88" t="s">
        <v>318</v>
      </c>
      <c r="B144" s="89"/>
      <c r="C144" s="89"/>
      <c r="D144" s="89"/>
      <c r="E144" s="89"/>
      <c r="F144" s="90"/>
      <c r="G144" s="38"/>
      <c r="H144" s="44"/>
      <c r="I144" s="44"/>
      <c r="J144" s="44"/>
      <c r="K144" s="44"/>
      <c r="L144" s="44"/>
      <c r="M144" s="50"/>
      <c r="N144" s="50"/>
      <c r="O144" s="50"/>
      <c r="P144" s="50"/>
      <c r="Q144" s="50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</row>
    <row r="145" spans="1:30" ht="14.25" customHeight="1" x14ac:dyDescent="0.25">
      <c r="A145" s="88" t="s">
        <v>319</v>
      </c>
      <c r="B145" s="89"/>
      <c r="C145" s="89"/>
      <c r="D145" s="89"/>
      <c r="E145" s="89"/>
      <c r="F145" s="90"/>
      <c r="G145" s="38"/>
      <c r="H145" s="44"/>
      <c r="I145" s="44"/>
      <c r="J145" s="44"/>
      <c r="K145" s="44"/>
      <c r="L145" s="44"/>
      <c r="M145" s="50"/>
      <c r="N145" s="50"/>
      <c r="O145" s="50"/>
      <c r="P145" s="50"/>
      <c r="Q145" s="50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</row>
    <row r="146" spans="1:30" ht="14.25" customHeight="1" x14ac:dyDescent="0.25">
      <c r="A146" s="88"/>
      <c r="B146" s="89"/>
      <c r="C146" s="89"/>
      <c r="D146" s="89"/>
      <c r="E146" s="89"/>
      <c r="F146" s="90"/>
      <c r="G146" s="38"/>
      <c r="H146" s="44"/>
      <c r="I146" s="44"/>
      <c r="J146" s="44"/>
      <c r="K146" s="44"/>
      <c r="L146" s="44"/>
      <c r="M146" s="50"/>
      <c r="N146" s="50"/>
      <c r="O146" s="50"/>
      <c r="P146" s="50"/>
      <c r="Q146" s="50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</row>
    <row r="147" spans="1:30" ht="14.25" customHeight="1" x14ac:dyDescent="0.25">
      <c r="A147" s="100"/>
      <c r="B147" s="101"/>
      <c r="C147" s="101"/>
      <c r="D147" s="101"/>
      <c r="E147" s="101"/>
      <c r="F147" s="101"/>
      <c r="G147" s="38"/>
      <c r="H147" s="44"/>
      <c r="I147" s="44"/>
      <c r="J147" s="44"/>
      <c r="K147" s="44"/>
      <c r="L147" s="44"/>
      <c r="M147" s="50"/>
      <c r="N147" s="50"/>
      <c r="O147" s="50"/>
      <c r="P147" s="50"/>
      <c r="Q147" s="50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</row>
    <row r="148" spans="1:30" ht="14.25" customHeight="1" x14ac:dyDescent="0.25">
      <c r="A148" s="98" t="s">
        <v>320</v>
      </c>
      <c r="B148" s="89"/>
      <c r="C148" s="89"/>
      <c r="D148" s="89"/>
      <c r="E148" s="89"/>
      <c r="F148" s="90"/>
      <c r="G148" s="38"/>
      <c r="H148" s="44"/>
      <c r="I148" s="44"/>
      <c r="J148" s="44"/>
      <c r="K148" s="44"/>
      <c r="L148" s="44"/>
      <c r="M148" s="50"/>
      <c r="N148" s="50"/>
      <c r="O148" s="50"/>
      <c r="P148" s="50"/>
      <c r="Q148" s="50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</row>
    <row r="149" spans="1:30" ht="14.25" customHeight="1" x14ac:dyDescent="0.25">
      <c r="A149" s="99" t="s">
        <v>321</v>
      </c>
      <c r="B149" s="89"/>
      <c r="C149" s="89"/>
      <c r="D149" s="89"/>
      <c r="E149" s="89"/>
      <c r="F149" s="90"/>
      <c r="G149" s="38"/>
      <c r="H149" s="44"/>
      <c r="I149" s="44"/>
      <c r="J149" s="44"/>
      <c r="K149" s="44"/>
      <c r="L149" s="44"/>
      <c r="M149" s="50"/>
      <c r="N149" s="50"/>
      <c r="O149" s="50"/>
      <c r="P149" s="50"/>
      <c r="Q149" s="50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</row>
    <row r="150" spans="1:30" ht="14.25" customHeight="1" x14ac:dyDescent="0.25">
      <c r="A150" s="88" t="s">
        <v>322</v>
      </c>
      <c r="B150" s="89"/>
      <c r="C150" s="89"/>
      <c r="D150" s="89"/>
      <c r="E150" s="89"/>
      <c r="F150" s="90"/>
      <c r="G150" s="38"/>
      <c r="H150" s="44"/>
      <c r="I150" s="44"/>
      <c r="J150" s="44"/>
      <c r="K150" s="44"/>
      <c r="L150" s="44"/>
      <c r="M150" s="50"/>
      <c r="N150" s="50"/>
      <c r="O150" s="50"/>
      <c r="P150" s="50"/>
      <c r="Q150" s="50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</row>
    <row r="151" spans="1:30" ht="14.25" customHeight="1" x14ac:dyDescent="0.25">
      <c r="A151" s="88" t="s">
        <v>323</v>
      </c>
      <c r="B151" s="89"/>
      <c r="C151" s="89"/>
      <c r="D151" s="89"/>
      <c r="E151" s="89"/>
      <c r="F151" s="90"/>
      <c r="G151" s="38"/>
      <c r="H151" s="44"/>
      <c r="I151" s="44"/>
      <c r="J151" s="44"/>
      <c r="K151" s="44"/>
      <c r="L151" s="44"/>
      <c r="M151" s="50"/>
      <c r="N151" s="50"/>
      <c r="O151" s="50"/>
      <c r="P151" s="50"/>
      <c r="Q151" s="50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</row>
    <row r="152" spans="1:30" ht="14.25" customHeight="1" x14ac:dyDescent="0.25">
      <c r="A152" s="88" t="s">
        <v>324</v>
      </c>
      <c r="B152" s="89"/>
      <c r="C152" s="89"/>
      <c r="D152" s="89"/>
      <c r="E152" s="89"/>
      <c r="F152" s="90"/>
      <c r="G152" s="38"/>
      <c r="H152" s="44"/>
      <c r="I152" s="44"/>
      <c r="J152" s="44"/>
      <c r="K152" s="44"/>
      <c r="L152" s="44"/>
      <c r="M152" s="50"/>
      <c r="N152" s="50"/>
      <c r="O152" s="50"/>
      <c r="P152" s="50"/>
      <c r="Q152" s="50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</row>
    <row r="153" spans="1:30" ht="14.25" customHeight="1" x14ac:dyDescent="0.25">
      <c r="A153" s="88" t="s">
        <v>325</v>
      </c>
      <c r="B153" s="89"/>
      <c r="C153" s="89"/>
      <c r="D153" s="89"/>
      <c r="E153" s="89"/>
      <c r="F153" s="90"/>
      <c r="G153" s="38"/>
      <c r="H153" s="44"/>
      <c r="I153" s="44"/>
      <c r="J153" s="44"/>
      <c r="K153" s="44"/>
      <c r="L153" s="44"/>
      <c r="M153" s="50"/>
      <c r="N153" s="50"/>
      <c r="O153" s="50"/>
      <c r="P153" s="50"/>
      <c r="Q153" s="50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</row>
    <row r="154" spans="1:30" ht="14.25" customHeight="1" x14ac:dyDescent="0.25">
      <c r="A154" s="88" t="s">
        <v>326</v>
      </c>
      <c r="B154" s="89"/>
      <c r="C154" s="89"/>
      <c r="D154" s="89"/>
      <c r="E154" s="89"/>
      <c r="F154" s="90"/>
      <c r="G154" s="38"/>
      <c r="H154" s="44"/>
      <c r="I154" s="44"/>
      <c r="J154" s="44"/>
      <c r="K154" s="44"/>
      <c r="L154" s="44"/>
      <c r="M154" s="50"/>
      <c r="N154" s="50"/>
      <c r="O154" s="50"/>
      <c r="P154" s="50"/>
      <c r="Q154" s="50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</row>
    <row r="155" spans="1:30" ht="14.25" customHeight="1" x14ac:dyDescent="0.25">
      <c r="A155" s="88" t="s">
        <v>327</v>
      </c>
      <c r="B155" s="89"/>
      <c r="C155" s="89"/>
      <c r="D155" s="89"/>
      <c r="E155" s="89"/>
      <c r="F155" s="90"/>
      <c r="G155" s="38"/>
      <c r="H155" s="44"/>
      <c r="I155" s="44"/>
      <c r="J155" s="44"/>
      <c r="K155" s="44"/>
      <c r="L155" s="44"/>
      <c r="M155" s="50"/>
      <c r="N155" s="50"/>
      <c r="O155" s="50"/>
      <c r="P155" s="50"/>
      <c r="Q155" s="50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</row>
    <row r="156" spans="1:30" ht="14.25" customHeight="1" x14ac:dyDescent="0.25">
      <c r="A156" s="88" t="s">
        <v>328</v>
      </c>
      <c r="B156" s="89"/>
      <c r="C156" s="89"/>
      <c r="D156" s="89"/>
      <c r="E156" s="89"/>
      <c r="F156" s="90"/>
      <c r="G156" s="38"/>
      <c r="H156" s="44"/>
      <c r="I156" s="44"/>
      <c r="J156" s="44"/>
      <c r="K156" s="44"/>
      <c r="L156" s="44"/>
      <c r="M156" s="50"/>
      <c r="N156" s="50"/>
      <c r="O156" s="50"/>
      <c r="P156" s="50"/>
      <c r="Q156" s="50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</row>
    <row r="157" spans="1:30" ht="14.25" customHeight="1" x14ac:dyDescent="0.25">
      <c r="A157" s="88" t="s">
        <v>329</v>
      </c>
      <c r="B157" s="89"/>
      <c r="C157" s="89"/>
      <c r="D157" s="89"/>
      <c r="E157" s="89"/>
      <c r="F157" s="90"/>
      <c r="G157" s="38"/>
      <c r="H157" s="44"/>
      <c r="I157" s="44"/>
      <c r="J157" s="44"/>
      <c r="K157" s="44"/>
      <c r="L157" s="44"/>
      <c r="M157" s="50"/>
      <c r="N157" s="50"/>
      <c r="O157" s="50"/>
      <c r="P157" s="50"/>
      <c r="Q157" s="50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</row>
    <row r="158" spans="1:30" ht="14.25" customHeight="1" x14ac:dyDescent="0.25">
      <c r="A158" s="88" t="s">
        <v>330</v>
      </c>
      <c r="B158" s="89"/>
      <c r="C158" s="89"/>
      <c r="D158" s="89"/>
      <c r="E158" s="89"/>
      <c r="F158" s="90"/>
      <c r="G158" s="38"/>
      <c r="H158" s="44"/>
      <c r="I158" s="44"/>
      <c r="J158" s="44"/>
      <c r="K158" s="44"/>
      <c r="L158" s="44"/>
      <c r="M158" s="50"/>
      <c r="N158" s="50"/>
      <c r="O158" s="50"/>
      <c r="P158" s="50"/>
      <c r="Q158" s="50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</row>
    <row r="159" spans="1:30" ht="14.25" customHeight="1" x14ac:dyDescent="0.25">
      <c r="A159" s="88" t="s">
        <v>331</v>
      </c>
      <c r="B159" s="89"/>
      <c r="C159" s="89"/>
      <c r="D159" s="89"/>
      <c r="E159" s="89"/>
      <c r="F159" s="90"/>
      <c r="G159" s="38"/>
      <c r="H159" s="44"/>
      <c r="I159" s="44"/>
      <c r="J159" s="44"/>
      <c r="K159" s="44"/>
      <c r="L159" s="44"/>
      <c r="M159" s="50"/>
      <c r="N159" s="50"/>
      <c r="O159" s="50"/>
      <c r="P159" s="50"/>
      <c r="Q159" s="50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</row>
    <row r="160" spans="1:30" ht="14.25" customHeight="1" x14ac:dyDescent="0.25">
      <c r="A160" s="88" t="s">
        <v>332</v>
      </c>
      <c r="B160" s="89"/>
      <c r="C160" s="89"/>
      <c r="D160" s="89"/>
      <c r="E160" s="89"/>
      <c r="F160" s="90"/>
      <c r="G160" s="38"/>
      <c r="H160" s="44"/>
      <c r="I160" s="44"/>
      <c r="J160" s="44"/>
      <c r="K160" s="44"/>
      <c r="L160" s="44"/>
      <c r="M160" s="50"/>
      <c r="N160" s="50"/>
      <c r="O160" s="50"/>
      <c r="P160" s="50"/>
      <c r="Q160" s="50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</row>
    <row r="161" spans="1:30" ht="14.25" customHeight="1" x14ac:dyDescent="0.25">
      <c r="A161" s="88" t="s">
        <v>333</v>
      </c>
      <c r="B161" s="89"/>
      <c r="C161" s="89"/>
      <c r="D161" s="89"/>
      <c r="E161" s="89"/>
      <c r="F161" s="90"/>
      <c r="G161" s="38"/>
      <c r="H161" s="44"/>
      <c r="I161" s="44"/>
      <c r="J161" s="44"/>
      <c r="K161" s="44"/>
      <c r="L161" s="44"/>
      <c r="M161" s="50"/>
      <c r="N161" s="50"/>
      <c r="O161" s="50"/>
      <c r="P161" s="50"/>
      <c r="Q161" s="50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</row>
    <row r="162" spans="1:30" ht="14.25" customHeight="1" x14ac:dyDescent="0.25">
      <c r="A162" s="88" t="s">
        <v>334</v>
      </c>
      <c r="B162" s="89"/>
      <c r="C162" s="89"/>
      <c r="D162" s="89"/>
      <c r="E162" s="89"/>
      <c r="F162" s="90"/>
      <c r="G162" s="38"/>
      <c r="H162" s="44"/>
      <c r="I162" s="44"/>
      <c r="J162" s="44"/>
      <c r="K162" s="44"/>
      <c r="L162" s="44"/>
      <c r="M162" s="50"/>
      <c r="N162" s="50"/>
      <c r="O162" s="50"/>
      <c r="P162" s="50"/>
      <c r="Q162" s="50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</row>
    <row r="163" spans="1:30" ht="14.25" customHeight="1" x14ac:dyDescent="0.25">
      <c r="A163" s="88" t="s">
        <v>335</v>
      </c>
      <c r="B163" s="89"/>
      <c r="C163" s="89"/>
      <c r="D163" s="89"/>
      <c r="E163" s="89"/>
      <c r="F163" s="90"/>
      <c r="G163" s="38"/>
      <c r="H163" s="44"/>
      <c r="I163" s="44"/>
      <c r="J163" s="44"/>
      <c r="K163" s="44"/>
      <c r="L163" s="44"/>
      <c r="M163" s="50"/>
      <c r="N163" s="50"/>
      <c r="O163" s="50"/>
      <c r="P163" s="50"/>
      <c r="Q163" s="50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</row>
    <row r="164" spans="1:30" ht="14.25" customHeight="1" x14ac:dyDescent="0.25">
      <c r="A164" s="88" t="s">
        <v>336</v>
      </c>
      <c r="B164" s="89"/>
      <c r="C164" s="89"/>
      <c r="D164" s="89"/>
      <c r="E164" s="89"/>
      <c r="F164" s="90"/>
      <c r="G164" s="38"/>
      <c r="H164" s="44"/>
      <c r="I164" s="44"/>
      <c r="J164" s="44"/>
      <c r="K164" s="44"/>
      <c r="L164" s="44"/>
      <c r="M164" s="50"/>
      <c r="N164" s="50"/>
      <c r="O164" s="50"/>
      <c r="P164" s="50"/>
      <c r="Q164" s="50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</row>
    <row r="165" spans="1:30" ht="14.25" customHeight="1" x14ac:dyDescent="0.25">
      <c r="A165" s="88" t="s">
        <v>337</v>
      </c>
      <c r="B165" s="89"/>
      <c r="C165" s="89"/>
      <c r="D165" s="89"/>
      <c r="E165" s="89"/>
      <c r="F165" s="90"/>
      <c r="G165" s="38"/>
      <c r="H165" s="44"/>
      <c r="I165" s="44"/>
      <c r="J165" s="44"/>
      <c r="K165" s="44"/>
      <c r="L165" s="44"/>
      <c r="M165" s="50"/>
      <c r="N165" s="50"/>
      <c r="O165" s="50"/>
      <c r="P165" s="50"/>
      <c r="Q165" s="50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</row>
    <row r="166" spans="1:30" ht="14.25" customHeight="1" x14ac:dyDescent="0.25">
      <c r="A166" s="88" t="s">
        <v>338</v>
      </c>
      <c r="B166" s="89"/>
      <c r="C166" s="89"/>
      <c r="D166" s="89"/>
      <c r="E166" s="89"/>
      <c r="F166" s="90"/>
      <c r="G166" s="38"/>
      <c r="H166" s="44"/>
      <c r="I166" s="44"/>
      <c r="J166" s="44"/>
      <c r="K166" s="44"/>
      <c r="L166" s="44"/>
      <c r="M166" s="50"/>
      <c r="N166" s="50"/>
      <c r="O166" s="50"/>
      <c r="P166" s="50"/>
      <c r="Q166" s="50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</row>
    <row r="167" spans="1:30" ht="14.25" customHeight="1" x14ac:dyDescent="0.25">
      <c r="A167" s="88" t="s">
        <v>339</v>
      </c>
      <c r="B167" s="89"/>
      <c r="C167" s="89"/>
      <c r="D167" s="89"/>
      <c r="E167" s="89"/>
      <c r="F167" s="90"/>
      <c r="G167" s="38"/>
      <c r="H167" s="44"/>
      <c r="I167" s="44"/>
      <c r="J167" s="44"/>
      <c r="K167" s="44"/>
      <c r="L167" s="44"/>
      <c r="M167" s="50"/>
      <c r="N167" s="50"/>
      <c r="O167" s="50"/>
      <c r="P167" s="50"/>
      <c r="Q167" s="50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</row>
    <row r="168" spans="1:30" ht="14.25" customHeight="1" x14ac:dyDescent="0.25">
      <c r="A168" s="88" t="s">
        <v>340</v>
      </c>
      <c r="B168" s="89"/>
      <c r="C168" s="89"/>
      <c r="D168" s="89"/>
      <c r="E168" s="89"/>
      <c r="F168" s="90"/>
      <c r="G168" s="38"/>
      <c r="H168" s="44"/>
      <c r="I168" s="44"/>
      <c r="J168" s="44"/>
      <c r="K168" s="44"/>
      <c r="L168" s="44"/>
      <c r="M168" s="50"/>
      <c r="N168" s="50"/>
      <c r="O168" s="50"/>
      <c r="P168" s="50"/>
      <c r="Q168" s="50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</row>
    <row r="169" spans="1:30" ht="14.25" customHeight="1" x14ac:dyDescent="0.25">
      <c r="A169" s="88" t="s">
        <v>341</v>
      </c>
      <c r="B169" s="89"/>
      <c r="C169" s="89"/>
      <c r="D169" s="89"/>
      <c r="E169" s="89"/>
      <c r="F169" s="90"/>
      <c r="G169" s="38"/>
      <c r="H169" s="44"/>
      <c r="I169" s="44"/>
      <c r="J169" s="44"/>
      <c r="K169" s="44"/>
      <c r="L169" s="44"/>
      <c r="M169" s="50"/>
      <c r="N169" s="50"/>
      <c r="O169" s="50"/>
      <c r="P169" s="50"/>
      <c r="Q169" s="50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</row>
    <row r="170" spans="1:30" ht="14.25" customHeight="1" x14ac:dyDescent="0.25">
      <c r="A170" s="88" t="s">
        <v>342</v>
      </c>
      <c r="B170" s="89"/>
      <c r="C170" s="89"/>
      <c r="D170" s="89"/>
      <c r="E170" s="89"/>
      <c r="F170" s="90"/>
      <c r="G170" s="38"/>
      <c r="H170" s="44"/>
      <c r="I170" s="44"/>
      <c r="J170" s="44"/>
      <c r="K170" s="44"/>
      <c r="L170" s="44"/>
      <c r="M170" s="50"/>
      <c r="N170" s="50"/>
      <c r="O170" s="50"/>
      <c r="P170" s="50"/>
      <c r="Q170" s="50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</row>
    <row r="171" spans="1:30" ht="14.25" customHeight="1" x14ac:dyDescent="0.25">
      <c r="A171" s="88" t="s">
        <v>343</v>
      </c>
      <c r="B171" s="89"/>
      <c r="C171" s="89"/>
      <c r="D171" s="89"/>
      <c r="E171" s="89"/>
      <c r="F171" s="90"/>
      <c r="G171" s="38"/>
      <c r="H171" s="44"/>
      <c r="I171" s="44"/>
      <c r="J171" s="44"/>
      <c r="K171" s="44"/>
      <c r="L171" s="44"/>
      <c r="M171" s="50"/>
      <c r="N171" s="50"/>
      <c r="O171" s="50"/>
      <c r="P171" s="50"/>
      <c r="Q171" s="50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</row>
    <row r="172" spans="1:30" ht="14.25" customHeight="1" x14ac:dyDescent="0.25">
      <c r="A172" s="88" t="s">
        <v>344</v>
      </c>
      <c r="B172" s="89"/>
      <c r="C172" s="89"/>
      <c r="D172" s="89"/>
      <c r="E172" s="89"/>
      <c r="F172" s="90"/>
      <c r="G172" s="38"/>
      <c r="H172" s="44"/>
      <c r="I172" s="44"/>
      <c r="J172" s="44"/>
      <c r="K172" s="44"/>
      <c r="L172" s="44"/>
      <c r="M172" s="50"/>
      <c r="N172" s="50"/>
      <c r="O172" s="50"/>
      <c r="P172" s="50"/>
      <c r="Q172" s="50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</row>
    <row r="173" spans="1:30" ht="14.25" customHeight="1" x14ac:dyDescent="0.25">
      <c r="A173" s="88" t="s">
        <v>345</v>
      </c>
      <c r="B173" s="89"/>
      <c r="C173" s="89"/>
      <c r="D173" s="89"/>
      <c r="E173" s="89"/>
      <c r="F173" s="90"/>
      <c r="G173" s="38"/>
      <c r="H173" s="44"/>
      <c r="I173" s="44"/>
      <c r="J173" s="44"/>
      <c r="K173" s="44"/>
      <c r="L173" s="44"/>
      <c r="M173" s="50"/>
      <c r="N173" s="50"/>
      <c r="O173" s="50"/>
      <c r="P173" s="50"/>
      <c r="Q173" s="50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</row>
    <row r="174" spans="1:30" ht="14.25" customHeight="1" x14ac:dyDescent="0.25">
      <c r="A174" s="88" t="s">
        <v>346</v>
      </c>
      <c r="B174" s="89"/>
      <c r="C174" s="89"/>
      <c r="D174" s="89"/>
      <c r="E174" s="89"/>
      <c r="F174" s="90"/>
      <c r="G174" s="38"/>
      <c r="H174" s="44"/>
      <c r="I174" s="44"/>
      <c r="J174" s="44"/>
      <c r="K174" s="44"/>
      <c r="L174" s="44"/>
      <c r="M174" s="50"/>
      <c r="N174" s="50"/>
      <c r="O174" s="50"/>
      <c r="P174" s="50"/>
      <c r="Q174" s="50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</row>
    <row r="175" spans="1:30" ht="14.25" customHeight="1" x14ac:dyDescent="0.25">
      <c r="A175" s="88" t="s">
        <v>347</v>
      </c>
      <c r="B175" s="89"/>
      <c r="C175" s="89"/>
      <c r="D175" s="89"/>
      <c r="E175" s="89"/>
      <c r="F175" s="90"/>
      <c r="G175" s="38"/>
      <c r="H175" s="44"/>
      <c r="I175" s="44"/>
      <c r="J175" s="44"/>
      <c r="K175" s="44"/>
      <c r="L175" s="44"/>
      <c r="M175" s="50"/>
      <c r="N175" s="50"/>
      <c r="O175" s="50"/>
      <c r="P175" s="50"/>
      <c r="Q175" s="50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</row>
    <row r="176" spans="1:30" ht="14.25" customHeight="1" x14ac:dyDescent="0.25">
      <c r="A176" s="88" t="s">
        <v>348</v>
      </c>
      <c r="B176" s="89"/>
      <c r="C176" s="89"/>
      <c r="D176" s="89"/>
      <c r="E176" s="89"/>
      <c r="F176" s="90"/>
      <c r="G176" s="38"/>
      <c r="H176" s="44"/>
      <c r="I176" s="44"/>
      <c r="J176" s="44"/>
      <c r="K176" s="44"/>
      <c r="L176" s="44"/>
      <c r="M176" s="50"/>
      <c r="N176" s="50"/>
      <c r="O176" s="50"/>
      <c r="P176" s="50"/>
      <c r="Q176" s="50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</row>
    <row r="177" spans="1:30" ht="14.25" customHeight="1" x14ac:dyDescent="0.25">
      <c r="A177" s="88" t="s">
        <v>349</v>
      </c>
      <c r="B177" s="89"/>
      <c r="C177" s="89"/>
      <c r="D177" s="89"/>
      <c r="E177" s="89"/>
      <c r="F177" s="90"/>
      <c r="G177" s="38"/>
      <c r="H177" s="44"/>
      <c r="I177" s="44"/>
      <c r="J177" s="44"/>
      <c r="K177" s="44"/>
      <c r="L177" s="44"/>
      <c r="M177" s="50"/>
      <c r="N177" s="50"/>
      <c r="O177" s="50"/>
      <c r="P177" s="50"/>
      <c r="Q177" s="50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</row>
    <row r="178" spans="1:30" ht="14.25" customHeight="1" x14ac:dyDescent="0.25">
      <c r="A178" s="88" t="s">
        <v>350</v>
      </c>
      <c r="B178" s="89"/>
      <c r="C178" s="89"/>
      <c r="D178" s="89"/>
      <c r="E178" s="89"/>
      <c r="F178" s="90"/>
      <c r="G178" s="38"/>
      <c r="H178" s="44"/>
      <c r="I178" s="44"/>
      <c r="J178" s="44"/>
      <c r="K178" s="44"/>
      <c r="L178" s="44"/>
      <c r="M178" s="50"/>
      <c r="N178" s="50"/>
      <c r="O178" s="50"/>
      <c r="P178" s="50"/>
      <c r="Q178" s="50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</row>
    <row r="179" spans="1:30" ht="14.25" customHeight="1" x14ac:dyDescent="0.25">
      <c r="A179" s="88" t="s">
        <v>351</v>
      </c>
      <c r="B179" s="89"/>
      <c r="C179" s="89"/>
      <c r="D179" s="89"/>
      <c r="E179" s="89"/>
      <c r="F179" s="90"/>
      <c r="G179" s="38"/>
      <c r="H179" s="44"/>
      <c r="I179" s="44"/>
      <c r="J179" s="44"/>
      <c r="K179" s="44"/>
      <c r="L179" s="44"/>
      <c r="M179" s="50"/>
      <c r="N179" s="50"/>
      <c r="O179" s="50"/>
      <c r="P179" s="50"/>
      <c r="Q179" s="50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</row>
    <row r="180" spans="1:30" ht="14.25" customHeight="1" x14ac:dyDescent="0.25">
      <c r="A180" s="88" t="s">
        <v>352</v>
      </c>
      <c r="B180" s="89"/>
      <c r="C180" s="89"/>
      <c r="D180" s="89"/>
      <c r="E180" s="89"/>
      <c r="F180" s="90"/>
      <c r="G180" s="38"/>
      <c r="H180" s="44"/>
      <c r="I180" s="44"/>
      <c r="J180" s="44"/>
      <c r="K180" s="44"/>
      <c r="L180" s="44"/>
      <c r="M180" s="50"/>
      <c r="N180" s="50"/>
      <c r="O180" s="50"/>
      <c r="P180" s="50"/>
      <c r="Q180" s="50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</row>
    <row r="181" spans="1:30" ht="14.25" customHeight="1" x14ac:dyDescent="0.25">
      <c r="A181" s="88" t="s">
        <v>353</v>
      </c>
      <c r="B181" s="89"/>
      <c r="C181" s="89"/>
      <c r="D181" s="89"/>
      <c r="E181" s="89"/>
      <c r="F181" s="90"/>
      <c r="G181" s="38"/>
      <c r="H181" s="44"/>
      <c r="I181" s="44"/>
      <c r="J181" s="44"/>
      <c r="K181" s="44"/>
      <c r="L181" s="44"/>
      <c r="M181" s="50"/>
      <c r="N181" s="50"/>
      <c r="O181" s="50"/>
      <c r="P181" s="50"/>
      <c r="Q181" s="50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</row>
    <row r="182" spans="1:30" ht="14.25" customHeight="1" x14ac:dyDescent="0.25">
      <c r="A182" s="88" t="s">
        <v>354</v>
      </c>
      <c r="B182" s="89"/>
      <c r="C182" s="89"/>
      <c r="D182" s="89"/>
      <c r="E182" s="89"/>
      <c r="F182" s="90"/>
      <c r="G182" s="38"/>
      <c r="H182" s="44"/>
      <c r="I182" s="44"/>
      <c r="J182" s="44"/>
      <c r="K182" s="44"/>
      <c r="L182" s="44"/>
      <c r="M182" s="50"/>
      <c r="N182" s="50"/>
      <c r="O182" s="50"/>
      <c r="P182" s="50"/>
      <c r="Q182" s="50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</row>
    <row r="183" spans="1:30" ht="14.25" customHeight="1" x14ac:dyDescent="0.25">
      <c r="A183" s="88" t="s">
        <v>355</v>
      </c>
      <c r="B183" s="89"/>
      <c r="C183" s="89"/>
      <c r="D183" s="89"/>
      <c r="E183" s="89"/>
      <c r="F183" s="90"/>
      <c r="G183" s="38"/>
      <c r="H183" s="44"/>
      <c r="I183" s="44"/>
      <c r="J183" s="44"/>
      <c r="K183" s="44"/>
      <c r="L183" s="44"/>
      <c r="M183" s="50"/>
      <c r="N183" s="50"/>
      <c r="O183" s="50"/>
      <c r="P183" s="50"/>
      <c r="Q183" s="50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</row>
    <row r="184" spans="1:30" ht="14.25" customHeight="1" x14ac:dyDescent="0.25">
      <c r="A184" s="88" t="s">
        <v>356</v>
      </c>
      <c r="B184" s="89"/>
      <c r="C184" s="89"/>
      <c r="D184" s="89"/>
      <c r="E184" s="89"/>
      <c r="F184" s="90"/>
      <c r="G184" s="38"/>
      <c r="H184" s="44"/>
      <c r="I184" s="44"/>
      <c r="J184" s="44"/>
      <c r="K184" s="44"/>
      <c r="L184" s="44"/>
      <c r="M184" s="50"/>
      <c r="N184" s="50"/>
      <c r="O184" s="50"/>
      <c r="P184" s="50"/>
      <c r="Q184" s="50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</row>
    <row r="185" spans="1:30" ht="14.25" customHeight="1" x14ac:dyDescent="0.25">
      <c r="A185" s="88" t="s">
        <v>357</v>
      </c>
      <c r="B185" s="89"/>
      <c r="C185" s="89"/>
      <c r="D185" s="89"/>
      <c r="E185" s="89"/>
      <c r="F185" s="90"/>
      <c r="G185" s="38"/>
      <c r="H185" s="44"/>
      <c r="I185" s="44"/>
      <c r="J185" s="44"/>
      <c r="K185" s="44"/>
      <c r="L185" s="44"/>
      <c r="M185" s="50"/>
      <c r="N185" s="50"/>
      <c r="O185" s="50"/>
      <c r="P185" s="50"/>
      <c r="Q185" s="50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</row>
    <row r="186" spans="1:30" ht="14.25" customHeight="1" x14ac:dyDescent="0.25">
      <c r="A186" s="88" t="s">
        <v>358</v>
      </c>
      <c r="B186" s="89"/>
      <c r="C186" s="89"/>
      <c r="D186" s="89"/>
      <c r="E186" s="89"/>
      <c r="F186" s="90"/>
      <c r="G186" s="38"/>
      <c r="H186" s="44"/>
      <c r="I186" s="44"/>
      <c r="J186" s="44"/>
      <c r="K186" s="44"/>
      <c r="L186" s="44"/>
      <c r="M186" s="50"/>
      <c r="N186" s="50"/>
      <c r="O186" s="50"/>
      <c r="P186" s="50"/>
      <c r="Q186" s="50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</row>
    <row r="187" spans="1:30" ht="14.25" customHeight="1" x14ac:dyDescent="0.25">
      <c r="A187" s="88" t="s">
        <v>359</v>
      </c>
      <c r="B187" s="89"/>
      <c r="C187" s="89"/>
      <c r="D187" s="89"/>
      <c r="E187" s="89"/>
      <c r="F187" s="90"/>
      <c r="G187" s="38"/>
      <c r="H187" s="44"/>
      <c r="I187" s="44"/>
      <c r="J187" s="44"/>
      <c r="K187" s="44"/>
      <c r="L187" s="44"/>
      <c r="M187" s="50"/>
      <c r="N187" s="50"/>
      <c r="O187" s="50"/>
      <c r="P187" s="50"/>
      <c r="Q187" s="50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</row>
    <row r="188" spans="1:30" ht="14.25" customHeight="1" x14ac:dyDescent="0.25">
      <c r="A188" s="88" t="s">
        <v>360</v>
      </c>
      <c r="B188" s="89"/>
      <c r="C188" s="89"/>
      <c r="D188" s="89"/>
      <c r="E188" s="89"/>
      <c r="F188" s="90"/>
      <c r="G188" s="38"/>
      <c r="H188" s="44"/>
      <c r="I188" s="44"/>
      <c r="J188" s="44"/>
      <c r="K188" s="44"/>
      <c r="L188" s="44"/>
      <c r="M188" s="50"/>
      <c r="N188" s="50"/>
      <c r="O188" s="50"/>
      <c r="P188" s="50"/>
      <c r="Q188" s="50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</row>
    <row r="189" spans="1:30" ht="14.25" customHeight="1" x14ac:dyDescent="0.25">
      <c r="A189" s="88" t="s">
        <v>361</v>
      </c>
      <c r="B189" s="89"/>
      <c r="C189" s="89"/>
      <c r="D189" s="89"/>
      <c r="E189" s="89"/>
      <c r="F189" s="90"/>
      <c r="G189" s="38"/>
      <c r="H189" s="44"/>
      <c r="I189" s="44"/>
      <c r="J189" s="44"/>
      <c r="K189" s="44"/>
      <c r="L189" s="44"/>
      <c r="M189" s="50"/>
      <c r="N189" s="50"/>
      <c r="O189" s="50"/>
      <c r="P189" s="50"/>
      <c r="Q189" s="50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</row>
    <row r="190" spans="1:30" ht="14.25" customHeight="1" x14ac:dyDescent="0.25">
      <c r="A190" s="88" t="s">
        <v>362</v>
      </c>
      <c r="B190" s="89"/>
      <c r="C190" s="89"/>
      <c r="D190" s="89"/>
      <c r="E190" s="89"/>
      <c r="F190" s="90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</row>
    <row r="191" spans="1:30" ht="14.25" customHeight="1" x14ac:dyDescent="0.25">
      <c r="A191" s="88" t="s">
        <v>363</v>
      </c>
      <c r="B191" s="89"/>
      <c r="C191" s="89"/>
      <c r="D191" s="89"/>
      <c r="E191" s="89"/>
      <c r="F191" s="90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</row>
    <row r="192" spans="1:30" ht="14.25" customHeight="1" x14ac:dyDescent="0.25">
      <c r="A192" s="88" t="s">
        <v>364</v>
      </c>
      <c r="B192" s="89"/>
      <c r="C192" s="89"/>
      <c r="D192" s="89"/>
      <c r="E192" s="89"/>
      <c r="F192" s="90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</row>
    <row r="193" spans="1:30" ht="14.25" customHeight="1" x14ac:dyDescent="0.25">
      <c r="A193" s="88" t="s">
        <v>365</v>
      </c>
      <c r="B193" s="89"/>
      <c r="C193" s="89"/>
      <c r="D193" s="89"/>
      <c r="E193" s="89"/>
      <c r="F193" s="90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</row>
    <row r="194" spans="1:30" ht="14.25" customHeight="1" x14ac:dyDescent="0.25">
      <c r="A194" s="88" t="s">
        <v>366</v>
      </c>
      <c r="B194" s="89"/>
      <c r="C194" s="89"/>
      <c r="D194" s="89"/>
      <c r="E194" s="89"/>
      <c r="F194" s="90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</row>
    <row r="195" spans="1:30" ht="14.25" customHeight="1" x14ac:dyDescent="0.25">
      <c r="A195" s="88" t="s">
        <v>367</v>
      </c>
      <c r="B195" s="89"/>
      <c r="C195" s="89"/>
      <c r="D195" s="89"/>
      <c r="E195" s="89"/>
      <c r="F195" s="90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</row>
    <row r="196" spans="1:30" ht="14.25" customHeight="1" x14ac:dyDescent="0.25">
      <c r="A196" s="88" t="s">
        <v>368</v>
      </c>
      <c r="B196" s="89"/>
      <c r="C196" s="89"/>
      <c r="D196" s="89"/>
      <c r="E196" s="89"/>
      <c r="F196" s="90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</row>
    <row r="197" spans="1:30" ht="14.25" customHeight="1" x14ac:dyDescent="0.25">
      <c r="A197" s="88" t="s">
        <v>369</v>
      </c>
      <c r="B197" s="89"/>
      <c r="C197" s="89"/>
      <c r="D197" s="89"/>
      <c r="E197" s="89"/>
      <c r="F197" s="90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</row>
    <row r="198" spans="1:30" ht="14.25" customHeight="1" x14ac:dyDescent="0.25">
      <c r="A198" s="88" t="s">
        <v>370</v>
      </c>
      <c r="B198" s="89"/>
      <c r="C198" s="89"/>
      <c r="D198" s="89"/>
      <c r="E198" s="89"/>
      <c r="F198" s="90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</row>
    <row r="199" spans="1:30" ht="14.25" customHeight="1" x14ac:dyDescent="0.25">
      <c r="A199" s="88" t="s">
        <v>371</v>
      </c>
      <c r="B199" s="89"/>
      <c r="C199" s="89"/>
      <c r="D199" s="89"/>
      <c r="E199" s="89"/>
      <c r="F199" s="90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</row>
    <row r="200" spans="1:30" ht="14.25" customHeight="1" x14ac:dyDescent="0.25">
      <c r="A200" s="88" t="s">
        <v>372</v>
      </c>
      <c r="B200" s="89"/>
      <c r="C200" s="89"/>
      <c r="D200" s="89"/>
      <c r="E200" s="89"/>
      <c r="F200" s="90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</row>
    <row r="201" spans="1:30" ht="14.25" customHeight="1" x14ac:dyDescent="0.25">
      <c r="A201" s="88" t="s">
        <v>373</v>
      </c>
      <c r="B201" s="89"/>
      <c r="C201" s="89"/>
      <c r="D201" s="89"/>
      <c r="E201" s="89"/>
      <c r="F201" s="90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</row>
    <row r="202" spans="1:30" ht="14.25" customHeight="1" x14ac:dyDescent="0.25">
      <c r="A202" s="88" t="s">
        <v>374</v>
      </c>
      <c r="B202" s="89"/>
      <c r="C202" s="89"/>
      <c r="D202" s="89"/>
      <c r="E202" s="89"/>
      <c r="F202" s="90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</row>
    <row r="203" spans="1:30" ht="14.25" customHeight="1" x14ac:dyDescent="0.25">
      <c r="A203" s="88" t="s">
        <v>375</v>
      </c>
      <c r="B203" s="89"/>
      <c r="C203" s="89"/>
      <c r="D203" s="89"/>
      <c r="E203" s="89"/>
      <c r="F203" s="90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</row>
    <row r="204" spans="1:30" ht="14.25" customHeight="1" x14ac:dyDescent="0.25">
      <c r="A204" s="88" t="s">
        <v>376</v>
      </c>
      <c r="B204" s="89"/>
      <c r="C204" s="89"/>
      <c r="D204" s="89"/>
      <c r="E204" s="89"/>
      <c r="F204" s="90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</row>
    <row r="205" spans="1:30" ht="14.25" customHeight="1" x14ac:dyDescent="0.25">
      <c r="A205" s="88" t="s">
        <v>377</v>
      </c>
      <c r="B205" s="89"/>
      <c r="C205" s="89"/>
      <c r="D205" s="89"/>
      <c r="E205" s="89"/>
      <c r="F205" s="90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</row>
    <row r="206" spans="1:30" ht="14.25" customHeight="1" x14ac:dyDescent="0.25">
      <c r="A206" s="88" t="s">
        <v>378</v>
      </c>
      <c r="B206" s="89"/>
      <c r="C206" s="89"/>
      <c r="D206" s="89"/>
      <c r="E206" s="89"/>
      <c r="F206" s="90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</row>
    <row r="207" spans="1:30" ht="14.25" customHeight="1" x14ac:dyDescent="0.25">
      <c r="A207" s="88" t="s">
        <v>379</v>
      </c>
      <c r="B207" s="89"/>
      <c r="C207" s="89"/>
      <c r="D207" s="89"/>
      <c r="E207" s="89"/>
      <c r="F207" s="90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</row>
    <row r="208" spans="1:30" ht="14.25" customHeight="1" x14ac:dyDescent="0.25">
      <c r="A208" s="88" t="s">
        <v>380</v>
      </c>
      <c r="B208" s="89"/>
      <c r="C208" s="89"/>
      <c r="D208" s="89"/>
      <c r="E208" s="89"/>
      <c r="F208" s="90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</row>
    <row r="209" spans="1:30" ht="14.25" customHeight="1" x14ac:dyDescent="0.25">
      <c r="A209" s="88" t="s">
        <v>381</v>
      </c>
      <c r="B209" s="89"/>
      <c r="C209" s="89"/>
      <c r="D209" s="89"/>
      <c r="E209" s="89"/>
      <c r="F209" s="90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</row>
    <row r="210" spans="1:30" ht="14.25" customHeight="1" x14ac:dyDescent="0.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4.25" customHeight="1" x14ac:dyDescent="0.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4.25" customHeight="1" x14ac:dyDescent="0.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4.25" customHeight="1" x14ac:dyDescent="0.2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4.2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4.2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4.2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4.2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4.2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4.2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4.2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4.2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4.2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4.2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4.2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4.2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4.2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4.2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4.2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4.2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4.2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4.2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4.2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4.2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4.2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4.2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4.2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4.2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4.2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4.2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4.2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4.2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4.2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4.2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4.2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4.2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4.2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4.2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4.2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4.2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4.2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4.2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4.2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4.2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4.2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4.2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4.2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4.2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4.2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4.2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4.2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4.2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4.2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4.2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4.2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4.2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4.2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4.2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4.2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4.2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4.2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4.2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4.2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4.2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4.2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4.2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4.2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4.2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4.2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4.2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4.2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4.2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4.2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4.2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4.2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4.2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4.2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4.2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4.2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4.2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4.2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4.2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4.2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4.2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4.2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4.2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4.2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4.2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4.2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4.2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4.2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4.2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4.2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4.2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4.2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4.2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4.2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4.2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4.2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4.2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4.2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4.2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4.2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4.2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4.2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4.2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4.2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4.2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4.2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4.2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4.2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4.2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4.2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4.2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4.2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4.2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4.2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4.2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4.2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4.2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4.2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4.2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4.2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4.2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4.2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4.2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4.2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4.2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4.2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4.2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4.2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4.2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4.2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4.2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4.2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4.2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4.2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4.2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4.2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4.2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4.2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4.2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4.2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4.2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4.2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4.2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4.2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4.2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4.2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4.2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4.2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4.2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4.2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4.2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4.2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4.2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4.2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4.2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4.2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4.2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4.2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4.2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4.2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4.2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4.2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4.2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4.2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4.2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4.2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4.2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4.2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4.2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4.2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4.2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4.2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4.2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4.2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4.2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4.2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4.2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4.2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4.2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4.2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4.2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4.2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4.2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4.2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4.2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4.2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4.2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4.2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4.2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4.2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4.2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4.2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4.2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4.2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4.2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4.2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4.2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ht="15.75" customHeight="1" x14ac:dyDescent="0.25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</row>
    <row r="411" spans="1:30" ht="15.75" customHeight="1" x14ac:dyDescent="0.25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</row>
    <row r="412" spans="1:30" ht="15.75" customHeight="1" x14ac:dyDescent="0.25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</row>
    <row r="413" spans="1:30" ht="15.75" customHeight="1" x14ac:dyDescent="0.25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</row>
    <row r="414" spans="1:30" ht="15.75" customHeight="1" x14ac:dyDescent="0.25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</row>
    <row r="415" spans="1:30" ht="15.75" customHeight="1" x14ac:dyDescent="0.25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</row>
    <row r="416" spans="1:30" ht="15.75" customHeight="1" x14ac:dyDescent="0.25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</row>
    <row r="417" spans="1:30" ht="15.75" customHeight="1" x14ac:dyDescent="0.25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</row>
    <row r="418" spans="1:30" ht="15.75" customHeight="1" x14ac:dyDescent="0.25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</row>
    <row r="419" spans="1:30" ht="15.75" customHeight="1" x14ac:dyDescent="0.25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</row>
    <row r="420" spans="1:30" ht="15.75" customHeight="1" x14ac:dyDescent="0.25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</row>
    <row r="421" spans="1:30" ht="15.75" customHeight="1" x14ac:dyDescent="0.25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</row>
    <row r="422" spans="1:30" ht="15.75" customHeight="1" x14ac:dyDescent="0.25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</row>
    <row r="423" spans="1:30" ht="15.75" customHeight="1" x14ac:dyDescent="0.25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</row>
    <row r="424" spans="1:30" ht="15.75" customHeight="1" x14ac:dyDescent="0.25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</row>
    <row r="425" spans="1:30" ht="15.75" customHeight="1" x14ac:dyDescent="0.25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</row>
    <row r="426" spans="1:30" ht="15.75" customHeight="1" x14ac:dyDescent="0.25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</row>
    <row r="427" spans="1:30" ht="15.75" customHeight="1" x14ac:dyDescent="0.25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</row>
    <row r="428" spans="1:30" ht="15.75" customHeight="1" x14ac:dyDescent="0.25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</row>
    <row r="429" spans="1:30" ht="15.75" customHeight="1" x14ac:dyDescent="0.25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</row>
    <row r="430" spans="1:30" ht="15.75" customHeight="1" x14ac:dyDescent="0.25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</row>
    <row r="431" spans="1:30" ht="15.75" customHeight="1" x14ac:dyDescent="0.25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</row>
    <row r="432" spans="1:30" ht="15.75" customHeight="1" x14ac:dyDescent="0.25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</row>
    <row r="433" spans="1:30" ht="15.75" customHeight="1" x14ac:dyDescent="0.25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</row>
    <row r="434" spans="1:30" ht="15.75" customHeight="1" x14ac:dyDescent="0.25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</row>
    <row r="435" spans="1:30" ht="15.75" customHeight="1" x14ac:dyDescent="0.25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</row>
    <row r="436" spans="1:30" ht="15.75" customHeight="1" x14ac:dyDescent="0.25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</row>
    <row r="437" spans="1:30" ht="15.75" customHeight="1" x14ac:dyDescent="0.25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</row>
    <row r="438" spans="1:30" ht="15.75" customHeight="1" x14ac:dyDescent="0.25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</row>
    <row r="439" spans="1:30" ht="15.75" customHeight="1" x14ac:dyDescent="0.25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</row>
    <row r="440" spans="1:30" ht="15.75" customHeight="1" x14ac:dyDescent="0.25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</row>
    <row r="441" spans="1:30" ht="15.75" customHeight="1" x14ac:dyDescent="0.25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</row>
    <row r="442" spans="1:30" ht="15.75" customHeight="1" x14ac:dyDescent="0.25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</row>
    <row r="443" spans="1:30" ht="15.75" customHeight="1" x14ac:dyDescent="0.25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</row>
    <row r="444" spans="1:30" ht="15.75" customHeight="1" x14ac:dyDescent="0.25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</row>
    <row r="445" spans="1:30" ht="15.75" customHeight="1" x14ac:dyDescent="0.25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</row>
    <row r="446" spans="1:30" ht="15.75" customHeight="1" x14ac:dyDescent="0.25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</row>
    <row r="447" spans="1:30" ht="15.75" customHeight="1" x14ac:dyDescent="0.25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</row>
    <row r="448" spans="1:30" ht="15.75" customHeight="1" x14ac:dyDescent="0.25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</row>
    <row r="449" spans="1:30" ht="15.75" customHeight="1" x14ac:dyDescent="0.25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</row>
    <row r="450" spans="1:30" ht="15.75" customHeight="1" x14ac:dyDescent="0.25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</row>
    <row r="451" spans="1:30" ht="15.75" customHeight="1" x14ac:dyDescent="0.25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</row>
    <row r="452" spans="1:30" ht="15.75" customHeight="1" x14ac:dyDescent="0.25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</row>
    <row r="453" spans="1:30" ht="15.75" customHeight="1" x14ac:dyDescent="0.25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</row>
    <row r="454" spans="1:30" ht="15.75" customHeight="1" x14ac:dyDescent="0.25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</row>
    <row r="455" spans="1:30" ht="15.75" customHeight="1" x14ac:dyDescent="0.25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</row>
    <row r="456" spans="1:30" ht="15.75" customHeight="1" x14ac:dyDescent="0.25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</row>
    <row r="457" spans="1:30" ht="15.75" customHeight="1" x14ac:dyDescent="0.25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</row>
    <row r="458" spans="1:30" ht="15.75" customHeight="1" x14ac:dyDescent="0.25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</row>
    <row r="459" spans="1:30" ht="15.75" customHeight="1" x14ac:dyDescent="0.25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</row>
    <row r="460" spans="1:30" ht="15.75" customHeight="1" x14ac:dyDescent="0.25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</row>
    <row r="461" spans="1:30" ht="15.75" customHeight="1" x14ac:dyDescent="0.25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</row>
    <row r="462" spans="1:30" ht="15.75" customHeight="1" x14ac:dyDescent="0.25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</row>
    <row r="463" spans="1:30" ht="15.75" customHeight="1" x14ac:dyDescent="0.25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</row>
    <row r="464" spans="1:30" ht="15.75" customHeight="1" x14ac:dyDescent="0.25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</row>
    <row r="465" spans="1:30" ht="15.75" customHeight="1" x14ac:dyDescent="0.25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</row>
    <row r="466" spans="1:30" ht="15.75" customHeight="1" x14ac:dyDescent="0.25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</row>
    <row r="467" spans="1:30" ht="15.75" customHeight="1" x14ac:dyDescent="0.25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</row>
    <row r="468" spans="1:30" ht="15.75" customHeight="1" x14ac:dyDescent="0.25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</row>
    <row r="469" spans="1:30" ht="15.75" customHeight="1" x14ac:dyDescent="0.25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</row>
    <row r="470" spans="1:30" ht="15.75" customHeight="1" x14ac:dyDescent="0.25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</row>
    <row r="471" spans="1:30" ht="15.75" customHeight="1" x14ac:dyDescent="0.25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</row>
    <row r="472" spans="1:30" ht="15.75" customHeight="1" x14ac:dyDescent="0.25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</row>
    <row r="473" spans="1:30" ht="15.75" customHeight="1" x14ac:dyDescent="0.25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</row>
    <row r="474" spans="1:30" ht="15.75" customHeight="1" x14ac:dyDescent="0.25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</row>
    <row r="475" spans="1:30" ht="15.75" customHeight="1" x14ac:dyDescent="0.25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</row>
    <row r="476" spans="1:30" ht="15.75" customHeight="1" x14ac:dyDescent="0.25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</row>
    <row r="477" spans="1:30" ht="15.75" customHeight="1" x14ac:dyDescent="0.25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</row>
    <row r="478" spans="1:30" ht="15.75" customHeight="1" x14ac:dyDescent="0.25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</row>
    <row r="479" spans="1:30" ht="15.75" customHeight="1" x14ac:dyDescent="0.25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</row>
    <row r="480" spans="1:30" ht="15.75" customHeight="1" x14ac:dyDescent="0.25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</row>
    <row r="481" spans="1:30" ht="15.75" customHeight="1" x14ac:dyDescent="0.25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</row>
    <row r="482" spans="1:30" ht="15.75" customHeight="1" x14ac:dyDescent="0.25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</row>
    <row r="483" spans="1:30" ht="15.75" customHeight="1" x14ac:dyDescent="0.25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</row>
    <row r="484" spans="1:30" ht="15.75" customHeight="1" x14ac:dyDescent="0.25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</row>
    <row r="485" spans="1:30" ht="15.75" customHeight="1" x14ac:dyDescent="0.25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</row>
    <row r="486" spans="1:30" ht="15.75" customHeight="1" x14ac:dyDescent="0.25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</row>
    <row r="487" spans="1:30" ht="15.75" customHeight="1" x14ac:dyDescent="0.25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</row>
    <row r="488" spans="1:30" ht="15.75" customHeight="1" x14ac:dyDescent="0.25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</row>
    <row r="489" spans="1:30" ht="15.75" customHeight="1" x14ac:dyDescent="0.25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</row>
    <row r="490" spans="1:30" ht="15.75" customHeight="1" x14ac:dyDescent="0.25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</row>
    <row r="491" spans="1:30" ht="15.75" customHeight="1" x14ac:dyDescent="0.25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</row>
    <row r="492" spans="1:30" ht="15.75" customHeight="1" x14ac:dyDescent="0.25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</row>
    <row r="493" spans="1:30" ht="15.75" customHeight="1" x14ac:dyDescent="0.25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</row>
    <row r="494" spans="1:30" ht="15.75" customHeight="1" x14ac:dyDescent="0.25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</row>
    <row r="495" spans="1:30" ht="15.75" customHeight="1" x14ac:dyDescent="0.25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</row>
    <row r="496" spans="1:30" ht="15.75" customHeight="1" x14ac:dyDescent="0.25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</row>
    <row r="497" spans="1:30" ht="15.75" customHeight="1" x14ac:dyDescent="0.25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</row>
    <row r="498" spans="1:30" ht="15.75" customHeight="1" x14ac:dyDescent="0.25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</row>
    <row r="499" spans="1:30" ht="15.75" customHeight="1" x14ac:dyDescent="0.25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</row>
    <row r="500" spans="1:30" ht="15.75" customHeight="1" x14ac:dyDescent="0.25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</row>
    <row r="501" spans="1:30" ht="15.75" customHeight="1" x14ac:dyDescent="0.25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</row>
    <row r="502" spans="1:30" ht="15.75" customHeight="1" x14ac:dyDescent="0.25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</row>
    <row r="503" spans="1:30" ht="15.75" customHeight="1" x14ac:dyDescent="0.25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</row>
    <row r="504" spans="1:30" ht="15.75" customHeight="1" x14ac:dyDescent="0.25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</row>
    <row r="505" spans="1:30" ht="15.75" customHeight="1" x14ac:dyDescent="0.25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</row>
    <row r="506" spans="1:30" ht="15.75" customHeight="1" x14ac:dyDescent="0.25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</row>
    <row r="507" spans="1:30" ht="15.75" customHeight="1" x14ac:dyDescent="0.25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</row>
    <row r="508" spans="1:30" ht="15.75" customHeight="1" x14ac:dyDescent="0.25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</row>
    <row r="509" spans="1:30" ht="15.75" customHeight="1" x14ac:dyDescent="0.25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</row>
    <row r="510" spans="1:30" ht="15.75" customHeight="1" x14ac:dyDescent="0.25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</row>
    <row r="511" spans="1:30" ht="15.75" customHeight="1" x14ac:dyDescent="0.25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</row>
    <row r="512" spans="1:30" ht="15.75" customHeight="1" x14ac:dyDescent="0.25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</row>
    <row r="513" spans="1:30" ht="15.75" customHeight="1" x14ac:dyDescent="0.25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</row>
    <row r="514" spans="1:30" ht="15.75" customHeight="1" x14ac:dyDescent="0.25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</row>
    <row r="515" spans="1:30" ht="15.75" customHeight="1" x14ac:dyDescent="0.25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</row>
    <row r="516" spans="1:30" ht="15.75" customHeight="1" x14ac:dyDescent="0.25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</row>
    <row r="517" spans="1:30" ht="15.75" customHeight="1" x14ac:dyDescent="0.25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</row>
    <row r="518" spans="1:30" ht="15.75" customHeight="1" x14ac:dyDescent="0.25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</row>
    <row r="519" spans="1:30" ht="15.75" customHeight="1" x14ac:dyDescent="0.25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</row>
    <row r="520" spans="1:30" ht="15.75" customHeight="1" x14ac:dyDescent="0.25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</row>
    <row r="521" spans="1:30" ht="15.75" customHeight="1" x14ac:dyDescent="0.25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</row>
    <row r="522" spans="1:30" ht="15.75" customHeight="1" x14ac:dyDescent="0.25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</row>
    <row r="523" spans="1:30" ht="15.75" customHeight="1" x14ac:dyDescent="0.25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</row>
    <row r="524" spans="1:30" ht="15.75" customHeight="1" x14ac:dyDescent="0.25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</row>
    <row r="525" spans="1:30" ht="15.75" customHeight="1" x14ac:dyDescent="0.25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</row>
    <row r="526" spans="1:30" ht="15.75" customHeight="1" x14ac:dyDescent="0.25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</row>
    <row r="527" spans="1:30" ht="15.75" customHeight="1" x14ac:dyDescent="0.25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</row>
    <row r="528" spans="1:30" ht="15.75" customHeight="1" x14ac:dyDescent="0.25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</row>
    <row r="529" spans="1:30" ht="15.75" customHeight="1" x14ac:dyDescent="0.25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</row>
    <row r="530" spans="1:30" ht="15.75" customHeight="1" x14ac:dyDescent="0.25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</row>
    <row r="531" spans="1:30" ht="15.75" customHeight="1" x14ac:dyDescent="0.25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</row>
    <row r="532" spans="1:30" ht="15.75" customHeight="1" x14ac:dyDescent="0.25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</row>
    <row r="533" spans="1:30" ht="15.75" customHeight="1" x14ac:dyDescent="0.25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</row>
    <row r="534" spans="1:30" ht="15.75" customHeight="1" x14ac:dyDescent="0.25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</row>
    <row r="535" spans="1:30" ht="15.75" customHeight="1" x14ac:dyDescent="0.25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</row>
    <row r="536" spans="1:30" ht="15.75" customHeight="1" x14ac:dyDescent="0.25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</row>
    <row r="537" spans="1:30" ht="15.75" customHeight="1" x14ac:dyDescent="0.25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</row>
    <row r="538" spans="1:30" ht="15.75" customHeight="1" x14ac:dyDescent="0.25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</row>
    <row r="539" spans="1:30" ht="15.75" customHeight="1" x14ac:dyDescent="0.25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</row>
    <row r="540" spans="1:30" ht="15.75" customHeight="1" x14ac:dyDescent="0.25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</row>
    <row r="541" spans="1:30" ht="15.75" customHeight="1" x14ac:dyDescent="0.25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</row>
    <row r="542" spans="1:30" ht="15.75" customHeight="1" x14ac:dyDescent="0.25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</row>
    <row r="543" spans="1:30" ht="15.75" customHeight="1" x14ac:dyDescent="0.25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</row>
    <row r="544" spans="1:30" ht="15.75" customHeight="1" x14ac:dyDescent="0.25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</row>
    <row r="545" spans="1:30" ht="15.75" customHeight="1" x14ac:dyDescent="0.25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</row>
    <row r="546" spans="1:30" ht="15.75" customHeight="1" x14ac:dyDescent="0.25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</row>
    <row r="547" spans="1:30" ht="15.75" customHeight="1" x14ac:dyDescent="0.25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</row>
    <row r="548" spans="1:30" ht="15.75" customHeight="1" x14ac:dyDescent="0.25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</row>
    <row r="549" spans="1:30" ht="15.75" customHeight="1" x14ac:dyDescent="0.25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</row>
    <row r="550" spans="1:30" ht="15.75" customHeight="1" x14ac:dyDescent="0.25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</row>
    <row r="551" spans="1:30" ht="15.75" customHeight="1" x14ac:dyDescent="0.25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</row>
    <row r="552" spans="1:30" ht="15.75" customHeight="1" x14ac:dyDescent="0.25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</row>
    <row r="553" spans="1:30" ht="15.75" customHeight="1" x14ac:dyDescent="0.25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</row>
    <row r="554" spans="1:30" ht="15.75" customHeight="1" x14ac:dyDescent="0.25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</row>
    <row r="555" spans="1:30" ht="15.75" customHeight="1" x14ac:dyDescent="0.25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</row>
    <row r="556" spans="1:30" ht="15.75" customHeight="1" x14ac:dyDescent="0.25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</row>
    <row r="557" spans="1:30" ht="15.75" customHeight="1" x14ac:dyDescent="0.25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</row>
    <row r="558" spans="1:30" ht="15.75" customHeight="1" x14ac:dyDescent="0.25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</row>
    <row r="559" spans="1:30" ht="15.75" customHeight="1" x14ac:dyDescent="0.25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</row>
    <row r="560" spans="1:30" ht="15.75" customHeight="1" x14ac:dyDescent="0.25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</row>
    <row r="561" spans="1:30" ht="15.75" customHeight="1" x14ac:dyDescent="0.25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</row>
    <row r="562" spans="1:30" ht="15.75" customHeight="1" x14ac:dyDescent="0.25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</row>
    <row r="563" spans="1:30" ht="15.75" customHeight="1" x14ac:dyDescent="0.25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</row>
    <row r="564" spans="1:30" ht="15.75" customHeight="1" x14ac:dyDescent="0.25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</row>
    <row r="565" spans="1:30" ht="15.75" customHeight="1" x14ac:dyDescent="0.25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</row>
    <row r="566" spans="1:30" ht="15.75" customHeight="1" x14ac:dyDescent="0.25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</row>
    <row r="567" spans="1:30" ht="15.75" customHeight="1" x14ac:dyDescent="0.25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</row>
    <row r="568" spans="1:30" ht="15.75" customHeight="1" x14ac:dyDescent="0.25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</row>
    <row r="569" spans="1:30" ht="15.75" customHeight="1" x14ac:dyDescent="0.25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</row>
    <row r="570" spans="1:30" ht="15.75" customHeight="1" x14ac:dyDescent="0.25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</row>
    <row r="571" spans="1:30" ht="15.75" customHeight="1" x14ac:dyDescent="0.25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</row>
    <row r="572" spans="1:30" ht="15.75" customHeight="1" x14ac:dyDescent="0.25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</row>
    <row r="573" spans="1:30" ht="15.75" customHeight="1" x14ac:dyDescent="0.25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</row>
    <row r="574" spans="1:30" ht="15.75" customHeight="1" x14ac:dyDescent="0.25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</row>
    <row r="575" spans="1:30" ht="15.75" customHeight="1" x14ac:dyDescent="0.25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</row>
    <row r="576" spans="1:30" ht="15.75" customHeight="1" x14ac:dyDescent="0.25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</row>
    <row r="577" spans="1:30" ht="15.75" customHeight="1" x14ac:dyDescent="0.25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</row>
    <row r="578" spans="1:30" ht="15.75" customHeight="1" x14ac:dyDescent="0.25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</row>
    <row r="579" spans="1:30" ht="15.75" customHeight="1" x14ac:dyDescent="0.25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</row>
    <row r="580" spans="1:30" ht="15.75" customHeight="1" x14ac:dyDescent="0.25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</row>
    <row r="581" spans="1:30" ht="15.75" customHeight="1" x14ac:dyDescent="0.25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</row>
    <row r="582" spans="1:30" ht="15.75" customHeight="1" x14ac:dyDescent="0.25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</row>
    <row r="583" spans="1:30" ht="15.75" customHeight="1" x14ac:dyDescent="0.25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</row>
    <row r="584" spans="1:30" ht="15.75" customHeight="1" x14ac:dyDescent="0.25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</row>
    <row r="585" spans="1:30" ht="15.75" customHeight="1" x14ac:dyDescent="0.25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</row>
    <row r="586" spans="1:30" ht="15.75" customHeight="1" x14ac:dyDescent="0.25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</row>
    <row r="587" spans="1:30" ht="15.75" customHeight="1" x14ac:dyDescent="0.25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</row>
    <row r="588" spans="1:30" ht="15.75" customHeight="1" x14ac:dyDescent="0.25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</row>
    <row r="589" spans="1:30" ht="15.75" customHeight="1" x14ac:dyDescent="0.25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</row>
    <row r="590" spans="1:30" ht="15.75" customHeight="1" x14ac:dyDescent="0.25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</row>
    <row r="591" spans="1:30" ht="15.75" customHeight="1" x14ac:dyDescent="0.25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</row>
    <row r="592" spans="1:30" ht="15.75" customHeight="1" x14ac:dyDescent="0.25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</row>
    <row r="593" spans="1:30" ht="15.75" customHeight="1" x14ac:dyDescent="0.25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</row>
    <row r="594" spans="1:30" ht="15.75" customHeight="1" x14ac:dyDescent="0.25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</row>
    <row r="595" spans="1:30" ht="15.75" customHeight="1" x14ac:dyDescent="0.25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</row>
    <row r="596" spans="1:30" ht="15.75" customHeight="1" x14ac:dyDescent="0.25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</row>
    <row r="597" spans="1:30" ht="15.75" customHeight="1" x14ac:dyDescent="0.25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</row>
    <row r="598" spans="1:30" ht="15.75" customHeight="1" x14ac:dyDescent="0.25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</row>
    <row r="599" spans="1:30" ht="15.75" customHeight="1" x14ac:dyDescent="0.25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</row>
    <row r="600" spans="1:30" ht="15.75" customHeight="1" x14ac:dyDescent="0.25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</row>
    <row r="601" spans="1:30" ht="15.75" customHeight="1" x14ac:dyDescent="0.25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</row>
    <row r="602" spans="1:30" ht="15.75" customHeight="1" x14ac:dyDescent="0.25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</row>
    <row r="603" spans="1:30" ht="15.75" customHeight="1" x14ac:dyDescent="0.25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</row>
    <row r="604" spans="1:30" ht="15.75" customHeight="1" x14ac:dyDescent="0.25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</row>
    <row r="605" spans="1:30" ht="15.75" customHeight="1" x14ac:dyDescent="0.25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</row>
    <row r="606" spans="1:30" ht="15.75" customHeight="1" x14ac:dyDescent="0.25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</row>
    <row r="607" spans="1:30" ht="15.75" customHeight="1" x14ac:dyDescent="0.25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</row>
    <row r="608" spans="1:30" ht="15.75" customHeight="1" x14ac:dyDescent="0.25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</row>
    <row r="609" spans="1:30" ht="15.75" customHeight="1" x14ac:dyDescent="0.25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</row>
    <row r="610" spans="1:30" ht="15.75" customHeight="1" x14ac:dyDescent="0.25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</row>
    <row r="611" spans="1:30" ht="15.75" customHeight="1" x14ac:dyDescent="0.25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</row>
    <row r="612" spans="1:30" ht="15.75" customHeight="1" x14ac:dyDescent="0.25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</row>
    <row r="613" spans="1:30" ht="15.75" customHeight="1" x14ac:dyDescent="0.25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</row>
    <row r="614" spans="1:30" ht="15.75" customHeight="1" x14ac:dyDescent="0.25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</row>
    <row r="615" spans="1:30" ht="15.75" customHeight="1" x14ac:dyDescent="0.25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</row>
    <row r="616" spans="1:30" ht="15.75" customHeight="1" x14ac:dyDescent="0.25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</row>
    <row r="617" spans="1:30" ht="15.75" customHeight="1" x14ac:dyDescent="0.25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</row>
    <row r="618" spans="1:30" ht="15.75" customHeight="1" x14ac:dyDescent="0.25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</row>
    <row r="619" spans="1:30" ht="15.75" customHeight="1" x14ac:dyDescent="0.25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</row>
    <row r="620" spans="1:30" ht="15.75" customHeight="1" x14ac:dyDescent="0.25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</row>
    <row r="621" spans="1:30" ht="15.75" customHeight="1" x14ac:dyDescent="0.25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</row>
    <row r="622" spans="1:30" ht="15.75" customHeight="1" x14ac:dyDescent="0.25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</row>
    <row r="623" spans="1:30" ht="15.75" customHeight="1" x14ac:dyDescent="0.25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</row>
    <row r="624" spans="1:30" ht="15.75" customHeight="1" x14ac:dyDescent="0.25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</row>
    <row r="625" spans="1:30" ht="15.75" customHeight="1" x14ac:dyDescent="0.25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</row>
    <row r="626" spans="1:30" ht="15.75" customHeight="1" x14ac:dyDescent="0.25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</row>
    <row r="627" spans="1:30" ht="15.75" customHeight="1" x14ac:dyDescent="0.25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</row>
    <row r="628" spans="1:30" ht="15.75" customHeight="1" x14ac:dyDescent="0.25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</row>
    <row r="629" spans="1:30" ht="15.75" customHeight="1" x14ac:dyDescent="0.25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</row>
    <row r="630" spans="1:30" ht="15.75" customHeight="1" x14ac:dyDescent="0.25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</row>
    <row r="631" spans="1:30" ht="15.75" customHeight="1" x14ac:dyDescent="0.25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</row>
    <row r="632" spans="1:30" ht="15.75" customHeight="1" x14ac:dyDescent="0.25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</row>
    <row r="633" spans="1:30" ht="15.75" customHeight="1" x14ac:dyDescent="0.25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</row>
    <row r="634" spans="1:30" ht="15.75" customHeight="1" x14ac:dyDescent="0.25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</row>
    <row r="635" spans="1:30" ht="15.75" customHeight="1" x14ac:dyDescent="0.25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</row>
    <row r="636" spans="1:30" ht="15.75" customHeight="1" x14ac:dyDescent="0.25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</row>
    <row r="637" spans="1:30" ht="15.75" customHeight="1" x14ac:dyDescent="0.25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</row>
    <row r="638" spans="1:30" ht="15.75" customHeight="1" x14ac:dyDescent="0.25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</row>
    <row r="639" spans="1:30" ht="15.75" customHeight="1" x14ac:dyDescent="0.25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</row>
    <row r="640" spans="1:30" ht="15.75" customHeight="1" x14ac:dyDescent="0.25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</row>
    <row r="641" spans="1:30" ht="15.75" customHeight="1" x14ac:dyDescent="0.25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</row>
    <row r="642" spans="1:30" ht="15.75" customHeight="1" x14ac:dyDescent="0.25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</row>
    <row r="643" spans="1:30" ht="15.75" customHeight="1" x14ac:dyDescent="0.25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</row>
    <row r="644" spans="1:30" ht="15.75" customHeight="1" x14ac:dyDescent="0.25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</row>
    <row r="645" spans="1:30" ht="15.75" customHeight="1" x14ac:dyDescent="0.25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</row>
    <row r="646" spans="1:30" ht="15.75" customHeight="1" x14ac:dyDescent="0.25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</row>
    <row r="647" spans="1:30" ht="15.75" customHeight="1" x14ac:dyDescent="0.25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</row>
    <row r="648" spans="1:30" ht="15.75" customHeight="1" x14ac:dyDescent="0.25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</row>
    <row r="649" spans="1:30" ht="15.75" customHeight="1" x14ac:dyDescent="0.25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</row>
    <row r="650" spans="1:30" ht="15.75" customHeight="1" x14ac:dyDescent="0.25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</row>
    <row r="651" spans="1:30" ht="15.75" customHeight="1" x14ac:dyDescent="0.25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</row>
    <row r="652" spans="1:30" ht="15.75" customHeight="1" x14ac:dyDescent="0.25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</row>
    <row r="653" spans="1:30" ht="15.75" customHeight="1" x14ac:dyDescent="0.25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</row>
    <row r="654" spans="1:30" ht="15.75" customHeight="1" x14ac:dyDescent="0.25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</row>
    <row r="655" spans="1:30" ht="15.75" customHeight="1" x14ac:dyDescent="0.25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</row>
    <row r="656" spans="1:30" ht="15.75" customHeight="1" x14ac:dyDescent="0.25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</row>
    <row r="657" spans="1:30" ht="15.75" customHeight="1" x14ac:dyDescent="0.25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</row>
    <row r="658" spans="1:30" ht="15.75" customHeight="1" x14ac:dyDescent="0.25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</row>
    <row r="659" spans="1:30" ht="15.75" customHeight="1" x14ac:dyDescent="0.25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</row>
    <row r="660" spans="1:30" ht="15.75" customHeight="1" x14ac:dyDescent="0.25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</row>
    <row r="661" spans="1:30" ht="15.75" customHeight="1" x14ac:dyDescent="0.25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</row>
    <row r="662" spans="1:30" ht="15.75" customHeight="1" x14ac:dyDescent="0.25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</row>
    <row r="663" spans="1:30" ht="15.75" customHeight="1" x14ac:dyDescent="0.25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</row>
    <row r="664" spans="1:30" ht="15.75" customHeight="1" x14ac:dyDescent="0.25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</row>
    <row r="665" spans="1:30" ht="15.75" customHeight="1" x14ac:dyDescent="0.25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</row>
    <row r="666" spans="1:30" ht="15.75" customHeight="1" x14ac:dyDescent="0.25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</row>
    <row r="667" spans="1:30" ht="15.75" customHeight="1" x14ac:dyDescent="0.25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</row>
    <row r="668" spans="1:30" ht="15.75" customHeight="1" x14ac:dyDescent="0.25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</row>
    <row r="669" spans="1:30" ht="15.75" customHeight="1" x14ac:dyDescent="0.25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</row>
    <row r="670" spans="1:30" ht="15.75" customHeight="1" x14ac:dyDescent="0.25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</row>
    <row r="671" spans="1:30" ht="15.75" customHeight="1" x14ac:dyDescent="0.25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</row>
    <row r="672" spans="1:30" ht="15.75" customHeight="1" x14ac:dyDescent="0.25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</row>
    <row r="673" spans="1:30" ht="15.75" customHeight="1" x14ac:dyDescent="0.25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</row>
    <row r="674" spans="1:30" ht="15.75" customHeight="1" x14ac:dyDescent="0.25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</row>
    <row r="675" spans="1:30" ht="15.75" customHeight="1" x14ac:dyDescent="0.25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</row>
    <row r="676" spans="1:30" ht="15.75" customHeight="1" x14ac:dyDescent="0.25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</row>
    <row r="677" spans="1:30" ht="15.75" customHeight="1" x14ac:dyDescent="0.25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</row>
    <row r="678" spans="1:30" ht="15.75" customHeight="1" x14ac:dyDescent="0.25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</row>
    <row r="679" spans="1:30" ht="15.75" customHeight="1" x14ac:dyDescent="0.25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</row>
    <row r="680" spans="1:30" ht="15.75" customHeight="1" x14ac:dyDescent="0.25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</row>
    <row r="681" spans="1:30" ht="15.75" customHeight="1" x14ac:dyDescent="0.25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</row>
    <row r="682" spans="1:30" ht="15.75" customHeight="1" x14ac:dyDescent="0.25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</row>
    <row r="683" spans="1:30" ht="15.75" customHeight="1" x14ac:dyDescent="0.25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</row>
    <row r="684" spans="1:30" ht="15.75" customHeight="1" x14ac:dyDescent="0.25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</row>
    <row r="685" spans="1:30" ht="15.75" customHeight="1" x14ac:dyDescent="0.25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</row>
    <row r="686" spans="1:30" ht="15.75" customHeight="1" x14ac:dyDescent="0.25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</row>
    <row r="687" spans="1:30" ht="15.75" customHeight="1" x14ac:dyDescent="0.25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</row>
    <row r="688" spans="1:30" ht="15.75" customHeight="1" x14ac:dyDescent="0.25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</row>
    <row r="689" spans="1:30" ht="15.75" customHeight="1" x14ac:dyDescent="0.25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</row>
    <row r="690" spans="1:30" ht="15.75" customHeight="1" x14ac:dyDescent="0.25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</row>
    <row r="691" spans="1:30" ht="15.75" customHeight="1" x14ac:dyDescent="0.25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</row>
    <row r="692" spans="1:30" ht="15.75" customHeight="1" x14ac:dyDescent="0.25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</row>
    <row r="693" spans="1:30" ht="15.75" customHeight="1" x14ac:dyDescent="0.25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</row>
    <row r="694" spans="1:30" ht="15.75" customHeight="1" x14ac:dyDescent="0.25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</row>
    <row r="695" spans="1:30" ht="15.75" customHeight="1" x14ac:dyDescent="0.25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</row>
    <row r="696" spans="1:30" ht="15.75" customHeight="1" x14ac:dyDescent="0.25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</row>
    <row r="697" spans="1:30" ht="15.75" customHeight="1" x14ac:dyDescent="0.25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</row>
    <row r="698" spans="1:30" ht="15.75" customHeight="1" x14ac:dyDescent="0.25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</row>
    <row r="699" spans="1:30" ht="15.75" customHeight="1" x14ac:dyDescent="0.25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</row>
    <row r="700" spans="1:30" ht="15.75" customHeight="1" x14ac:dyDescent="0.25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</row>
    <row r="701" spans="1:30" ht="15.75" customHeight="1" x14ac:dyDescent="0.25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</row>
    <row r="702" spans="1:30" ht="15.75" customHeight="1" x14ac:dyDescent="0.25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</row>
    <row r="703" spans="1:30" ht="15.75" customHeight="1" x14ac:dyDescent="0.25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</row>
    <row r="704" spans="1:30" ht="15.75" customHeight="1" x14ac:dyDescent="0.25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</row>
    <row r="705" spans="1:30" ht="15.75" customHeight="1" x14ac:dyDescent="0.25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</row>
    <row r="706" spans="1:30" ht="15.75" customHeight="1" x14ac:dyDescent="0.25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</row>
    <row r="707" spans="1:30" ht="15.75" customHeight="1" x14ac:dyDescent="0.25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</row>
    <row r="708" spans="1:30" ht="15.75" customHeight="1" x14ac:dyDescent="0.25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</row>
    <row r="709" spans="1:30" ht="15.75" customHeight="1" x14ac:dyDescent="0.25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</row>
    <row r="710" spans="1:30" ht="15.75" customHeight="1" x14ac:dyDescent="0.25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</row>
    <row r="711" spans="1:30" ht="15.75" customHeight="1" x14ac:dyDescent="0.25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</row>
    <row r="712" spans="1:30" ht="15.75" customHeight="1" x14ac:dyDescent="0.25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</row>
    <row r="713" spans="1:30" ht="15.75" customHeight="1" x14ac:dyDescent="0.25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</row>
    <row r="714" spans="1:30" ht="15.75" customHeight="1" x14ac:dyDescent="0.25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</row>
    <row r="715" spans="1:30" ht="15.75" customHeight="1" x14ac:dyDescent="0.25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</row>
    <row r="716" spans="1:30" ht="15.75" customHeight="1" x14ac:dyDescent="0.25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</row>
    <row r="717" spans="1:30" ht="15.75" customHeight="1" x14ac:dyDescent="0.25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</row>
    <row r="718" spans="1:30" ht="15.75" customHeight="1" x14ac:dyDescent="0.25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</row>
    <row r="719" spans="1:30" ht="15.75" customHeight="1" x14ac:dyDescent="0.25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</row>
    <row r="720" spans="1:30" ht="15.75" customHeight="1" x14ac:dyDescent="0.25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</row>
    <row r="721" spans="1:30" ht="15.75" customHeight="1" x14ac:dyDescent="0.25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</row>
    <row r="722" spans="1:30" ht="15.75" customHeight="1" x14ac:dyDescent="0.25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</row>
    <row r="723" spans="1:30" ht="15.75" customHeight="1" x14ac:dyDescent="0.25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</row>
    <row r="724" spans="1:30" ht="15.75" customHeight="1" x14ac:dyDescent="0.25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</row>
    <row r="725" spans="1:30" ht="15.75" customHeight="1" x14ac:dyDescent="0.25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</row>
    <row r="726" spans="1:30" ht="15.75" customHeight="1" x14ac:dyDescent="0.25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</row>
    <row r="727" spans="1:30" ht="15.75" customHeight="1" x14ac:dyDescent="0.25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</row>
    <row r="728" spans="1:30" ht="15.75" customHeight="1" x14ac:dyDescent="0.25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</row>
    <row r="729" spans="1:30" ht="15.75" customHeight="1" x14ac:dyDescent="0.25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</row>
    <row r="730" spans="1:30" ht="15.75" customHeight="1" x14ac:dyDescent="0.25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</row>
    <row r="731" spans="1:30" ht="15.75" customHeight="1" x14ac:dyDescent="0.25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</row>
    <row r="732" spans="1:30" ht="15.75" customHeight="1" x14ac:dyDescent="0.25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</row>
    <row r="733" spans="1:30" ht="15.75" customHeight="1" x14ac:dyDescent="0.25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</row>
    <row r="734" spans="1:30" ht="15.75" customHeight="1" x14ac:dyDescent="0.25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</row>
    <row r="735" spans="1:30" ht="15.75" customHeight="1" x14ac:dyDescent="0.25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</row>
    <row r="736" spans="1:30" ht="15.75" customHeight="1" x14ac:dyDescent="0.25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</row>
    <row r="737" spans="1:30" ht="15.75" customHeight="1" x14ac:dyDescent="0.25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</row>
    <row r="738" spans="1:30" ht="15.75" customHeight="1" x14ac:dyDescent="0.25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</row>
    <row r="739" spans="1:30" ht="15.75" customHeight="1" x14ac:dyDescent="0.25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</row>
    <row r="740" spans="1:30" ht="15.75" customHeight="1" x14ac:dyDescent="0.25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</row>
    <row r="741" spans="1:30" ht="15.75" customHeight="1" x14ac:dyDescent="0.25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</row>
    <row r="742" spans="1:30" ht="15.75" customHeight="1" x14ac:dyDescent="0.25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</row>
    <row r="743" spans="1:30" ht="15.75" customHeight="1" x14ac:dyDescent="0.25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</row>
    <row r="744" spans="1:30" ht="15.75" customHeight="1" x14ac:dyDescent="0.25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</row>
    <row r="745" spans="1:30" ht="15.75" customHeight="1" x14ac:dyDescent="0.25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</row>
    <row r="746" spans="1:30" ht="15.75" customHeight="1" x14ac:dyDescent="0.25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</row>
    <row r="747" spans="1:30" ht="15.75" customHeight="1" x14ac:dyDescent="0.25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</row>
    <row r="748" spans="1:30" ht="15.75" customHeight="1" x14ac:dyDescent="0.25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</row>
    <row r="749" spans="1:30" ht="15.75" customHeight="1" x14ac:dyDescent="0.25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</row>
    <row r="750" spans="1:30" ht="15.75" customHeight="1" x14ac:dyDescent="0.25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</row>
    <row r="751" spans="1:30" ht="15.75" customHeight="1" x14ac:dyDescent="0.25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</row>
    <row r="752" spans="1:30" ht="15.75" customHeight="1" x14ac:dyDescent="0.25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</row>
    <row r="753" spans="1:30" ht="15.75" customHeight="1" x14ac:dyDescent="0.25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</row>
    <row r="754" spans="1:30" ht="15.75" customHeight="1" x14ac:dyDescent="0.25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</row>
    <row r="755" spans="1:30" ht="15.75" customHeight="1" x14ac:dyDescent="0.25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</row>
    <row r="756" spans="1:30" ht="15.75" customHeight="1" x14ac:dyDescent="0.25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</row>
    <row r="757" spans="1:30" ht="15.75" customHeight="1" x14ac:dyDescent="0.25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</row>
    <row r="758" spans="1:30" ht="15.75" customHeight="1" x14ac:dyDescent="0.25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</row>
    <row r="759" spans="1:30" ht="15.75" customHeight="1" x14ac:dyDescent="0.25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</row>
    <row r="760" spans="1:30" ht="15.75" customHeight="1" x14ac:dyDescent="0.25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</row>
    <row r="761" spans="1:30" ht="15.75" customHeight="1" x14ac:dyDescent="0.25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</row>
    <row r="762" spans="1:30" ht="15.75" customHeight="1" x14ac:dyDescent="0.25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</row>
    <row r="763" spans="1:30" ht="15.75" customHeight="1" x14ac:dyDescent="0.25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</row>
    <row r="764" spans="1:30" ht="15.75" customHeight="1" x14ac:dyDescent="0.25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</row>
    <row r="765" spans="1:30" ht="15.75" customHeight="1" x14ac:dyDescent="0.25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</row>
    <row r="766" spans="1:30" ht="15.75" customHeight="1" x14ac:dyDescent="0.25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</row>
    <row r="767" spans="1:30" ht="15.75" customHeight="1" x14ac:dyDescent="0.25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</row>
    <row r="768" spans="1:30" ht="15.75" customHeight="1" x14ac:dyDescent="0.25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</row>
    <row r="769" spans="1:30" ht="15.75" customHeight="1" x14ac:dyDescent="0.25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</row>
    <row r="770" spans="1:30" ht="15.75" customHeight="1" x14ac:dyDescent="0.25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</row>
    <row r="771" spans="1:30" ht="15.75" customHeight="1" x14ac:dyDescent="0.25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</row>
    <row r="772" spans="1:30" ht="15.75" customHeight="1" x14ac:dyDescent="0.25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</row>
    <row r="773" spans="1:30" ht="15.75" customHeight="1" x14ac:dyDescent="0.25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</row>
    <row r="774" spans="1:30" ht="15.75" customHeight="1" x14ac:dyDescent="0.25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</row>
    <row r="775" spans="1:30" ht="15.75" customHeight="1" x14ac:dyDescent="0.25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</row>
    <row r="776" spans="1:30" ht="15.75" customHeight="1" x14ac:dyDescent="0.25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</row>
    <row r="777" spans="1:30" ht="15.75" customHeight="1" x14ac:dyDescent="0.25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</row>
    <row r="778" spans="1:30" ht="15.75" customHeight="1" x14ac:dyDescent="0.25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</row>
    <row r="779" spans="1:30" ht="15.75" customHeight="1" x14ac:dyDescent="0.25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</row>
    <row r="780" spans="1:30" ht="15.75" customHeight="1" x14ac:dyDescent="0.25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</row>
    <row r="781" spans="1:30" ht="15.75" customHeight="1" x14ac:dyDescent="0.25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</row>
    <row r="782" spans="1:30" ht="15.75" customHeight="1" x14ac:dyDescent="0.25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</row>
    <row r="783" spans="1:30" ht="15.75" customHeight="1" x14ac:dyDescent="0.25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</row>
    <row r="784" spans="1:30" ht="15.75" customHeight="1" x14ac:dyDescent="0.25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</row>
    <row r="785" spans="1:30" ht="15.75" customHeight="1" x14ac:dyDescent="0.25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</row>
    <row r="786" spans="1:30" ht="15.75" customHeight="1" x14ac:dyDescent="0.25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</row>
    <row r="787" spans="1:30" ht="15.75" customHeight="1" x14ac:dyDescent="0.25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</row>
    <row r="788" spans="1:30" ht="15.75" customHeight="1" x14ac:dyDescent="0.25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</row>
    <row r="789" spans="1:30" ht="15.75" customHeight="1" x14ac:dyDescent="0.25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</row>
    <row r="790" spans="1:30" ht="15.75" customHeight="1" x14ac:dyDescent="0.25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</row>
    <row r="791" spans="1:30" ht="15.75" customHeight="1" x14ac:dyDescent="0.25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</row>
    <row r="792" spans="1:30" ht="15.75" customHeight="1" x14ac:dyDescent="0.25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</row>
    <row r="793" spans="1:30" ht="15.75" customHeight="1" x14ac:dyDescent="0.25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</row>
    <row r="794" spans="1:30" ht="15.75" customHeight="1" x14ac:dyDescent="0.25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</row>
    <row r="795" spans="1:30" ht="15.75" customHeight="1" x14ac:dyDescent="0.25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</row>
    <row r="796" spans="1:30" ht="15.75" customHeight="1" x14ac:dyDescent="0.25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</row>
    <row r="797" spans="1:30" ht="15.75" customHeight="1" x14ac:dyDescent="0.25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</row>
    <row r="798" spans="1:30" ht="15.75" customHeight="1" x14ac:dyDescent="0.25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</row>
    <row r="799" spans="1:30" ht="15.75" customHeight="1" x14ac:dyDescent="0.25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</row>
    <row r="800" spans="1:30" ht="15.75" customHeight="1" x14ac:dyDescent="0.25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</row>
    <row r="801" spans="1:30" ht="15.75" customHeight="1" x14ac:dyDescent="0.25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</row>
    <row r="802" spans="1:30" ht="15.75" customHeight="1" x14ac:dyDescent="0.25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</row>
    <row r="803" spans="1:30" ht="15.75" customHeight="1" x14ac:dyDescent="0.25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</row>
    <row r="804" spans="1:30" ht="15.75" customHeight="1" x14ac:dyDescent="0.25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</row>
    <row r="805" spans="1:30" ht="15.75" customHeight="1" x14ac:dyDescent="0.25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</row>
    <row r="806" spans="1:30" ht="15.75" customHeight="1" x14ac:dyDescent="0.25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</row>
    <row r="807" spans="1:30" ht="15.75" customHeight="1" x14ac:dyDescent="0.25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</row>
    <row r="808" spans="1:30" ht="15.75" customHeight="1" x14ac:dyDescent="0.25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</row>
    <row r="809" spans="1:30" ht="15.75" customHeight="1" x14ac:dyDescent="0.25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</row>
    <row r="810" spans="1:30" ht="15.75" customHeight="1" x14ac:dyDescent="0.25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</row>
    <row r="811" spans="1:30" ht="15.75" customHeight="1" x14ac:dyDescent="0.25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</row>
    <row r="812" spans="1:30" ht="15.75" customHeight="1" x14ac:dyDescent="0.25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</row>
    <row r="813" spans="1:30" ht="15.75" customHeight="1" x14ac:dyDescent="0.25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</row>
    <row r="814" spans="1:30" ht="15.75" customHeight="1" x14ac:dyDescent="0.25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</row>
    <row r="815" spans="1:30" ht="15.75" customHeight="1" x14ac:dyDescent="0.25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</row>
    <row r="816" spans="1:30" ht="15.75" customHeight="1" x14ac:dyDescent="0.25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</row>
    <row r="817" spans="1:30" ht="15.75" customHeight="1" x14ac:dyDescent="0.25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</row>
    <row r="818" spans="1:30" ht="15.75" customHeight="1" x14ac:dyDescent="0.25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</row>
    <row r="819" spans="1:30" ht="15.75" customHeight="1" x14ac:dyDescent="0.25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</row>
    <row r="820" spans="1:30" ht="15.75" customHeight="1" x14ac:dyDescent="0.25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</row>
    <row r="821" spans="1:30" ht="15.75" customHeight="1" x14ac:dyDescent="0.25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</row>
    <row r="822" spans="1:30" ht="15.75" customHeight="1" x14ac:dyDescent="0.25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</row>
    <row r="823" spans="1:30" ht="15.75" customHeight="1" x14ac:dyDescent="0.25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</row>
    <row r="824" spans="1:30" ht="15.75" customHeight="1" x14ac:dyDescent="0.25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</row>
    <row r="825" spans="1:30" ht="15.75" customHeight="1" x14ac:dyDescent="0.25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</row>
    <row r="826" spans="1:30" ht="15.75" customHeight="1" x14ac:dyDescent="0.25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</row>
    <row r="827" spans="1:30" ht="15.75" customHeight="1" x14ac:dyDescent="0.25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</row>
    <row r="828" spans="1:30" ht="15.75" customHeight="1" x14ac:dyDescent="0.25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</row>
    <row r="829" spans="1:30" ht="15.75" customHeight="1" x14ac:dyDescent="0.25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</row>
    <row r="830" spans="1:30" ht="15.75" customHeight="1" x14ac:dyDescent="0.25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</row>
    <row r="831" spans="1:30" ht="15.75" customHeight="1" x14ac:dyDescent="0.25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</row>
    <row r="832" spans="1:30" ht="15.75" customHeight="1" x14ac:dyDescent="0.25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</row>
    <row r="833" spans="1:30" ht="15.75" customHeight="1" x14ac:dyDescent="0.25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</row>
    <row r="834" spans="1:30" ht="15.75" customHeight="1" x14ac:dyDescent="0.25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</row>
    <row r="835" spans="1:30" ht="15.75" customHeight="1" x14ac:dyDescent="0.25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</row>
    <row r="836" spans="1:30" ht="15.75" customHeight="1" x14ac:dyDescent="0.25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</row>
    <row r="837" spans="1:30" ht="15.75" customHeight="1" x14ac:dyDescent="0.25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</row>
    <row r="838" spans="1:30" ht="15.75" customHeight="1" x14ac:dyDescent="0.25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</row>
    <row r="839" spans="1:30" ht="15.75" customHeight="1" x14ac:dyDescent="0.25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</row>
    <row r="840" spans="1:30" ht="15.75" customHeight="1" x14ac:dyDescent="0.25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</row>
    <row r="841" spans="1:30" ht="15.75" customHeight="1" x14ac:dyDescent="0.25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</row>
    <row r="842" spans="1:30" ht="15.75" customHeight="1" x14ac:dyDescent="0.25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</row>
    <row r="843" spans="1:30" ht="15.75" customHeight="1" x14ac:dyDescent="0.25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</row>
    <row r="844" spans="1:30" ht="15.75" customHeight="1" x14ac:dyDescent="0.25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</row>
    <row r="845" spans="1:30" ht="15.75" customHeight="1" x14ac:dyDescent="0.25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</row>
    <row r="846" spans="1:30" ht="15.75" customHeight="1" x14ac:dyDescent="0.25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</row>
    <row r="847" spans="1:30" ht="15.75" customHeight="1" x14ac:dyDescent="0.25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</row>
    <row r="848" spans="1:30" ht="15.75" customHeight="1" x14ac:dyDescent="0.25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</row>
    <row r="849" spans="1:30" ht="15.75" customHeight="1" x14ac:dyDescent="0.25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</row>
    <row r="850" spans="1:30" ht="15.75" customHeight="1" x14ac:dyDescent="0.25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</row>
    <row r="851" spans="1:30" ht="15.75" customHeight="1" x14ac:dyDescent="0.25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</row>
    <row r="852" spans="1:30" ht="15.75" customHeight="1" x14ac:dyDescent="0.25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</row>
    <row r="853" spans="1:30" ht="15.75" customHeight="1" x14ac:dyDescent="0.25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</row>
    <row r="854" spans="1:30" ht="15.75" customHeight="1" x14ac:dyDescent="0.25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</row>
    <row r="855" spans="1:30" ht="15.75" customHeight="1" x14ac:dyDescent="0.25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</row>
    <row r="856" spans="1:30" ht="15.75" customHeight="1" x14ac:dyDescent="0.25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</row>
    <row r="857" spans="1:30" ht="15.75" customHeight="1" x14ac:dyDescent="0.25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</row>
    <row r="858" spans="1:30" ht="15.75" customHeight="1" x14ac:dyDescent="0.25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</row>
    <row r="859" spans="1:30" ht="15.75" customHeight="1" x14ac:dyDescent="0.25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</row>
    <row r="860" spans="1:30" ht="15.75" customHeight="1" x14ac:dyDescent="0.25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</row>
    <row r="861" spans="1:30" ht="15.75" customHeight="1" x14ac:dyDescent="0.25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</row>
    <row r="862" spans="1:30" ht="15.75" customHeight="1" x14ac:dyDescent="0.25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</row>
    <row r="863" spans="1:30" ht="15.75" customHeight="1" x14ac:dyDescent="0.25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</row>
    <row r="864" spans="1:30" ht="15.75" customHeight="1" x14ac:dyDescent="0.25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</row>
    <row r="865" spans="1:30" ht="15.75" customHeight="1" x14ac:dyDescent="0.25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</row>
    <row r="866" spans="1:30" ht="15.75" customHeight="1" x14ac:dyDescent="0.25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</row>
    <row r="867" spans="1:30" ht="15.75" customHeight="1" x14ac:dyDescent="0.25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</row>
    <row r="868" spans="1:30" ht="15.75" customHeight="1" x14ac:dyDescent="0.25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</row>
    <row r="869" spans="1:30" ht="15.75" customHeight="1" x14ac:dyDescent="0.25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</row>
    <row r="870" spans="1:30" ht="15.75" customHeight="1" x14ac:dyDescent="0.25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</row>
    <row r="871" spans="1:30" ht="15.75" customHeight="1" x14ac:dyDescent="0.25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</row>
    <row r="872" spans="1:30" ht="15.75" customHeight="1" x14ac:dyDescent="0.25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</row>
    <row r="873" spans="1:30" ht="15.75" customHeight="1" x14ac:dyDescent="0.25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</row>
    <row r="874" spans="1:30" ht="15.75" customHeight="1" x14ac:dyDescent="0.25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</row>
    <row r="875" spans="1:30" ht="15.75" customHeight="1" x14ac:dyDescent="0.25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</row>
    <row r="876" spans="1:30" ht="15.75" customHeight="1" x14ac:dyDescent="0.25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</row>
    <row r="877" spans="1:30" ht="15.75" customHeight="1" x14ac:dyDescent="0.25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</row>
    <row r="878" spans="1:30" ht="15.75" customHeight="1" x14ac:dyDescent="0.25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</row>
    <row r="879" spans="1:30" ht="15.75" customHeight="1" x14ac:dyDescent="0.25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</row>
    <row r="880" spans="1:30" ht="15.75" customHeight="1" x14ac:dyDescent="0.25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</row>
    <row r="881" spans="1:30" ht="15.75" customHeight="1" x14ac:dyDescent="0.25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</row>
    <row r="882" spans="1:30" ht="15.75" customHeight="1" x14ac:dyDescent="0.25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</row>
    <row r="883" spans="1:30" ht="15.75" customHeight="1" x14ac:dyDescent="0.25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</row>
    <row r="884" spans="1:30" ht="15.75" customHeight="1" x14ac:dyDescent="0.25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</row>
    <row r="885" spans="1:30" ht="15.75" customHeight="1" x14ac:dyDescent="0.25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</row>
    <row r="886" spans="1:30" ht="15.75" customHeight="1" x14ac:dyDescent="0.25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</row>
    <row r="887" spans="1:30" ht="15.75" customHeight="1" x14ac:dyDescent="0.25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</row>
    <row r="888" spans="1:30" ht="15.75" customHeight="1" x14ac:dyDescent="0.25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</row>
    <row r="889" spans="1:30" ht="15.75" customHeight="1" x14ac:dyDescent="0.25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</row>
    <row r="890" spans="1:30" ht="15.75" customHeight="1" x14ac:dyDescent="0.25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</row>
    <row r="891" spans="1:30" ht="15.75" customHeight="1" x14ac:dyDescent="0.25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</row>
    <row r="892" spans="1:30" ht="15.75" customHeight="1" x14ac:dyDescent="0.25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</row>
    <row r="893" spans="1:30" ht="15.75" customHeight="1" x14ac:dyDescent="0.25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</row>
    <row r="894" spans="1:30" ht="15.75" customHeight="1" x14ac:dyDescent="0.25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</row>
    <row r="895" spans="1:30" ht="15.75" customHeight="1" x14ac:dyDescent="0.25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</row>
    <row r="896" spans="1:30" ht="15.75" customHeight="1" x14ac:dyDescent="0.25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</row>
    <row r="897" spans="1:30" ht="15.75" customHeight="1" x14ac:dyDescent="0.25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</row>
    <row r="898" spans="1:30" ht="15.75" customHeight="1" x14ac:dyDescent="0.25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</row>
    <row r="899" spans="1:30" ht="15.75" customHeight="1" x14ac:dyDescent="0.25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</row>
    <row r="900" spans="1:30" ht="15.75" customHeight="1" x14ac:dyDescent="0.25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</row>
    <row r="901" spans="1:30" ht="15.75" customHeight="1" x14ac:dyDescent="0.25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</row>
    <row r="902" spans="1:30" ht="15.75" customHeight="1" x14ac:dyDescent="0.25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</row>
    <row r="903" spans="1:30" ht="15.75" customHeight="1" x14ac:dyDescent="0.25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</row>
    <row r="904" spans="1:30" ht="15.75" customHeight="1" x14ac:dyDescent="0.25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</row>
    <row r="905" spans="1:30" ht="15.75" customHeight="1" x14ac:dyDescent="0.25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</row>
    <row r="906" spans="1:30" ht="15.75" customHeight="1" x14ac:dyDescent="0.25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</row>
    <row r="907" spans="1:30" ht="15.75" customHeight="1" x14ac:dyDescent="0.25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</row>
    <row r="908" spans="1:30" ht="15.75" customHeight="1" x14ac:dyDescent="0.25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</row>
    <row r="909" spans="1:30" ht="15.75" customHeight="1" x14ac:dyDescent="0.25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</row>
    <row r="910" spans="1:30" ht="15.75" customHeight="1" x14ac:dyDescent="0.25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</row>
    <row r="911" spans="1:30" ht="15.75" customHeight="1" x14ac:dyDescent="0.25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</row>
    <row r="912" spans="1:30" ht="15.75" customHeight="1" x14ac:dyDescent="0.25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</row>
    <row r="913" spans="1:30" ht="15.75" customHeight="1" x14ac:dyDescent="0.25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</row>
    <row r="914" spans="1:30" ht="15.75" customHeight="1" x14ac:dyDescent="0.25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</row>
    <row r="915" spans="1:30" ht="15.75" customHeight="1" x14ac:dyDescent="0.25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</row>
    <row r="916" spans="1:30" ht="15.75" customHeight="1" x14ac:dyDescent="0.25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</row>
    <row r="917" spans="1:30" ht="15.75" customHeight="1" x14ac:dyDescent="0.25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</row>
    <row r="918" spans="1:30" ht="15.75" customHeight="1" x14ac:dyDescent="0.25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</row>
    <row r="919" spans="1:30" ht="15.75" customHeight="1" x14ac:dyDescent="0.25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</row>
    <row r="920" spans="1:30" ht="15.75" customHeight="1" x14ac:dyDescent="0.25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</row>
    <row r="921" spans="1:30" ht="15.75" customHeight="1" x14ac:dyDescent="0.25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</row>
    <row r="922" spans="1:30" ht="15.75" customHeight="1" x14ac:dyDescent="0.25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</row>
    <row r="923" spans="1:30" ht="15.75" customHeight="1" x14ac:dyDescent="0.25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</row>
    <row r="924" spans="1:30" ht="15.75" customHeight="1" x14ac:dyDescent="0.25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</row>
    <row r="925" spans="1:30" ht="15.75" customHeight="1" x14ac:dyDescent="0.25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</row>
    <row r="926" spans="1:30" ht="15.75" customHeight="1" x14ac:dyDescent="0.25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</row>
    <row r="927" spans="1:30" ht="15.75" customHeight="1" x14ac:dyDescent="0.25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</row>
    <row r="928" spans="1:30" ht="15.75" customHeight="1" x14ac:dyDescent="0.25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</row>
    <row r="929" spans="1:30" ht="15.75" customHeight="1" x14ac:dyDescent="0.25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</row>
    <row r="930" spans="1:30" ht="15.75" customHeight="1" x14ac:dyDescent="0.25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</row>
    <row r="931" spans="1:30" ht="15.75" customHeight="1" x14ac:dyDescent="0.25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</row>
    <row r="932" spans="1:30" ht="15.75" customHeight="1" x14ac:dyDescent="0.25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</row>
    <row r="933" spans="1:30" ht="15.75" customHeight="1" x14ac:dyDescent="0.25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</row>
    <row r="934" spans="1:30" ht="15.75" customHeight="1" x14ac:dyDescent="0.25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</row>
    <row r="935" spans="1:30" ht="15.75" customHeight="1" x14ac:dyDescent="0.25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</row>
    <row r="936" spans="1:30" ht="15.75" customHeight="1" x14ac:dyDescent="0.25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</row>
    <row r="937" spans="1:30" ht="15.75" customHeight="1" x14ac:dyDescent="0.25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</row>
    <row r="938" spans="1:30" ht="15.75" customHeight="1" x14ac:dyDescent="0.25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</row>
    <row r="939" spans="1:30" ht="15.75" customHeight="1" x14ac:dyDescent="0.25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</row>
    <row r="940" spans="1:30" ht="15.75" customHeight="1" x14ac:dyDescent="0.25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</row>
    <row r="941" spans="1:30" ht="15.75" customHeight="1" x14ac:dyDescent="0.25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</row>
    <row r="942" spans="1:30" ht="15.75" customHeight="1" x14ac:dyDescent="0.25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</row>
    <row r="943" spans="1:30" ht="15.75" customHeight="1" x14ac:dyDescent="0.25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</row>
    <row r="944" spans="1:30" ht="15.75" customHeight="1" x14ac:dyDescent="0.25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</row>
    <row r="945" spans="1:30" ht="15.75" customHeight="1" x14ac:dyDescent="0.25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</row>
    <row r="946" spans="1:30" ht="15.75" customHeight="1" x14ac:dyDescent="0.25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</row>
    <row r="947" spans="1:30" ht="15.75" customHeight="1" x14ac:dyDescent="0.25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</row>
    <row r="948" spans="1:30" ht="15.75" customHeight="1" x14ac:dyDescent="0.25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</row>
    <row r="949" spans="1:30" ht="15.75" customHeight="1" x14ac:dyDescent="0.25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</row>
    <row r="950" spans="1:30" ht="15.75" customHeight="1" x14ac:dyDescent="0.25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</row>
    <row r="951" spans="1:30" ht="15.75" customHeight="1" x14ac:dyDescent="0.25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</row>
    <row r="952" spans="1:30" ht="15.75" customHeight="1" x14ac:dyDescent="0.25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</row>
    <row r="953" spans="1:30" ht="15.75" customHeight="1" x14ac:dyDescent="0.25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</row>
    <row r="954" spans="1:30" ht="15.75" customHeight="1" x14ac:dyDescent="0.25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</row>
    <row r="955" spans="1:30" ht="15.75" customHeight="1" x14ac:dyDescent="0.25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</row>
    <row r="956" spans="1:30" ht="15.75" customHeight="1" x14ac:dyDescent="0.25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</row>
    <row r="957" spans="1:30" ht="15.75" customHeight="1" x14ac:dyDescent="0.25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</row>
    <row r="958" spans="1:30" ht="15.75" customHeight="1" x14ac:dyDescent="0.25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</row>
    <row r="959" spans="1:30" ht="15.75" customHeight="1" x14ac:dyDescent="0.25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</row>
    <row r="960" spans="1:30" ht="15.75" customHeight="1" x14ac:dyDescent="0.25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</row>
    <row r="961" spans="1:30" ht="15.75" customHeight="1" x14ac:dyDescent="0.25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</row>
    <row r="962" spans="1:30" ht="15.75" customHeight="1" x14ac:dyDescent="0.25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</row>
    <row r="963" spans="1:30" ht="15.75" customHeight="1" x14ac:dyDescent="0.25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</row>
    <row r="964" spans="1:30" ht="15.75" customHeight="1" x14ac:dyDescent="0.25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</row>
    <row r="965" spans="1:30" ht="15.75" customHeight="1" x14ac:dyDescent="0.25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</row>
    <row r="966" spans="1:30" ht="15.75" customHeight="1" x14ac:dyDescent="0.25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</row>
    <row r="967" spans="1:30" ht="15.75" customHeight="1" x14ac:dyDescent="0.25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</row>
    <row r="968" spans="1:30" ht="15.75" customHeight="1" x14ac:dyDescent="0.25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</row>
    <row r="969" spans="1:30" ht="15.75" customHeight="1" x14ac:dyDescent="0.25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</row>
    <row r="970" spans="1:30" ht="15.75" customHeight="1" x14ac:dyDescent="0.25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</row>
    <row r="971" spans="1:30" ht="15.75" customHeight="1" x14ac:dyDescent="0.25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</row>
    <row r="972" spans="1:30" ht="15.75" customHeight="1" x14ac:dyDescent="0.25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</row>
    <row r="973" spans="1:30" ht="15.75" customHeight="1" x14ac:dyDescent="0.25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</row>
    <row r="974" spans="1:30" ht="15.75" customHeight="1" x14ac:dyDescent="0.25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</row>
    <row r="975" spans="1:30" ht="15.75" customHeight="1" x14ac:dyDescent="0.25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</row>
    <row r="976" spans="1:30" ht="15.75" customHeight="1" x14ac:dyDescent="0.25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</row>
    <row r="977" spans="1:30" ht="15.75" customHeight="1" x14ac:dyDescent="0.25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</row>
    <row r="978" spans="1:30" ht="15.75" customHeight="1" x14ac:dyDescent="0.25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</row>
    <row r="979" spans="1:30" ht="15.75" customHeight="1" x14ac:dyDescent="0.25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</row>
    <row r="980" spans="1:30" ht="15.75" customHeight="1" x14ac:dyDescent="0.25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</row>
    <row r="981" spans="1:30" ht="15.75" customHeight="1" x14ac:dyDescent="0.25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</row>
    <row r="982" spans="1:30" ht="15.75" customHeight="1" x14ac:dyDescent="0.25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</row>
    <row r="983" spans="1:30" ht="15.75" customHeight="1" x14ac:dyDescent="0.25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</row>
    <row r="984" spans="1:30" ht="15.75" customHeight="1" x14ac:dyDescent="0.25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</row>
    <row r="985" spans="1:30" ht="15.75" customHeight="1" x14ac:dyDescent="0.25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</row>
    <row r="986" spans="1:30" ht="15.75" customHeight="1" x14ac:dyDescent="0.25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</row>
    <row r="987" spans="1:30" ht="15.75" customHeight="1" x14ac:dyDescent="0.25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</row>
    <row r="988" spans="1:30" ht="15.75" customHeight="1" x14ac:dyDescent="0.25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</row>
    <row r="989" spans="1:30" ht="15.75" customHeight="1" x14ac:dyDescent="0.25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</row>
    <row r="990" spans="1:30" ht="15.75" customHeight="1" x14ac:dyDescent="0.25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</row>
    <row r="991" spans="1:30" ht="15.75" customHeight="1" x14ac:dyDescent="0.25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</row>
    <row r="992" spans="1:30" ht="15.75" customHeight="1" x14ac:dyDescent="0.25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</row>
    <row r="993" spans="1:30" ht="15.75" customHeight="1" x14ac:dyDescent="0.25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</row>
    <row r="994" spans="1:30" ht="15.75" customHeight="1" x14ac:dyDescent="0.25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</row>
    <row r="995" spans="1:30" ht="15.75" customHeight="1" x14ac:dyDescent="0.25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</row>
    <row r="996" spans="1:30" ht="15.75" customHeight="1" x14ac:dyDescent="0.25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</row>
    <row r="997" spans="1:30" ht="15.75" customHeight="1" x14ac:dyDescent="0.25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</row>
    <row r="998" spans="1:30" ht="15.75" customHeight="1" x14ac:dyDescent="0.25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</row>
    <row r="999" spans="1:30" ht="15.75" customHeight="1" x14ac:dyDescent="0.25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</row>
    <row r="1000" spans="1:30" ht="15.75" customHeight="1" x14ac:dyDescent="0.25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  <c r="AA1000" s="74"/>
      <c r="AB1000" s="74"/>
      <c r="AC1000" s="74"/>
      <c r="AD1000" s="74"/>
    </row>
  </sheetData>
  <autoFilter ref="A6:J103"/>
  <mergeCells count="77">
    <mergeCell ref="A178:F178"/>
    <mergeCell ref="A179:F179"/>
    <mergeCell ref="A180:F180"/>
    <mergeCell ref="A181:F181"/>
    <mergeCell ref="A173:F173"/>
    <mergeCell ref="A174:F174"/>
    <mergeCell ref="A175:F175"/>
    <mergeCell ref="A176:F176"/>
    <mergeCell ref="A177:F177"/>
    <mergeCell ref="A168:F168"/>
    <mergeCell ref="A169:F169"/>
    <mergeCell ref="A170:F170"/>
    <mergeCell ref="A171:F171"/>
    <mergeCell ref="A172:F172"/>
    <mergeCell ref="A163:F163"/>
    <mergeCell ref="A164:F164"/>
    <mergeCell ref="A165:F165"/>
    <mergeCell ref="A166:F166"/>
    <mergeCell ref="A167:F167"/>
    <mergeCell ref="A158:F158"/>
    <mergeCell ref="A159:F159"/>
    <mergeCell ref="A160:F160"/>
    <mergeCell ref="A161:F161"/>
    <mergeCell ref="A162:F162"/>
    <mergeCell ref="A153:F153"/>
    <mergeCell ref="A154:F154"/>
    <mergeCell ref="A155:F155"/>
    <mergeCell ref="A156:F156"/>
    <mergeCell ref="A157:F157"/>
    <mergeCell ref="A148:F148"/>
    <mergeCell ref="A149:F149"/>
    <mergeCell ref="A150:F150"/>
    <mergeCell ref="A151:F151"/>
    <mergeCell ref="A152:F152"/>
    <mergeCell ref="A143:F143"/>
    <mergeCell ref="A144:F144"/>
    <mergeCell ref="A145:F145"/>
    <mergeCell ref="A146:F146"/>
    <mergeCell ref="A147:F147"/>
    <mergeCell ref="A105:I105"/>
    <mergeCell ref="A123:I123"/>
    <mergeCell ref="A140:F140"/>
    <mergeCell ref="A141:F141"/>
    <mergeCell ref="A142:F142"/>
    <mergeCell ref="A1:J1"/>
    <mergeCell ref="A2:J2"/>
    <mergeCell ref="A3:J3"/>
    <mergeCell ref="B4:J4"/>
    <mergeCell ref="A5:J5"/>
    <mergeCell ref="A209:F209"/>
    <mergeCell ref="A196:F196"/>
    <mergeCell ref="A197:F197"/>
    <mergeCell ref="A198:F198"/>
    <mergeCell ref="A199:F199"/>
    <mergeCell ref="A200:F200"/>
    <mergeCell ref="A201:F201"/>
    <mergeCell ref="A202:F202"/>
    <mergeCell ref="A204:F204"/>
    <mergeCell ref="A205:F205"/>
    <mergeCell ref="A206:F206"/>
    <mergeCell ref="A207:F207"/>
    <mergeCell ref="A208:F208"/>
    <mergeCell ref="A192:F192"/>
    <mergeCell ref="A193:F193"/>
    <mergeCell ref="A194:F194"/>
    <mergeCell ref="A195:F195"/>
    <mergeCell ref="A203:F203"/>
    <mergeCell ref="A187:F187"/>
    <mergeCell ref="A188:F188"/>
    <mergeCell ref="A189:F189"/>
    <mergeCell ref="A190:F190"/>
    <mergeCell ref="A191:F191"/>
    <mergeCell ref="A182:F182"/>
    <mergeCell ref="A183:F183"/>
    <mergeCell ref="A184:F184"/>
    <mergeCell ref="A185:F185"/>
    <mergeCell ref="A186:F186"/>
  </mergeCells>
  <dataValidations count="4">
    <dataValidation type="list" allowBlank="1" sqref="B107:B114">
      <formula1>"FDA,FDA-1,FDA-2,FDA-3,FDA-4"</formula1>
    </dataValidation>
    <dataValidation type="list" allowBlank="1" sqref="B7:B90">
      <formula1>"DAS,DAS-1,DAS-2,DAS-3,DAS-4,DAS-5,CAA-1,CAA-2,CAA-3,CAA-4,CAA-5"</formula1>
    </dataValidation>
    <dataValidation type="list" allowBlank="1" sqref="B125:B127">
      <formula1>"FGS-1,FGS-2,FGS-3,FGA-1,FGA-2,FGA-3"</formula1>
    </dataValidation>
    <dataValidation type="list" allowBlank="1" sqref="D7:D90 D107:D114 D125:D127">
      <formula1>"AGP,CLH,CLT,COM,CTD,CTI,DES,DISP,ELE,ESG,EST,EXM,EXQ,EXR,FRQ,REV,VAGO"</formula1>
    </dataValidation>
  </dataValidations>
  <pageMargins left="0.511811024" right="0.511811024" top="0.78740157499999996" bottom="0.78740157499999996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/>
  </sheetViews>
  <sheetFormatPr defaultColWidth="12.59765625" defaultRowHeight="15" customHeight="1" x14ac:dyDescent="0.25"/>
  <cols>
    <col min="1" max="1" width="67.69921875" customWidth="1"/>
    <col min="2" max="2" width="11.5" customWidth="1"/>
    <col min="3" max="3" width="16.59765625" customWidth="1"/>
    <col min="4" max="4" width="13.8984375" customWidth="1"/>
    <col min="5" max="5" width="9.5" customWidth="1"/>
    <col min="6" max="6" width="50.5" customWidth="1"/>
    <col min="7" max="7" width="19" customWidth="1"/>
    <col min="8" max="8" width="17.3984375" customWidth="1"/>
    <col min="9" max="9" width="17.09765625" customWidth="1"/>
    <col min="10" max="10" width="14.3984375" customWidth="1"/>
    <col min="11" max="16" width="7.59765625" customWidth="1"/>
    <col min="17" max="17" width="41.8984375" customWidth="1"/>
    <col min="18" max="30" width="7.59765625" customWidth="1"/>
  </cols>
  <sheetData>
    <row r="1" spans="1:30" ht="14.25" customHeight="1" x14ac:dyDescent="0.4">
      <c r="A1" s="91" t="s">
        <v>0</v>
      </c>
      <c r="B1" s="92"/>
      <c r="C1" s="92"/>
      <c r="D1" s="92"/>
      <c r="E1" s="92"/>
      <c r="F1" s="92"/>
      <c r="G1" s="92"/>
      <c r="H1" s="92"/>
      <c r="I1" s="92"/>
      <c r="J1" s="9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2"/>
      <c r="AC1" s="2"/>
      <c r="AD1" s="2"/>
    </row>
    <row r="2" spans="1:30" ht="14.25" customHeight="1" x14ac:dyDescent="0.4">
      <c r="A2" s="94" t="s">
        <v>1</v>
      </c>
      <c r="B2" s="89"/>
      <c r="C2" s="89"/>
      <c r="D2" s="89"/>
      <c r="E2" s="89"/>
      <c r="F2" s="89"/>
      <c r="G2" s="89"/>
      <c r="H2" s="89"/>
      <c r="I2" s="89"/>
      <c r="J2" s="9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2"/>
      <c r="AC2" s="2"/>
      <c r="AD2" s="2"/>
    </row>
    <row r="3" spans="1:30" ht="27.75" customHeight="1" x14ac:dyDescent="0.35">
      <c r="A3" s="94" t="s">
        <v>2</v>
      </c>
      <c r="B3" s="89"/>
      <c r="C3" s="89"/>
      <c r="D3" s="89"/>
      <c r="E3" s="89"/>
      <c r="F3" s="89"/>
      <c r="G3" s="89"/>
      <c r="H3" s="89"/>
      <c r="I3" s="89"/>
      <c r="J3" s="95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4"/>
      <c r="AB3" s="2"/>
      <c r="AC3" s="2"/>
      <c r="AD3" s="2"/>
    </row>
    <row r="4" spans="1:30" ht="14.25" customHeight="1" x14ac:dyDescent="0.25">
      <c r="A4" s="5" t="s">
        <v>3</v>
      </c>
      <c r="B4" s="96" t="s">
        <v>4</v>
      </c>
      <c r="C4" s="89"/>
      <c r="D4" s="89"/>
      <c r="E4" s="89"/>
      <c r="F4" s="89"/>
      <c r="G4" s="89"/>
      <c r="H4" s="89"/>
      <c r="I4" s="89"/>
      <c r="J4" s="90"/>
      <c r="K4" s="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4.25" customHeight="1" x14ac:dyDescent="0.25">
      <c r="A5" s="97" t="s">
        <v>5</v>
      </c>
      <c r="B5" s="89"/>
      <c r="C5" s="89"/>
      <c r="D5" s="89"/>
      <c r="E5" s="89"/>
      <c r="F5" s="89"/>
      <c r="G5" s="89"/>
      <c r="H5" s="89"/>
      <c r="I5" s="89"/>
      <c r="J5" s="90"/>
      <c r="K5" s="7"/>
      <c r="L5" s="8"/>
      <c r="M5" s="9"/>
      <c r="N5" s="9"/>
      <c r="O5" s="9"/>
      <c r="P5" s="9"/>
      <c r="Q5" s="9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4.25" customHeight="1" x14ac:dyDescent="0.25">
      <c r="A6" s="10" t="s">
        <v>6</v>
      </c>
      <c r="B6" s="10" t="s">
        <v>7</v>
      </c>
      <c r="C6" s="10" t="s">
        <v>8</v>
      </c>
      <c r="D6" s="10" t="s">
        <v>9</v>
      </c>
      <c r="E6" s="10" t="s">
        <v>10</v>
      </c>
      <c r="F6" s="10" t="s">
        <v>11</v>
      </c>
      <c r="G6" s="10" t="s">
        <v>12</v>
      </c>
      <c r="H6" s="10" t="s">
        <v>13</v>
      </c>
      <c r="I6" s="10" t="s">
        <v>14</v>
      </c>
      <c r="J6" s="10" t="s">
        <v>15</v>
      </c>
      <c r="K6" s="11"/>
      <c r="L6" s="12"/>
      <c r="M6" s="12"/>
      <c r="N6" s="12"/>
      <c r="O6" s="12"/>
      <c r="P6" s="12"/>
      <c r="Q6" s="12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</row>
    <row r="7" spans="1:30" ht="14.25" customHeight="1" x14ac:dyDescent="0.3">
      <c r="A7" s="14" t="s">
        <v>16</v>
      </c>
      <c r="B7" s="14" t="s">
        <v>17</v>
      </c>
      <c r="C7" s="15" t="s">
        <v>18</v>
      </c>
      <c r="D7" s="15" t="s">
        <v>19</v>
      </c>
      <c r="E7" s="16">
        <v>1</v>
      </c>
      <c r="F7" s="17" t="s">
        <v>20</v>
      </c>
      <c r="G7" s="18">
        <v>10570</v>
      </c>
      <c r="H7" s="19">
        <v>0</v>
      </c>
      <c r="I7" s="19">
        <v>0</v>
      </c>
      <c r="J7" s="20">
        <f t="shared" ref="J7:J102" si="0">SUM(G7:I7)</f>
        <v>10570</v>
      </c>
      <c r="K7" s="21"/>
      <c r="L7" s="21"/>
      <c r="M7" s="21"/>
      <c r="N7" s="21"/>
      <c r="O7" s="21"/>
      <c r="P7" s="21"/>
      <c r="Q7" s="21"/>
      <c r="R7" s="22"/>
      <c r="S7" s="22"/>
      <c r="T7" s="22"/>
      <c r="U7" s="22"/>
      <c r="V7" s="22"/>
      <c r="W7" s="22"/>
      <c r="X7" s="22"/>
      <c r="Y7" s="22"/>
      <c r="Z7" s="22"/>
      <c r="AA7" s="23"/>
      <c r="AB7" s="23"/>
      <c r="AC7" s="23"/>
      <c r="AD7" s="23"/>
    </row>
    <row r="8" spans="1:30" ht="14.25" customHeight="1" x14ac:dyDescent="0.3">
      <c r="A8" s="24" t="s">
        <v>21</v>
      </c>
      <c r="B8" s="14" t="s">
        <v>22</v>
      </c>
      <c r="C8" s="15" t="s">
        <v>23</v>
      </c>
      <c r="D8" s="15" t="s">
        <v>24</v>
      </c>
      <c r="E8" s="16">
        <v>1</v>
      </c>
      <c r="F8" s="25" t="s">
        <v>25</v>
      </c>
      <c r="G8" s="19">
        <v>0</v>
      </c>
      <c r="H8" s="18">
        <v>1994.32</v>
      </c>
      <c r="I8" s="18">
        <v>7973.3</v>
      </c>
      <c r="J8" s="20">
        <f t="shared" si="0"/>
        <v>9967.6200000000008</v>
      </c>
      <c r="K8" s="21"/>
      <c r="L8" s="21"/>
      <c r="M8" s="21"/>
      <c r="N8" s="21"/>
      <c r="O8" s="21"/>
      <c r="P8" s="21"/>
      <c r="Q8" s="21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1:30" ht="14.25" customHeight="1" x14ac:dyDescent="0.3">
      <c r="A9" s="24" t="s">
        <v>26</v>
      </c>
      <c r="B9" s="14" t="s">
        <v>22</v>
      </c>
      <c r="C9" s="15" t="s">
        <v>27</v>
      </c>
      <c r="D9" s="15" t="s">
        <v>24</v>
      </c>
      <c r="E9" s="16">
        <v>1</v>
      </c>
      <c r="F9" s="25" t="s">
        <v>28</v>
      </c>
      <c r="G9" s="19">
        <v>0</v>
      </c>
      <c r="H9" s="18">
        <v>1994.32</v>
      </c>
      <c r="I9" s="18">
        <v>7973.3</v>
      </c>
      <c r="J9" s="20">
        <f t="shared" si="0"/>
        <v>9967.6200000000008</v>
      </c>
      <c r="K9" s="21"/>
      <c r="L9" s="21"/>
      <c r="M9" s="21"/>
      <c r="N9" s="21"/>
      <c r="O9" s="21"/>
      <c r="P9" s="21"/>
      <c r="Q9" s="21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</row>
    <row r="10" spans="1:30" ht="14.25" customHeight="1" x14ac:dyDescent="0.3">
      <c r="A10" s="14" t="s">
        <v>29</v>
      </c>
      <c r="B10" s="14" t="s">
        <v>22</v>
      </c>
      <c r="C10" s="15" t="s">
        <v>30</v>
      </c>
      <c r="D10" s="15" t="s">
        <v>31</v>
      </c>
      <c r="E10" s="16">
        <v>1</v>
      </c>
      <c r="F10" s="25" t="s">
        <v>32</v>
      </c>
      <c r="G10" s="19">
        <v>0</v>
      </c>
      <c r="H10" s="19">
        <v>0</v>
      </c>
      <c r="I10" s="18">
        <v>7973.3</v>
      </c>
      <c r="J10" s="20">
        <f t="shared" si="0"/>
        <v>7973.3</v>
      </c>
      <c r="K10" s="21"/>
      <c r="L10" s="21"/>
      <c r="M10" s="21"/>
      <c r="N10" s="21"/>
      <c r="O10" s="21"/>
      <c r="P10" s="21"/>
      <c r="Q10" s="21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 ht="14.25" customHeight="1" x14ac:dyDescent="0.3">
      <c r="A11" s="14" t="s">
        <v>33</v>
      </c>
      <c r="B11" s="14" t="s">
        <v>34</v>
      </c>
      <c r="C11" s="15" t="s">
        <v>27</v>
      </c>
      <c r="D11" s="15" t="s">
        <v>24</v>
      </c>
      <c r="E11" s="16">
        <v>1</v>
      </c>
      <c r="F11" s="17" t="s">
        <v>35</v>
      </c>
      <c r="G11" s="19">
        <v>0</v>
      </c>
      <c r="H11" s="26">
        <v>1461.77</v>
      </c>
      <c r="I11" s="18">
        <v>5847.08</v>
      </c>
      <c r="J11" s="20">
        <f t="shared" si="0"/>
        <v>7308.85</v>
      </c>
      <c r="K11" s="21"/>
      <c r="L11" s="21"/>
      <c r="M11" s="21"/>
      <c r="N11" s="21"/>
      <c r="O11" s="21"/>
      <c r="P11" s="21"/>
      <c r="Q11" s="21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ht="14.25" customHeight="1" x14ac:dyDescent="0.3">
      <c r="A12" s="14" t="s">
        <v>36</v>
      </c>
      <c r="B12" s="14" t="s">
        <v>34</v>
      </c>
      <c r="C12" s="15" t="s">
        <v>37</v>
      </c>
      <c r="D12" s="15" t="s">
        <v>24</v>
      </c>
      <c r="E12" s="16">
        <v>1</v>
      </c>
      <c r="F12" s="17" t="s">
        <v>38</v>
      </c>
      <c r="G12" s="19">
        <v>0</v>
      </c>
      <c r="H12" s="26">
        <v>1461.77</v>
      </c>
      <c r="I12" s="27">
        <v>5847.08</v>
      </c>
      <c r="J12" s="20">
        <f t="shared" si="0"/>
        <v>7308.85</v>
      </c>
      <c r="K12" s="21"/>
      <c r="L12" s="21"/>
      <c r="M12" s="21"/>
      <c r="N12" s="21"/>
      <c r="O12" s="21"/>
      <c r="P12" s="21"/>
      <c r="Q12" s="21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ht="14.25" customHeight="1" x14ac:dyDescent="0.3">
      <c r="A13" s="14" t="s">
        <v>39</v>
      </c>
      <c r="B13" s="24" t="s">
        <v>34</v>
      </c>
      <c r="C13" s="15" t="s">
        <v>23</v>
      </c>
      <c r="D13" s="15" t="s">
        <v>24</v>
      </c>
      <c r="E13" s="16">
        <v>1</v>
      </c>
      <c r="F13" s="28" t="s">
        <v>40</v>
      </c>
      <c r="G13" s="19">
        <v>0</v>
      </c>
      <c r="H13" s="18">
        <v>1461.77</v>
      </c>
      <c r="I13" s="18">
        <v>5847.08</v>
      </c>
      <c r="J13" s="20">
        <f t="shared" si="0"/>
        <v>7308.85</v>
      </c>
      <c r="K13" s="21"/>
      <c r="L13" s="21"/>
      <c r="M13" s="21"/>
      <c r="N13" s="21"/>
      <c r="O13" s="21"/>
      <c r="P13" s="21"/>
      <c r="Q13" s="21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ht="14.25" customHeight="1" x14ac:dyDescent="0.3">
      <c r="A14" s="24" t="s">
        <v>41</v>
      </c>
      <c r="B14" s="14" t="s">
        <v>42</v>
      </c>
      <c r="C14" s="15" t="s">
        <v>43</v>
      </c>
      <c r="D14" s="15" t="s">
        <v>24</v>
      </c>
      <c r="E14" s="16">
        <v>1</v>
      </c>
      <c r="F14" s="17" t="s">
        <v>44</v>
      </c>
      <c r="G14" s="19">
        <v>0</v>
      </c>
      <c r="H14" s="18">
        <v>1229.22</v>
      </c>
      <c r="I14" s="18">
        <v>4916.8599999999997</v>
      </c>
      <c r="J14" s="20">
        <f t="shared" si="0"/>
        <v>6146.08</v>
      </c>
      <c r="K14" s="21"/>
      <c r="L14" s="21"/>
      <c r="M14" s="21"/>
      <c r="N14" s="21"/>
      <c r="O14" s="21"/>
      <c r="P14" s="21"/>
      <c r="Q14" s="21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ht="14.25" customHeight="1" x14ac:dyDescent="0.3">
      <c r="A15" s="24" t="s">
        <v>45</v>
      </c>
      <c r="B15" s="14" t="s">
        <v>42</v>
      </c>
      <c r="C15" s="15" t="s">
        <v>46</v>
      </c>
      <c r="D15" s="15" t="s">
        <v>24</v>
      </c>
      <c r="E15" s="16">
        <v>1</v>
      </c>
      <c r="F15" s="17" t="s">
        <v>47</v>
      </c>
      <c r="G15" s="19">
        <v>0</v>
      </c>
      <c r="H15" s="18">
        <v>1229.22</v>
      </c>
      <c r="I15" s="18">
        <v>4916.8599999999997</v>
      </c>
      <c r="J15" s="20">
        <f t="shared" si="0"/>
        <v>6146.08</v>
      </c>
      <c r="K15" s="21"/>
      <c r="L15" s="21"/>
      <c r="M15" s="21"/>
      <c r="N15" s="21"/>
      <c r="O15" s="21"/>
      <c r="P15" s="21"/>
      <c r="Q15" s="21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ht="14.25" customHeight="1" x14ac:dyDescent="0.3">
      <c r="A16" s="24" t="s">
        <v>48</v>
      </c>
      <c r="B16" s="14" t="s">
        <v>42</v>
      </c>
      <c r="C16" s="15" t="s">
        <v>49</v>
      </c>
      <c r="D16" s="15" t="s">
        <v>24</v>
      </c>
      <c r="E16" s="16">
        <v>1</v>
      </c>
      <c r="F16" s="17" t="s">
        <v>50</v>
      </c>
      <c r="G16" s="19">
        <v>0</v>
      </c>
      <c r="H16" s="18">
        <v>1229.22</v>
      </c>
      <c r="I16" s="18">
        <v>4916.8599999999997</v>
      </c>
      <c r="J16" s="20">
        <f t="shared" si="0"/>
        <v>6146.08</v>
      </c>
      <c r="K16" s="21"/>
      <c r="L16" s="21"/>
      <c r="M16" s="21"/>
      <c r="N16" s="21"/>
      <c r="O16" s="21"/>
      <c r="P16" s="21"/>
      <c r="Q16" s="21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ht="14.25" customHeight="1" x14ac:dyDescent="0.3">
      <c r="A17" s="24" t="s">
        <v>51</v>
      </c>
      <c r="B17" s="14" t="s">
        <v>42</v>
      </c>
      <c r="C17" s="15" t="s">
        <v>52</v>
      </c>
      <c r="D17" s="15" t="s">
        <v>24</v>
      </c>
      <c r="E17" s="16">
        <v>1</v>
      </c>
      <c r="F17" s="17" t="s">
        <v>383</v>
      </c>
      <c r="G17" s="19">
        <v>0</v>
      </c>
      <c r="H17" s="18">
        <v>1229.22</v>
      </c>
      <c r="I17" s="18">
        <v>4916.8599999999997</v>
      </c>
      <c r="J17" s="20">
        <f t="shared" si="0"/>
        <v>6146.08</v>
      </c>
      <c r="K17" s="21"/>
      <c r="L17" s="21"/>
      <c r="M17" s="21"/>
      <c r="N17" s="21"/>
      <c r="O17" s="21"/>
      <c r="P17" s="21"/>
      <c r="Q17" s="21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ht="14.25" customHeight="1" x14ac:dyDescent="0.3">
      <c r="A18" s="24" t="s">
        <v>54</v>
      </c>
      <c r="B18" s="14" t="s">
        <v>42</v>
      </c>
      <c r="C18" s="15" t="s">
        <v>55</v>
      </c>
      <c r="D18" s="15" t="s">
        <v>24</v>
      </c>
      <c r="E18" s="16">
        <v>1</v>
      </c>
      <c r="F18" s="17" t="s">
        <v>56</v>
      </c>
      <c r="G18" s="19">
        <v>0</v>
      </c>
      <c r="H18" s="18">
        <v>1229.22</v>
      </c>
      <c r="I18" s="18">
        <v>4916.8599999999997</v>
      </c>
      <c r="J18" s="20">
        <f t="shared" si="0"/>
        <v>6146.08</v>
      </c>
      <c r="K18" s="21"/>
      <c r="L18" s="21"/>
      <c r="M18" s="21"/>
      <c r="N18" s="21"/>
      <c r="O18" s="21"/>
      <c r="P18" s="21"/>
      <c r="Q18" s="21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ht="14.25" customHeight="1" x14ac:dyDescent="0.3">
      <c r="A19" s="24" t="s">
        <v>57</v>
      </c>
      <c r="B19" s="14" t="s">
        <v>58</v>
      </c>
      <c r="C19" s="15" t="s">
        <v>23</v>
      </c>
      <c r="D19" s="15" t="s">
        <v>24</v>
      </c>
      <c r="E19" s="16">
        <v>1</v>
      </c>
      <c r="F19" s="17" t="s">
        <v>59</v>
      </c>
      <c r="G19" s="19">
        <v>0</v>
      </c>
      <c r="H19" s="18">
        <v>1129.55</v>
      </c>
      <c r="I19" s="18">
        <v>4518.2</v>
      </c>
      <c r="J19" s="20">
        <f t="shared" si="0"/>
        <v>5647.75</v>
      </c>
      <c r="K19" s="21"/>
      <c r="L19" s="21"/>
      <c r="M19" s="21"/>
      <c r="N19" s="21"/>
      <c r="O19" s="21"/>
      <c r="P19" s="21"/>
      <c r="Q19" s="21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ht="14.25" customHeight="1" x14ac:dyDescent="0.3">
      <c r="A20" s="14" t="s">
        <v>60</v>
      </c>
      <c r="B20" s="14" t="s">
        <v>58</v>
      </c>
      <c r="C20" s="15" t="s">
        <v>61</v>
      </c>
      <c r="D20" s="15" t="s">
        <v>24</v>
      </c>
      <c r="E20" s="16">
        <v>1</v>
      </c>
      <c r="F20" s="17" t="s">
        <v>62</v>
      </c>
      <c r="G20" s="19">
        <v>0</v>
      </c>
      <c r="H20" s="26">
        <v>1129.55</v>
      </c>
      <c r="I20" s="18">
        <v>4518.2</v>
      </c>
      <c r="J20" s="20">
        <f t="shared" si="0"/>
        <v>5647.75</v>
      </c>
      <c r="K20" s="21"/>
      <c r="L20" s="21"/>
      <c r="M20" s="21"/>
      <c r="N20" s="21"/>
      <c r="O20" s="21"/>
      <c r="P20" s="21"/>
      <c r="Q20" s="21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ht="14.25" customHeight="1" x14ac:dyDescent="0.3">
      <c r="A21" s="14" t="s">
        <v>63</v>
      </c>
      <c r="B21" s="24" t="s">
        <v>58</v>
      </c>
      <c r="C21" s="15" t="s">
        <v>46</v>
      </c>
      <c r="D21" s="15" t="s">
        <v>24</v>
      </c>
      <c r="E21" s="16">
        <v>1</v>
      </c>
      <c r="F21" s="17" t="s">
        <v>64</v>
      </c>
      <c r="G21" s="19">
        <v>0</v>
      </c>
      <c r="H21" s="18">
        <v>1129.55</v>
      </c>
      <c r="I21" s="18">
        <v>4518.2</v>
      </c>
      <c r="J21" s="20">
        <f t="shared" si="0"/>
        <v>5647.75</v>
      </c>
      <c r="K21" s="21"/>
      <c r="L21" s="21"/>
      <c r="M21" s="21"/>
      <c r="N21" s="21"/>
      <c r="O21" s="21"/>
      <c r="P21" s="21"/>
      <c r="Q21" s="21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ht="14.25" customHeight="1" x14ac:dyDescent="0.3">
      <c r="A22" s="24" t="s">
        <v>65</v>
      </c>
      <c r="B22" s="14" t="s">
        <v>66</v>
      </c>
      <c r="C22" s="15" t="s">
        <v>23</v>
      </c>
      <c r="D22" s="15" t="s">
        <v>24</v>
      </c>
      <c r="E22" s="16">
        <v>1</v>
      </c>
      <c r="F22" s="17" t="s">
        <v>384</v>
      </c>
      <c r="G22" s="19">
        <v>0</v>
      </c>
      <c r="H22" s="18">
        <v>930.22</v>
      </c>
      <c r="I22" s="18">
        <v>3720.87</v>
      </c>
      <c r="J22" s="20">
        <f t="shared" si="0"/>
        <v>4651.09</v>
      </c>
      <c r="K22" s="21"/>
      <c r="L22" s="21"/>
      <c r="M22" s="21"/>
      <c r="N22" s="21"/>
      <c r="O22" s="21"/>
      <c r="P22" s="21"/>
      <c r="Q22" s="21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ht="14.25" customHeight="1" x14ac:dyDescent="0.3">
      <c r="A23" s="24" t="s">
        <v>68</v>
      </c>
      <c r="B23" s="14" t="s">
        <v>66</v>
      </c>
      <c r="C23" s="15" t="s">
        <v>69</v>
      </c>
      <c r="D23" s="15" t="s">
        <v>24</v>
      </c>
      <c r="E23" s="16">
        <v>1</v>
      </c>
      <c r="F23" s="17" t="s">
        <v>70</v>
      </c>
      <c r="G23" s="19">
        <v>0</v>
      </c>
      <c r="H23" s="18">
        <v>930.22</v>
      </c>
      <c r="I23" s="18">
        <v>3720.87</v>
      </c>
      <c r="J23" s="20">
        <f t="shared" si="0"/>
        <v>4651.09</v>
      </c>
      <c r="K23" s="21"/>
      <c r="L23" s="21"/>
      <c r="M23" s="21"/>
      <c r="N23" s="21"/>
      <c r="O23" s="21"/>
      <c r="P23" s="21"/>
      <c r="Q23" s="21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ht="14.25" customHeight="1" x14ac:dyDescent="0.3">
      <c r="A24" s="24" t="s">
        <v>71</v>
      </c>
      <c r="B24" s="14" t="s">
        <v>66</v>
      </c>
      <c r="C24" s="15" t="s">
        <v>72</v>
      </c>
      <c r="D24" s="15" t="s">
        <v>24</v>
      </c>
      <c r="E24" s="16">
        <v>1</v>
      </c>
      <c r="F24" s="17" t="s">
        <v>73</v>
      </c>
      <c r="G24" s="19">
        <v>0</v>
      </c>
      <c r="H24" s="18">
        <v>930.22</v>
      </c>
      <c r="I24" s="18">
        <v>3720.87</v>
      </c>
      <c r="J24" s="20">
        <f t="shared" si="0"/>
        <v>4651.09</v>
      </c>
      <c r="K24" s="21"/>
      <c r="L24" s="21"/>
      <c r="M24" s="21"/>
      <c r="N24" s="21"/>
      <c r="O24" s="21"/>
      <c r="P24" s="21"/>
      <c r="Q24" s="21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ht="14.25" customHeight="1" x14ac:dyDescent="0.3">
      <c r="A25" s="24" t="s">
        <v>74</v>
      </c>
      <c r="B25" s="14" t="s">
        <v>66</v>
      </c>
      <c r="C25" s="15" t="s">
        <v>27</v>
      </c>
      <c r="D25" s="15" t="s">
        <v>24</v>
      </c>
      <c r="E25" s="16">
        <v>1</v>
      </c>
      <c r="F25" s="17" t="s">
        <v>75</v>
      </c>
      <c r="G25" s="19">
        <v>0</v>
      </c>
      <c r="H25" s="18">
        <v>930.22</v>
      </c>
      <c r="I25" s="18">
        <v>3720.87</v>
      </c>
      <c r="J25" s="20">
        <f t="shared" si="0"/>
        <v>4651.09</v>
      </c>
      <c r="K25" s="21"/>
      <c r="L25" s="21"/>
      <c r="M25" s="21"/>
      <c r="N25" s="21"/>
      <c r="O25" s="21"/>
      <c r="P25" s="21"/>
      <c r="Q25" s="21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ht="14.25" customHeight="1" x14ac:dyDescent="0.3">
      <c r="A26" s="24" t="s">
        <v>76</v>
      </c>
      <c r="B26" s="14" t="s">
        <v>66</v>
      </c>
      <c r="C26" s="15" t="s">
        <v>77</v>
      </c>
      <c r="D26" s="15" t="s">
        <v>24</v>
      </c>
      <c r="E26" s="16">
        <v>1</v>
      </c>
      <c r="F26" s="17" t="s">
        <v>78</v>
      </c>
      <c r="G26" s="19">
        <v>0</v>
      </c>
      <c r="H26" s="18">
        <v>930.22</v>
      </c>
      <c r="I26" s="18">
        <v>3720.87</v>
      </c>
      <c r="J26" s="20">
        <f t="shared" si="0"/>
        <v>4651.09</v>
      </c>
      <c r="K26" s="21"/>
      <c r="L26" s="21"/>
      <c r="M26" s="21"/>
      <c r="N26" s="21"/>
      <c r="O26" s="21"/>
      <c r="P26" s="21"/>
      <c r="Q26" s="21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ht="14.25" customHeight="1" x14ac:dyDescent="0.3">
      <c r="A27" s="24" t="s">
        <v>79</v>
      </c>
      <c r="B27" s="14" t="s">
        <v>66</v>
      </c>
      <c r="C27" s="15" t="s">
        <v>77</v>
      </c>
      <c r="D27" s="15" t="s">
        <v>24</v>
      </c>
      <c r="E27" s="16">
        <v>1</v>
      </c>
      <c r="F27" s="17" t="s">
        <v>80</v>
      </c>
      <c r="G27" s="19">
        <v>0</v>
      </c>
      <c r="H27" s="18">
        <v>930.22</v>
      </c>
      <c r="I27" s="18">
        <v>3720.87</v>
      </c>
      <c r="J27" s="20">
        <f t="shared" si="0"/>
        <v>4651.09</v>
      </c>
      <c r="K27" s="21"/>
      <c r="L27" s="21"/>
      <c r="M27" s="21"/>
      <c r="N27" s="21"/>
      <c r="O27" s="21"/>
      <c r="P27" s="21"/>
      <c r="Q27" s="21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ht="14.25" customHeight="1" x14ac:dyDescent="0.3">
      <c r="A28" s="14" t="s">
        <v>81</v>
      </c>
      <c r="B28" s="24" t="s">
        <v>66</v>
      </c>
      <c r="C28" s="15" t="s">
        <v>27</v>
      </c>
      <c r="D28" s="15" t="s">
        <v>24</v>
      </c>
      <c r="E28" s="16">
        <v>1</v>
      </c>
      <c r="F28" s="17" t="s">
        <v>82</v>
      </c>
      <c r="G28" s="19">
        <v>0</v>
      </c>
      <c r="H28" s="18">
        <v>930.22</v>
      </c>
      <c r="I28" s="18">
        <v>3720.87</v>
      </c>
      <c r="J28" s="20">
        <f t="shared" si="0"/>
        <v>4651.09</v>
      </c>
      <c r="K28" s="21"/>
      <c r="L28" s="21"/>
      <c r="M28" s="21"/>
      <c r="N28" s="21"/>
      <c r="O28" s="21"/>
      <c r="P28" s="21"/>
      <c r="Q28" s="21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ht="14.25" customHeight="1" x14ac:dyDescent="0.3">
      <c r="A29" s="14" t="s">
        <v>83</v>
      </c>
      <c r="B29" s="24" t="s">
        <v>66</v>
      </c>
      <c r="C29" s="15" t="s">
        <v>37</v>
      </c>
      <c r="D29" s="15" t="s">
        <v>24</v>
      </c>
      <c r="E29" s="16">
        <v>1</v>
      </c>
      <c r="F29" s="17" t="s">
        <v>84</v>
      </c>
      <c r="G29" s="19">
        <v>0</v>
      </c>
      <c r="H29" s="18">
        <v>930.22</v>
      </c>
      <c r="I29" s="18">
        <v>3720.87</v>
      </c>
      <c r="J29" s="20">
        <f t="shared" si="0"/>
        <v>4651.09</v>
      </c>
      <c r="K29" s="21"/>
      <c r="L29" s="21"/>
      <c r="M29" s="21"/>
      <c r="N29" s="21"/>
      <c r="O29" s="21"/>
      <c r="P29" s="21"/>
      <c r="Q29" s="21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ht="14.25" customHeight="1" x14ac:dyDescent="0.3">
      <c r="A30" s="29" t="s">
        <v>85</v>
      </c>
      <c r="B30" s="30" t="s">
        <v>86</v>
      </c>
      <c r="C30" s="15" t="s">
        <v>37</v>
      </c>
      <c r="D30" s="15" t="s">
        <v>24</v>
      </c>
      <c r="E30" s="16">
        <v>1</v>
      </c>
      <c r="F30" s="17" t="s">
        <v>87</v>
      </c>
      <c r="G30" s="19">
        <v>0</v>
      </c>
      <c r="H30" s="18">
        <v>664.44</v>
      </c>
      <c r="I30" s="18">
        <v>2657.77</v>
      </c>
      <c r="J30" s="20">
        <f t="shared" si="0"/>
        <v>3322.21</v>
      </c>
      <c r="K30" s="21"/>
      <c r="L30" s="21"/>
      <c r="M30" s="21"/>
      <c r="N30" s="21"/>
      <c r="O30" s="21"/>
      <c r="P30" s="21"/>
      <c r="Q30" s="21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ht="14.25" customHeight="1" x14ac:dyDescent="0.3">
      <c r="A31" s="14" t="s">
        <v>88</v>
      </c>
      <c r="B31" s="14" t="s">
        <v>86</v>
      </c>
      <c r="C31" s="15" t="s">
        <v>89</v>
      </c>
      <c r="D31" s="15" t="s">
        <v>24</v>
      </c>
      <c r="E31" s="16">
        <v>1</v>
      </c>
      <c r="F31" s="17" t="s">
        <v>90</v>
      </c>
      <c r="G31" s="19">
        <v>0</v>
      </c>
      <c r="H31" s="18">
        <v>664.44</v>
      </c>
      <c r="I31" s="18">
        <v>2657.77</v>
      </c>
      <c r="J31" s="20">
        <f t="shared" si="0"/>
        <v>3322.21</v>
      </c>
      <c r="K31" s="21"/>
      <c r="L31" s="21"/>
      <c r="M31" s="21"/>
      <c r="N31" s="21"/>
      <c r="O31" s="21"/>
      <c r="P31" s="21"/>
      <c r="Q31" s="21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ht="14.25" customHeight="1" x14ac:dyDescent="0.3">
      <c r="A32" s="24" t="s">
        <v>91</v>
      </c>
      <c r="B32" s="14" t="s">
        <v>86</v>
      </c>
      <c r="C32" s="15" t="s">
        <v>77</v>
      </c>
      <c r="D32" s="15" t="s">
        <v>24</v>
      </c>
      <c r="E32" s="16">
        <v>1</v>
      </c>
      <c r="F32" s="17" t="s">
        <v>92</v>
      </c>
      <c r="G32" s="19">
        <v>0</v>
      </c>
      <c r="H32" s="18">
        <v>664.44</v>
      </c>
      <c r="I32" s="18">
        <v>2657.77</v>
      </c>
      <c r="J32" s="20">
        <f t="shared" si="0"/>
        <v>3322.21</v>
      </c>
      <c r="K32" s="21"/>
      <c r="L32" s="21"/>
      <c r="M32" s="21"/>
      <c r="N32" s="21"/>
      <c r="O32" s="21"/>
      <c r="P32" s="21"/>
      <c r="Q32" s="21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ht="14.25" customHeight="1" x14ac:dyDescent="0.3">
      <c r="A33" s="24" t="s">
        <v>93</v>
      </c>
      <c r="B33" s="14" t="s">
        <v>86</v>
      </c>
      <c r="C33" s="15" t="s">
        <v>52</v>
      </c>
      <c r="D33" s="15" t="s">
        <v>24</v>
      </c>
      <c r="E33" s="16">
        <v>1</v>
      </c>
      <c r="F33" s="17" t="s">
        <v>94</v>
      </c>
      <c r="G33" s="19">
        <v>0</v>
      </c>
      <c r="H33" s="18">
        <v>664.44</v>
      </c>
      <c r="I33" s="18">
        <v>2657.77</v>
      </c>
      <c r="J33" s="20">
        <f t="shared" si="0"/>
        <v>3322.21</v>
      </c>
      <c r="K33" s="21"/>
      <c r="L33" s="21"/>
      <c r="M33" s="21"/>
      <c r="N33" s="21"/>
      <c r="O33" s="21"/>
      <c r="P33" s="21"/>
      <c r="Q33" s="21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ht="14.25" customHeight="1" x14ac:dyDescent="0.3">
      <c r="A34" s="24" t="s">
        <v>95</v>
      </c>
      <c r="B34" s="14" t="s">
        <v>86</v>
      </c>
      <c r="C34" s="15" t="s">
        <v>23</v>
      </c>
      <c r="D34" s="15" t="s">
        <v>24</v>
      </c>
      <c r="E34" s="16">
        <v>1</v>
      </c>
      <c r="F34" s="17" t="s">
        <v>96</v>
      </c>
      <c r="G34" s="19">
        <v>0</v>
      </c>
      <c r="H34" s="18">
        <v>664.44</v>
      </c>
      <c r="I34" s="18">
        <v>2657.77</v>
      </c>
      <c r="J34" s="20">
        <f t="shared" si="0"/>
        <v>3322.21</v>
      </c>
      <c r="K34" s="21"/>
      <c r="L34" s="21"/>
      <c r="M34" s="21"/>
      <c r="N34" s="21"/>
      <c r="O34" s="21"/>
      <c r="P34" s="21"/>
      <c r="Q34" s="21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ht="14.25" customHeight="1" x14ac:dyDescent="0.3">
      <c r="A35" s="24" t="s">
        <v>97</v>
      </c>
      <c r="B35" s="14" t="s">
        <v>86</v>
      </c>
      <c r="C35" s="15" t="s">
        <v>46</v>
      </c>
      <c r="D35" s="15" t="s">
        <v>24</v>
      </c>
      <c r="E35" s="16">
        <v>1</v>
      </c>
      <c r="F35" s="17" t="s">
        <v>98</v>
      </c>
      <c r="G35" s="19">
        <v>0</v>
      </c>
      <c r="H35" s="18">
        <v>664.44</v>
      </c>
      <c r="I35" s="18">
        <v>2657.77</v>
      </c>
      <c r="J35" s="20">
        <f t="shared" si="0"/>
        <v>3322.21</v>
      </c>
      <c r="K35" s="21"/>
      <c r="L35" s="21"/>
      <c r="M35" s="21"/>
      <c r="N35" s="21"/>
      <c r="O35" s="21"/>
      <c r="P35" s="21"/>
      <c r="Q35" s="21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</row>
    <row r="36" spans="1:30" ht="14.25" customHeight="1" x14ac:dyDescent="0.3">
      <c r="A36" s="24" t="s">
        <v>97</v>
      </c>
      <c r="B36" s="14" t="s">
        <v>86</v>
      </c>
      <c r="C36" s="15" t="s">
        <v>46</v>
      </c>
      <c r="D36" s="15" t="s">
        <v>24</v>
      </c>
      <c r="E36" s="16">
        <v>1</v>
      </c>
      <c r="F36" s="17" t="s">
        <v>99</v>
      </c>
      <c r="G36" s="19">
        <v>0</v>
      </c>
      <c r="H36" s="18">
        <v>664.44</v>
      </c>
      <c r="I36" s="18">
        <v>2657.77</v>
      </c>
      <c r="J36" s="20">
        <f t="shared" si="0"/>
        <v>3322.21</v>
      </c>
      <c r="K36" s="21"/>
      <c r="L36" s="21"/>
      <c r="M36" s="21"/>
      <c r="N36" s="21"/>
      <c r="O36" s="21"/>
      <c r="P36" s="21"/>
      <c r="Q36" s="21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 ht="14.25" customHeight="1" x14ac:dyDescent="0.3">
      <c r="A37" s="24" t="s">
        <v>97</v>
      </c>
      <c r="B37" s="14" t="s">
        <v>86</v>
      </c>
      <c r="C37" s="15" t="s">
        <v>46</v>
      </c>
      <c r="D37" s="15" t="s">
        <v>24</v>
      </c>
      <c r="E37" s="16">
        <v>1</v>
      </c>
      <c r="F37" s="17" t="s">
        <v>100</v>
      </c>
      <c r="G37" s="19">
        <v>0</v>
      </c>
      <c r="H37" s="18">
        <v>664.44</v>
      </c>
      <c r="I37" s="18">
        <v>2657.77</v>
      </c>
      <c r="J37" s="20">
        <f t="shared" si="0"/>
        <v>3322.21</v>
      </c>
      <c r="K37" s="21"/>
      <c r="L37" s="21"/>
      <c r="M37" s="21"/>
      <c r="N37" s="21"/>
      <c r="O37" s="21"/>
      <c r="P37" s="21"/>
      <c r="Q37" s="21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 ht="14.25" customHeight="1" x14ac:dyDescent="0.3">
      <c r="A38" s="24" t="s">
        <v>101</v>
      </c>
      <c r="B38" s="14" t="s">
        <v>86</v>
      </c>
      <c r="C38" s="15" t="s">
        <v>46</v>
      </c>
      <c r="D38" s="15" t="s">
        <v>24</v>
      </c>
      <c r="E38" s="16">
        <v>1</v>
      </c>
      <c r="F38" s="17" t="s">
        <v>102</v>
      </c>
      <c r="G38" s="19">
        <v>0</v>
      </c>
      <c r="H38" s="18">
        <v>664.44</v>
      </c>
      <c r="I38" s="18">
        <v>2657.77</v>
      </c>
      <c r="J38" s="20">
        <f t="shared" si="0"/>
        <v>3322.21</v>
      </c>
      <c r="K38" s="21"/>
      <c r="L38" s="21"/>
      <c r="M38" s="21"/>
      <c r="N38" s="21"/>
      <c r="O38" s="21"/>
      <c r="P38" s="21"/>
      <c r="Q38" s="21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 ht="14.25" customHeight="1" x14ac:dyDescent="0.3">
      <c r="A39" s="24" t="s">
        <v>103</v>
      </c>
      <c r="B39" s="14" t="s">
        <v>86</v>
      </c>
      <c r="C39" s="15" t="s">
        <v>23</v>
      </c>
      <c r="D39" s="15" t="s">
        <v>24</v>
      </c>
      <c r="E39" s="16">
        <v>1</v>
      </c>
      <c r="F39" s="17" t="s">
        <v>104</v>
      </c>
      <c r="G39" s="19">
        <v>0</v>
      </c>
      <c r="H39" s="18">
        <v>664.44</v>
      </c>
      <c r="I39" s="18">
        <v>2657.77</v>
      </c>
      <c r="J39" s="20">
        <f t="shared" si="0"/>
        <v>3322.21</v>
      </c>
      <c r="K39" s="21"/>
      <c r="L39" s="21"/>
      <c r="M39" s="21"/>
      <c r="N39" s="21"/>
      <c r="O39" s="21"/>
      <c r="P39" s="21"/>
      <c r="Q39" s="21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 ht="14.25" customHeight="1" x14ac:dyDescent="0.3">
      <c r="A40" s="14" t="s">
        <v>105</v>
      </c>
      <c r="B40" s="14" t="s">
        <v>86</v>
      </c>
      <c r="C40" s="15" t="s">
        <v>46</v>
      </c>
      <c r="D40" s="15" t="s">
        <v>24</v>
      </c>
      <c r="E40" s="16">
        <v>1</v>
      </c>
      <c r="F40" s="17" t="s">
        <v>106</v>
      </c>
      <c r="G40" s="19">
        <v>0</v>
      </c>
      <c r="H40" s="18">
        <v>664.44</v>
      </c>
      <c r="I40" s="18">
        <v>2657.77</v>
      </c>
      <c r="J40" s="20">
        <f t="shared" si="0"/>
        <v>3322.21</v>
      </c>
      <c r="K40" s="21"/>
      <c r="L40" s="21"/>
      <c r="M40" s="21"/>
      <c r="N40" s="21"/>
      <c r="O40" s="21"/>
      <c r="P40" s="21"/>
      <c r="Q40" s="21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 ht="14.25" customHeight="1" x14ac:dyDescent="0.3">
      <c r="A41" s="24" t="s">
        <v>107</v>
      </c>
      <c r="B41" s="14" t="s">
        <v>108</v>
      </c>
      <c r="C41" s="15" t="s">
        <v>23</v>
      </c>
      <c r="D41" s="15" t="s">
        <v>24</v>
      </c>
      <c r="E41" s="16">
        <v>1</v>
      </c>
      <c r="F41" s="17" t="s">
        <v>109</v>
      </c>
      <c r="G41" s="19">
        <v>0</v>
      </c>
      <c r="H41" s="18">
        <v>431.89</v>
      </c>
      <c r="I41" s="18">
        <v>1727.55</v>
      </c>
      <c r="J41" s="20">
        <f t="shared" si="0"/>
        <v>2159.44</v>
      </c>
      <c r="K41" s="21"/>
      <c r="L41" s="21"/>
      <c r="M41" s="21"/>
      <c r="N41" s="21"/>
      <c r="O41" s="21"/>
      <c r="P41" s="21"/>
      <c r="Q41" s="21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 ht="14.25" customHeight="1" x14ac:dyDescent="0.3">
      <c r="A42" s="24" t="s">
        <v>110</v>
      </c>
      <c r="B42" s="14" t="s">
        <v>108</v>
      </c>
      <c r="C42" s="15" t="s">
        <v>89</v>
      </c>
      <c r="D42" s="15" t="s">
        <v>24</v>
      </c>
      <c r="E42" s="16">
        <v>1</v>
      </c>
      <c r="F42" s="17" t="s">
        <v>111</v>
      </c>
      <c r="G42" s="19">
        <v>0</v>
      </c>
      <c r="H42" s="18">
        <v>431.89</v>
      </c>
      <c r="I42" s="18">
        <v>1727.55</v>
      </c>
      <c r="J42" s="20">
        <f t="shared" si="0"/>
        <v>2159.44</v>
      </c>
      <c r="K42" s="21"/>
      <c r="L42" s="21"/>
      <c r="M42" s="21"/>
      <c r="N42" s="21"/>
      <c r="O42" s="21"/>
      <c r="P42" s="21"/>
      <c r="Q42" s="21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ht="14.25" customHeight="1" x14ac:dyDescent="0.3">
      <c r="A43" s="24" t="s">
        <v>112</v>
      </c>
      <c r="B43" s="14" t="s">
        <v>108</v>
      </c>
      <c r="C43" s="15" t="s">
        <v>49</v>
      </c>
      <c r="D43" s="15" t="s">
        <v>24</v>
      </c>
      <c r="E43" s="16">
        <v>1</v>
      </c>
      <c r="F43" s="17" t="s">
        <v>113</v>
      </c>
      <c r="G43" s="19">
        <v>0</v>
      </c>
      <c r="H43" s="18">
        <v>431.89</v>
      </c>
      <c r="I43" s="18">
        <v>1727.55</v>
      </c>
      <c r="J43" s="20">
        <f t="shared" si="0"/>
        <v>2159.44</v>
      </c>
      <c r="K43" s="21"/>
      <c r="L43" s="21"/>
      <c r="M43" s="21"/>
      <c r="N43" s="21"/>
      <c r="O43" s="21"/>
      <c r="P43" s="21"/>
      <c r="Q43" s="21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ht="14.25" customHeight="1" x14ac:dyDescent="0.3">
      <c r="A44" s="24" t="s">
        <v>114</v>
      </c>
      <c r="B44" s="14" t="s">
        <v>108</v>
      </c>
      <c r="C44" s="15" t="s">
        <v>61</v>
      </c>
      <c r="D44" s="15" t="s">
        <v>24</v>
      </c>
      <c r="E44" s="16">
        <v>1</v>
      </c>
      <c r="F44" s="17" t="s">
        <v>115</v>
      </c>
      <c r="G44" s="19">
        <v>0</v>
      </c>
      <c r="H44" s="18">
        <v>431.89</v>
      </c>
      <c r="I44" s="18">
        <v>1727.55</v>
      </c>
      <c r="J44" s="20">
        <f t="shared" si="0"/>
        <v>2159.44</v>
      </c>
      <c r="K44" s="21"/>
      <c r="L44" s="21"/>
      <c r="M44" s="21"/>
      <c r="N44" s="21"/>
      <c r="O44" s="21"/>
      <c r="P44" s="21"/>
      <c r="Q44" s="21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ht="14.25" customHeight="1" x14ac:dyDescent="0.3">
      <c r="A45" s="24" t="s">
        <v>116</v>
      </c>
      <c r="B45" s="14" t="s">
        <v>108</v>
      </c>
      <c r="C45" s="15" t="s">
        <v>61</v>
      </c>
      <c r="D45" s="15" t="s">
        <v>24</v>
      </c>
      <c r="E45" s="16">
        <v>1</v>
      </c>
      <c r="F45" s="17" t="s">
        <v>117</v>
      </c>
      <c r="G45" s="19">
        <v>0</v>
      </c>
      <c r="H45" s="18">
        <v>431.89</v>
      </c>
      <c r="I45" s="18">
        <v>1727.55</v>
      </c>
      <c r="J45" s="20">
        <f t="shared" si="0"/>
        <v>2159.44</v>
      </c>
      <c r="K45" s="21"/>
      <c r="L45" s="21"/>
      <c r="M45" s="21"/>
      <c r="N45" s="21"/>
      <c r="O45" s="21"/>
      <c r="P45" s="21"/>
      <c r="Q45" s="21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ht="14.25" customHeight="1" x14ac:dyDescent="0.3">
      <c r="A46" s="24" t="s">
        <v>118</v>
      </c>
      <c r="B46" s="14" t="s">
        <v>108</v>
      </c>
      <c r="C46" s="15" t="s">
        <v>119</v>
      </c>
      <c r="D46" s="15" t="s">
        <v>24</v>
      </c>
      <c r="E46" s="16">
        <v>1</v>
      </c>
      <c r="F46" s="17" t="s">
        <v>120</v>
      </c>
      <c r="G46" s="19">
        <v>0</v>
      </c>
      <c r="H46" s="18">
        <v>431.89</v>
      </c>
      <c r="I46" s="18">
        <v>1727.55</v>
      </c>
      <c r="J46" s="20">
        <f t="shared" si="0"/>
        <v>2159.44</v>
      </c>
      <c r="K46" s="21"/>
      <c r="L46" s="21"/>
      <c r="M46" s="21"/>
      <c r="N46" s="21"/>
      <c r="O46" s="21"/>
      <c r="P46" s="21"/>
      <c r="Q46" s="21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0" ht="14.25" customHeight="1" x14ac:dyDescent="0.3">
      <c r="A47" s="24" t="s">
        <v>121</v>
      </c>
      <c r="B47" s="14" t="s">
        <v>108</v>
      </c>
      <c r="C47" s="15" t="s">
        <v>77</v>
      </c>
      <c r="D47" s="15" t="s">
        <v>24</v>
      </c>
      <c r="E47" s="16">
        <v>1</v>
      </c>
      <c r="F47" s="17" t="s">
        <v>122</v>
      </c>
      <c r="G47" s="19">
        <v>0</v>
      </c>
      <c r="H47" s="18">
        <v>431.89</v>
      </c>
      <c r="I47" s="18">
        <v>1727.55</v>
      </c>
      <c r="J47" s="20">
        <f t="shared" si="0"/>
        <v>2159.44</v>
      </c>
      <c r="K47" s="21"/>
      <c r="L47" s="21"/>
      <c r="M47" s="21"/>
      <c r="N47" s="21"/>
      <c r="O47" s="21"/>
      <c r="P47" s="21"/>
      <c r="Q47" s="21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0" ht="14.25" customHeight="1" x14ac:dyDescent="0.3">
      <c r="A48" s="24" t="s">
        <v>121</v>
      </c>
      <c r="B48" s="14" t="s">
        <v>108</v>
      </c>
      <c r="C48" s="15" t="s">
        <v>77</v>
      </c>
      <c r="D48" s="15" t="s">
        <v>24</v>
      </c>
      <c r="E48" s="16">
        <v>1</v>
      </c>
      <c r="F48" s="17" t="s">
        <v>123</v>
      </c>
      <c r="G48" s="19">
        <v>0</v>
      </c>
      <c r="H48" s="18">
        <v>431.89</v>
      </c>
      <c r="I48" s="18">
        <v>1727.55</v>
      </c>
      <c r="J48" s="20">
        <f t="shared" si="0"/>
        <v>2159.44</v>
      </c>
      <c r="K48" s="21"/>
      <c r="L48" s="21"/>
      <c r="M48" s="21"/>
      <c r="N48" s="21"/>
      <c r="O48" s="21"/>
      <c r="P48" s="21"/>
      <c r="Q48" s="21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0" ht="14.25" customHeight="1" x14ac:dyDescent="0.3">
      <c r="A49" s="24" t="s">
        <v>124</v>
      </c>
      <c r="B49" s="14" t="s">
        <v>108</v>
      </c>
      <c r="C49" s="15" t="s">
        <v>43</v>
      </c>
      <c r="D49" s="15" t="s">
        <v>24</v>
      </c>
      <c r="E49" s="16">
        <v>1</v>
      </c>
      <c r="F49" s="17" t="s">
        <v>125</v>
      </c>
      <c r="G49" s="19">
        <v>0</v>
      </c>
      <c r="H49" s="18">
        <v>431.89</v>
      </c>
      <c r="I49" s="18">
        <v>1727.55</v>
      </c>
      <c r="J49" s="20">
        <f t="shared" si="0"/>
        <v>2159.44</v>
      </c>
      <c r="K49" s="21"/>
      <c r="L49" s="21"/>
      <c r="M49" s="21"/>
      <c r="N49" s="21"/>
      <c r="O49" s="21"/>
      <c r="P49" s="21"/>
      <c r="Q49" s="21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0" ht="14.25" customHeight="1" x14ac:dyDescent="0.3">
      <c r="A50" s="24" t="s">
        <v>126</v>
      </c>
      <c r="B50" s="14" t="s">
        <v>108</v>
      </c>
      <c r="C50" s="15" t="s">
        <v>23</v>
      </c>
      <c r="D50" s="15" t="s">
        <v>24</v>
      </c>
      <c r="E50" s="16">
        <v>1</v>
      </c>
      <c r="F50" s="17" t="s">
        <v>127</v>
      </c>
      <c r="G50" s="19">
        <v>0</v>
      </c>
      <c r="H50" s="18">
        <v>431.89</v>
      </c>
      <c r="I50" s="18">
        <v>1727.55</v>
      </c>
      <c r="J50" s="20">
        <f t="shared" si="0"/>
        <v>2159.44</v>
      </c>
      <c r="K50" s="21"/>
      <c r="L50" s="21"/>
      <c r="M50" s="21"/>
      <c r="N50" s="21"/>
      <c r="O50" s="21"/>
      <c r="P50" s="21"/>
      <c r="Q50" s="21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0" ht="14.25" customHeight="1" x14ac:dyDescent="0.3">
      <c r="A51" s="24" t="s">
        <v>128</v>
      </c>
      <c r="B51" s="14" t="s">
        <v>108</v>
      </c>
      <c r="C51" s="15" t="s">
        <v>46</v>
      </c>
      <c r="D51" s="15" t="s">
        <v>24</v>
      </c>
      <c r="E51" s="16">
        <v>1</v>
      </c>
      <c r="F51" s="17" t="s">
        <v>129</v>
      </c>
      <c r="G51" s="19">
        <v>0</v>
      </c>
      <c r="H51" s="18">
        <v>431.89</v>
      </c>
      <c r="I51" s="18">
        <v>1727.55</v>
      </c>
      <c r="J51" s="20">
        <f t="shared" si="0"/>
        <v>2159.44</v>
      </c>
      <c r="K51" s="21"/>
      <c r="L51" s="21"/>
      <c r="M51" s="21"/>
      <c r="N51" s="21"/>
      <c r="O51" s="21"/>
      <c r="P51" s="21"/>
      <c r="Q51" s="21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</row>
    <row r="52" spans="1:30" ht="14.25" customHeight="1" x14ac:dyDescent="0.3">
      <c r="A52" s="24" t="s">
        <v>130</v>
      </c>
      <c r="B52" s="14" t="s">
        <v>108</v>
      </c>
      <c r="C52" s="15" t="s">
        <v>46</v>
      </c>
      <c r="D52" s="15" t="s">
        <v>24</v>
      </c>
      <c r="E52" s="16">
        <v>1</v>
      </c>
      <c r="F52" s="17" t="s">
        <v>131</v>
      </c>
      <c r="G52" s="19">
        <v>0</v>
      </c>
      <c r="H52" s="18">
        <v>431.89</v>
      </c>
      <c r="I52" s="18">
        <v>1727.55</v>
      </c>
      <c r="J52" s="20">
        <f t="shared" si="0"/>
        <v>2159.44</v>
      </c>
      <c r="K52" s="21"/>
      <c r="L52" s="21"/>
      <c r="M52" s="21"/>
      <c r="N52" s="21"/>
      <c r="O52" s="21"/>
      <c r="P52" s="21"/>
      <c r="Q52" s="21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30" ht="14.25" customHeight="1" x14ac:dyDescent="0.3">
      <c r="A53" s="24" t="s">
        <v>132</v>
      </c>
      <c r="B53" s="14" t="s">
        <v>108</v>
      </c>
      <c r="C53" s="15" t="s">
        <v>46</v>
      </c>
      <c r="D53" s="15" t="s">
        <v>24</v>
      </c>
      <c r="E53" s="16">
        <v>1</v>
      </c>
      <c r="F53" s="17" t="s">
        <v>133</v>
      </c>
      <c r="G53" s="19">
        <v>0</v>
      </c>
      <c r="H53" s="18">
        <v>431.89</v>
      </c>
      <c r="I53" s="18">
        <v>1727.55</v>
      </c>
      <c r="J53" s="20">
        <f t="shared" si="0"/>
        <v>2159.44</v>
      </c>
      <c r="K53" s="21"/>
      <c r="L53" s="21"/>
      <c r="M53" s="21"/>
      <c r="N53" s="21"/>
      <c r="O53" s="21"/>
      <c r="P53" s="21"/>
      <c r="Q53" s="21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30" ht="14.25" customHeight="1" x14ac:dyDescent="0.3">
      <c r="A54" s="24" t="s">
        <v>134</v>
      </c>
      <c r="B54" s="14" t="s">
        <v>108</v>
      </c>
      <c r="C54" s="15" t="s">
        <v>135</v>
      </c>
      <c r="D54" s="15" t="s">
        <v>24</v>
      </c>
      <c r="E54" s="16">
        <v>1</v>
      </c>
      <c r="F54" s="17" t="s">
        <v>136</v>
      </c>
      <c r="G54" s="19">
        <v>0</v>
      </c>
      <c r="H54" s="18">
        <v>431.89</v>
      </c>
      <c r="I54" s="18">
        <v>1727.55</v>
      </c>
      <c r="J54" s="20">
        <f t="shared" si="0"/>
        <v>2159.44</v>
      </c>
      <c r="K54" s="21"/>
      <c r="L54" s="21"/>
      <c r="M54" s="21"/>
      <c r="N54" s="21"/>
      <c r="O54" s="21"/>
      <c r="P54" s="21"/>
      <c r="Q54" s="21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</row>
    <row r="55" spans="1:30" ht="14.25" customHeight="1" x14ac:dyDescent="0.3">
      <c r="A55" s="24" t="s">
        <v>137</v>
      </c>
      <c r="B55" s="14" t="s">
        <v>108</v>
      </c>
      <c r="C55" s="15" t="s">
        <v>46</v>
      </c>
      <c r="D55" s="15" t="s">
        <v>24</v>
      </c>
      <c r="E55" s="16">
        <v>1</v>
      </c>
      <c r="F55" s="17" t="s">
        <v>138</v>
      </c>
      <c r="G55" s="19">
        <v>0</v>
      </c>
      <c r="H55" s="18">
        <v>431.89</v>
      </c>
      <c r="I55" s="18">
        <v>1727.55</v>
      </c>
      <c r="J55" s="20">
        <f t="shared" si="0"/>
        <v>2159.44</v>
      </c>
      <c r="K55" s="21"/>
      <c r="L55" s="21"/>
      <c r="M55" s="21"/>
      <c r="N55" s="21"/>
      <c r="O55" s="21"/>
      <c r="P55" s="21"/>
      <c r="Q55" s="21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30" ht="14.25" customHeight="1" x14ac:dyDescent="0.3">
      <c r="A56" s="14" t="s">
        <v>139</v>
      </c>
      <c r="B56" s="14" t="s">
        <v>108</v>
      </c>
      <c r="C56" s="15" t="s">
        <v>140</v>
      </c>
      <c r="D56" s="15" t="s">
        <v>24</v>
      </c>
      <c r="E56" s="16">
        <v>1</v>
      </c>
      <c r="F56" s="17" t="s">
        <v>385</v>
      </c>
      <c r="G56" s="19">
        <v>0</v>
      </c>
      <c r="H56" s="18">
        <v>431.89</v>
      </c>
      <c r="I56" s="18">
        <v>1727.55</v>
      </c>
      <c r="J56" s="20">
        <f t="shared" si="0"/>
        <v>2159.44</v>
      </c>
      <c r="K56" s="21"/>
      <c r="L56" s="21"/>
      <c r="M56" s="21"/>
      <c r="N56" s="21"/>
      <c r="O56" s="21"/>
      <c r="P56" s="21"/>
      <c r="Q56" s="21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30" ht="14.25" customHeight="1" x14ac:dyDescent="0.3">
      <c r="A57" s="14" t="s">
        <v>142</v>
      </c>
      <c r="B57" s="14" t="s">
        <v>108</v>
      </c>
      <c r="C57" s="15" t="s">
        <v>89</v>
      </c>
      <c r="D57" s="15" t="s">
        <v>24</v>
      </c>
      <c r="E57" s="16">
        <v>1</v>
      </c>
      <c r="F57" s="28" t="s">
        <v>143</v>
      </c>
      <c r="G57" s="19">
        <v>0</v>
      </c>
      <c r="H57" s="18">
        <v>431.89</v>
      </c>
      <c r="I57" s="18">
        <v>1727.55</v>
      </c>
      <c r="J57" s="20">
        <f t="shared" si="0"/>
        <v>2159.44</v>
      </c>
      <c r="K57" s="21"/>
      <c r="L57" s="21"/>
      <c r="M57" s="21"/>
      <c r="N57" s="21"/>
      <c r="O57" s="21"/>
      <c r="P57" s="21"/>
      <c r="Q57" s="21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</row>
    <row r="58" spans="1:30" ht="14.25" customHeight="1" x14ac:dyDescent="0.3">
      <c r="A58" s="75" t="s">
        <v>144</v>
      </c>
      <c r="B58" s="14" t="s">
        <v>108</v>
      </c>
      <c r="C58" s="15" t="s">
        <v>145</v>
      </c>
      <c r="D58" s="15" t="s">
        <v>31</v>
      </c>
      <c r="E58" s="16">
        <v>1</v>
      </c>
      <c r="F58" s="32" t="s">
        <v>162</v>
      </c>
      <c r="G58" s="19">
        <v>0</v>
      </c>
      <c r="H58" s="19">
        <v>0</v>
      </c>
      <c r="I58" s="18">
        <v>1727.55</v>
      </c>
      <c r="J58" s="20">
        <f t="shared" si="0"/>
        <v>1727.55</v>
      </c>
      <c r="K58" s="21"/>
      <c r="L58" s="21"/>
      <c r="M58" s="21"/>
      <c r="N58" s="21"/>
      <c r="O58" s="21"/>
      <c r="P58" s="21"/>
      <c r="Q58" s="21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</row>
    <row r="59" spans="1:30" ht="14.25" customHeight="1" x14ac:dyDescent="0.3">
      <c r="A59" s="75" t="s">
        <v>147</v>
      </c>
      <c r="B59" s="14" t="s">
        <v>108</v>
      </c>
      <c r="C59" s="15" t="s">
        <v>43</v>
      </c>
      <c r="D59" s="15" t="s">
        <v>31</v>
      </c>
      <c r="E59" s="16">
        <v>1</v>
      </c>
      <c r="F59" s="17" t="s">
        <v>148</v>
      </c>
      <c r="G59" s="19">
        <v>0</v>
      </c>
      <c r="H59" s="19">
        <v>0</v>
      </c>
      <c r="I59" s="18">
        <v>1727.55</v>
      </c>
      <c r="J59" s="20">
        <f t="shared" si="0"/>
        <v>1727.55</v>
      </c>
      <c r="K59" s="21"/>
      <c r="L59" s="21"/>
      <c r="M59" s="21"/>
      <c r="N59" s="21"/>
      <c r="O59" s="21"/>
      <c r="P59" s="21"/>
      <c r="Q59" s="21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</row>
    <row r="60" spans="1:30" ht="14.25" customHeight="1" x14ac:dyDescent="0.3">
      <c r="A60" s="76" t="s">
        <v>149</v>
      </c>
      <c r="B60" s="14" t="s">
        <v>108</v>
      </c>
      <c r="C60" s="15" t="s">
        <v>23</v>
      </c>
      <c r="D60" s="15" t="s">
        <v>24</v>
      </c>
      <c r="E60" s="16">
        <v>1</v>
      </c>
      <c r="F60" s="17" t="s">
        <v>150</v>
      </c>
      <c r="G60" s="19">
        <v>0</v>
      </c>
      <c r="H60" s="18">
        <v>431.89</v>
      </c>
      <c r="I60" s="18">
        <v>1727.55</v>
      </c>
      <c r="J60" s="20">
        <f t="shared" si="0"/>
        <v>2159.44</v>
      </c>
      <c r="K60" s="21"/>
      <c r="L60" s="21"/>
      <c r="M60" s="21"/>
      <c r="N60" s="21"/>
      <c r="O60" s="21"/>
      <c r="P60" s="21"/>
      <c r="Q60" s="21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</row>
    <row r="61" spans="1:30" ht="14.25" customHeight="1" x14ac:dyDescent="0.3">
      <c r="A61" s="75" t="s">
        <v>137</v>
      </c>
      <c r="B61" s="14" t="s">
        <v>108</v>
      </c>
      <c r="C61" s="15" t="s">
        <v>46</v>
      </c>
      <c r="D61" s="15" t="s">
        <v>24</v>
      </c>
      <c r="E61" s="16">
        <v>1</v>
      </c>
      <c r="F61" s="17" t="s">
        <v>151</v>
      </c>
      <c r="G61" s="19">
        <v>0</v>
      </c>
      <c r="H61" s="18">
        <v>431.89</v>
      </c>
      <c r="I61" s="18">
        <v>1727.55</v>
      </c>
      <c r="J61" s="20">
        <f t="shared" si="0"/>
        <v>2159.44</v>
      </c>
      <c r="K61" s="21"/>
      <c r="L61" s="21"/>
      <c r="M61" s="21"/>
      <c r="N61" s="21"/>
      <c r="O61" s="21"/>
      <c r="P61" s="21"/>
      <c r="Q61" s="21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</row>
    <row r="62" spans="1:30" ht="14.25" customHeight="1" x14ac:dyDescent="0.3">
      <c r="A62" s="75" t="s">
        <v>152</v>
      </c>
      <c r="B62" s="24" t="s">
        <v>108</v>
      </c>
      <c r="C62" s="15" t="s">
        <v>61</v>
      </c>
      <c r="D62" s="15" t="s">
        <v>24</v>
      </c>
      <c r="E62" s="16">
        <v>1</v>
      </c>
      <c r="F62" s="17" t="s">
        <v>153</v>
      </c>
      <c r="G62" s="19">
        <v>0</v>
      </c>
      <c r="H62" s="18">
        <v>431.89</v>
      </c>
      <c r="I62" s="18">
        <v>1727.55</v>
      </c>
      <c r="J62" s="20">
        <f t="shared" si="0"/>
        <v>2159.44</v>
      </c>
      <c r="K62" s="21"/>
      <c r="L62" s="21"/>
      <c r="M62" s="21"/>
      <c r="N62" s="21"/>
      <c r="O62" s="21"/>
      <c r="P62" s="21"/>
      <c r="Q62" s="21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</row>
    <row r="63" spans="1:30" ht="14.25" customHeight="1" x14ac:dyDescent="0.3">
      <c r="A63" s="76" t="s">
        <v>154</v>
      </c>
      <c r="B63" s="24" t="s">
        <v>108</v>
      </c>
      <c r="C63" s="15" t="s">
        <v>23</v>
      </c>
      <c r="D63" s="15" t="s">
        <v>24</v>
      </c>
      <c r="E63" s="16">
        <v>1</v>
      </c>
      <c r="F63" s="17" t="s">
        <v>155</v>
      </c>
      <c r="G63" s="19">
        <v>0</v>
      </c>
      <c r="H63" s="18">
        <v>431.89</v>
      </c>
      <c r="I63" s="18">
        <v>1727.55</v>
      </c>
      <c r="J63" s="20">
        <f t="shared" si="0"/>
        <v>2159.44</v>
      </c>
      <c r="K63" s="21"/>
      <c r="L63" s="21"/>
      <c r="M63" s="21"/>
      <c r="N63" s="21"/>
      <c r="O63" s="21"/>
      <c r="P63" s="21"/>
      <c r="Q63" s="21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</row>
    <row r="64" spans="1:30" ht="14.25" customHeight="1" x14ac:dyDescent="0.3">
      <c r="A64" s="76" t="s">
        <v>156</v>
      </c>
      <c r="B64" s="24" t="s">
        <v>108</v>
      </c>
      <c r="C64" s="15" t="s">
        <v>46</v>
      </c>
      <c r="D64" s="15" t="s">
        <v>24</v>
      </c>
      <c r="E64" s="16">
        <v>1</v>
      </c>
      <c r="F64" s="31" t="s">
        <v>157</v>
      </c>
      <c r="G64" s="19">
        <v>0</v>
      </c>
      <c r="H64" s="18">
        <v>431.89</v>
      </c>
      <c r="I64" s="18">
        <v>1727.55</v>
      </c>
      <c r="J64" s="20">
        <f t="shared" si="0"/>
        <v>2159.44</v>
      </c>
      <c r="K64" s="21"/>
      <c r="L64" s="21"/>
      <c r="M64" s="21"/>
      <c r="N64" s="21"/>
      <c r="O64" s="21"/>
      <c r="P64" s="21"/>
      <c r="Q64" s="21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</row>
    <row r="65" spans="1:30" ht="14.25" customHeight="1" x14ac:dyDescent="0.3">
      <c r="A65" s="76" t="s">
        <v>158</v>
      </c>
      <c r="B65" s="24" t="s">
        <v>108</v>
      </c>
      <c r="C65" s="15" t="s">
        <v>23</v>
      </c>
      <c r="D65" s="15" t="s">
        <v>24</v>
      </c>
      <c r="E65" s="16">
        <v>1</v>
      </c>
      <c r="F65" s="17" t="s">
        <v>159</v>
      </c>
      <c r="G65" s="19">
        <v>0</v>
      </c>
      <c r="H65" s="18">
        <v>431.89</v>
      </c>
      <c r="I65" s="18">
        <v>1727.55</v>
      </c>
      <c r="J65" s="20">
        <f t="shared" si="0"/>
        <v>2159.44</v>
      </c>
      <c r="K65" s="21"/>
      <c r="L65" s="21"/>
      <c r="M65" s="21"/>
      <c r="N65" s="21"/>
      <c r="O65" s="21"/>
      <c r="P65" s="21"/>
      <c r="Q65" s="21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</row>
    <row r="66" spans="1:30" ht="14.25" customHeight="1" x14ac:dyDescent="0.3">
      <c r="A66" s="76" t="s">
        <v>160</v>
      </c>
      <c r="B66" s="14" t="s">
        <v>161</v>
      </c>
      <c r="C66" s="15" t="s">
        <v>37</v>
      </c>
      <c r="D66" s="15" t="s">
        <v>162</v>
      </c>
      <c r="E66" s="16">
        <v>1</v>
      </c>
      <c r="F66" s="32" t="s">
        <v>162</v>
      </c>
      <c r="G66" s="19">
        <v>0</v>
      </c>
      <c r="H66" s="19">
        <v>0</v>
      </c>
      <c r="I66" s="19">
        <v>0</v>
      </c>
      <c r="J66" s="20">
        <f t="shared" si="0"/>
        <v>0</v>
      </c>
      <c r="K66" s="21"/>
      <c r="L66" s="21"/>
      <c r="M66" s="21"/>
      <c r="N66" s="21"/>
      <c r="O66" s="21"/>
      <c r="P66" s="21"/>
      <c r="Q66" s="21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</row>
    <row r="67" spans="1:30" ht="14.25" customHeight="1" x14ac:dyDescent="0.3">
      <c r="A67" s="76" t="s">
        <v>163</v>
      </c>
      <c r="B67" s="14" t="s">
        <v>161</v>
      </c>
      <c r="C67" s="15" t="s">
        <v>164</v>
      </c>
      <c r="D67" s="15" t="s">
        <v>24</v>
      </c>
      <c r="E67" s="16">
        <v>1</v>
      </c>
      <c r="F67" s="17" t="s">
        <v>165</v>
      </c>
      <c r="G67" s="19">
        <v>0</v>
      </c>
      <c r="H67" s="18">
        <v>265.77999999999997</v>
      </c>
      <c r="I67" s="18">
        <v>1063.1099999999999</v>
      </c>
      <c r="J67" s="20">
        <f t="shared" si="0"/>
        <v>1328.8899999999999</v>
      </c>
      <c r="K67" s="21"/>
      <c r="L67" s="21"/>
      <c r="M67" s="21"/>
      <c r="N67" s="21"/>
      <c r="O67" s="21"/>
      <c r="P67" s="21"/>
      <c r="Q67" s="21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</row>
    <row r="68" spans="1:30" ht="14.25" customHeight="1" x14ac:dyDescent="0.3">
      <c r="A68" s="76" t="s">
        <v>166</v>
      </c>
      <c r="B68" s="14" t="s">
        <v>161</v>
      </c>
      <c r="C68" s="15" t="s">
        <v>52</v>
      </c>
      <c r="D68" s="15" t="s">
        <v>24</v>
      </c>
      <c r="E68" s="16">
        <v>1</v>
      </c>
      <c r="F68" s="17" t="s">
        <v>167</v>
      </c>
      <c r="G68" s="19">
        <v>0</v>
      </c>
      <c r="H68" s="18">
        <v>265.77999999999997</v>
      </c>
      <c r="I68" s="18">
        <v>1063.1099999999999</v>
      </c>
      <c r="J68" s="20">
        <f t="shared" si="0"/>
        <v>1328.8899999999999</v>
      </c>
      <c r="K68" s="21"/>
      <c r="L68" s="21"/>
      <c r="M68" s="21"/>
      <c r="N68" s="21"/>
      <c r="O68" s="21"/>
      <c r="P68" s="21"/>
      <c r="Q68" s="21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</row>
    <row r="69" spans="1:30" ht="14.25" customHeight="1" x14ac:dyDescent="0.3">
      <c r="A69" s="76" t="s">
        <v>168</v>
      </c>
      <c r="B69" s="14" t="s">
        <v>161</v>
      </c>
      <c r="C69" s="15" t="s">
        <v>169</v>
      </c>
      <c r="D69" s="15" t="s">
        <v>24</v>
      </c>
      <c r="E69" s="16">
        <v>1</v>
      </c>
      <c r="F69" s="17" t="s">
        <v>170</v>
      </c>
      <c r="G69" s="19">
        <v>0</v>
      </c>
      <c r="H69" s="18">
        <v>265.77999999999997</v>
      </c>
      <c r="I69" s="18">
        <v>1063.1099999999999</v>
      </c>
      <c r="J69" s="20">
        <f t="shared" si="0"/>
        <v>1328.8899999999999</v>
      </c>
      <c r="K69" s="21"/>
      <c r="L69" s="21"/>
      <c r="M69" s="21"/>
      <c r="N69" s="21"/>
      <c r="O69" s="21"/>
      <c r="P69" s="21"/>
      <c r="Q69" s="21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</row>
    <row r="70" spans="1:30" ht="14.25" customHeight="1" x14ac:dyDescent="0.3">
      <c r="A70" s="76" t="s">
        <v>171</v>
      </c>
      <c r="B70" s="14" t="s">
        <v>161</v>
      </c>
      <c r="C70" s="15" t="s">
        <v>23</v>
      </c>
      <c r="D70" s="15" t="s">
        <v>24</v>
      </c>
      <c r="E70" s="16">
        <v>1</v>
      </c>
      <c r="F70" s="17" t="s">
        <v>172</v>
      </c>
      <c r="G70" s="19">
        <v>0</v>
      </c>
      <c r="H70" s="18">
        <v>265.77999999999997</v>
      </c>
      <c r="I70" s="18">
        <v>1063.1099999999999</v>
      </c>
      <c r="J70" s="20">
        <f t="shared" si="0"/>
        <v>1328.8899999999999</v>
      </c>
      <c r="K70" s="21"/>
      <c r="L70" s="21"/>
      <c r="M70" s="21"/>
      <c r="N70" s="21"/>
      <c r="O70" s="21"/>
      <c r="P70" s="21"/>
      <c r="Q70" s="21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</row>
    <row r="71" spans="1:30" ht="14.25" customHeight="1" x14ac:dyDescent="0.3">
      <c r="A71" s="76" t="s">
        <v>173</v>
      </c>
      <c r="B71" s="14" t="s">
        <v>161</v>
      </c>
      <c r="C71" s="15" t="s">
        <v>61</v>
      </c>
      <c r="D71" s="15" t="s">
        <v>24</v>
      </c>
      <c r="E71" s="16">
        <v>1</v>
      </c>
      <c r="F71" s="17" t="s">
        <v>174</v>
      </c>
      <c r="G71" s="19">
        <v>0</v>
      </c>
      <c r="H71" s="18">
        <v>265.77999999999997</v>
      </c>
      <c r="I71" s="18">
        <v>1063.1099999999999</v>
      </c>
      <c r="J71" s="20">
        <f t="shared" si="0"/>
        <v>1328.8899999999999</v>
      </c>
      <c r="K71" s="21"/>
      <c r="L71" s="21"/>
      <c r="M71" s="21"/>
      <c r="N71" s="21"/>
      <c r="O71" s="21"/>
      <c r="P71" s="21"/>
      <c r="Q71" s="21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</row>
    <row r="72" spans="1:30" ht="14.25" customHeight="1" x14ac:dyDescent="0.3">
      <c r="A72" s="75" t="s">
        <v>175</v>
      </c>
      <c r="B72" s="14" t="s">
        <v>161</v>
      </c>
      <c r="C72" s="15" t="s">
        <v>119</v>
      </c>
      <c r="D72" s="15" t="s">
        <v>24</v>
      </c>
      <c r="E72" s="16">
        <v>1</v>
      </c>
      <c r="F72" s="17" t="s">
        <v>176</v>
      </c>
      <c r="G72" s="19">
        <v>0</v>
      </c>
      <c r="H72" s="18">
        <v>265.77999999999997</v>
      </c>
      <c r="I72" s="18">
        <v>1063.1099999999999</v>
      </c>
      <c r="J72" s="20">
        <f t="shared" si="0"/>
        <v>1328.8899999999999</v>
      </c>
      <c r="K72" s="21"/>
      <c r="L72" s="21"/>
      <c r="M72" s="21"/>
      <c r="N72" s="21"/>
      <c r="O72" s="21"/>
      <c r="P72" s="21"/>
      <c r="Q72" s="21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</row>
    <row r="73" spans="1:30" ht="14.25" customHeight="1" x14ac:dyDescent="0.3">
      <c r="A73" s="75" t="s">
        <v>177</v>
      </c>
      <c r="B73" s="24" t="s">
        <v>161</v>
      </c>
      <c r="C73" s="15" t="s">
        <v>145</v>
      </c>
      <c r="D73" s="15" t="s">
        <v>24</v>
      </c>
      <c r="E73" s="16">
        <v>1</v>
      </c>
      <c r="F73" s="17" t="s">
        <v>178</v>
      </c>
      <c r="G73" s="19">
        <v>0</v>
      </c>
      <c r="H73" s="18">
        <v>265.77999999999997</v>
      </c>
      <c r="I73" s="18">
        <v>1063.1099999999999</v>
      </c>
      <c r="J73" s="20">
        <f t="shared" si="0"/>
        <v>1328.8899999999999</v>
      </c>
      <c r="K73" s="21"/>
      <c r="L73" s="21"/>
      <c r="M73" s="21"/>
      <c r="N73" s="21"/>
      <c r="O73" s="21"/>
      <c r="P73" s="21"/>
      <c r="Q73" s="21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</row>
    <row r="74" spans="1:30" ht="14.25" customHeight="1" x14ac:dyDescent="0.3">
      <c r="A74" s="76" t="s">
        <v>179</v>
      </c>
      <c r="B74" s="14" t="s">
        <v>180</v>
      </c>
      <c r="C74" s="15" t="s">
        <v>23</v>
      </c>
      <c r="D74" s="15" t="s">
        <v>24</v>
      </c>
      <c r="E74" s="16">
        <v>1</v>
      </c>
      <c r="F74" s="17" t="s">
        <v>181</v>
      </c>
      <c r="G74" s="19">
        <v>0</v>
      </c>
      <c r="H74" s="18">
        <v>232.56</v>
      </c>
      <c r="I74" s="18">
        <v>930.22</v>
      </c>
      <c r="J74" s="20">
        <f t="shared" si="0"/>
        <v>1162.78</v>
      </c>
      <c r="K74" s="21"/>
      <c r="L74" s="21"/>
      <c r="M74" s="21"/>
      <c r="N74" s="21"/>
      <c r="O74" s="21"/>
      <c r="P74" s="21"/>
      <c r="Q74" s="21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</row>
    <row r="75" spans="1:30" ht="14.25" customHeight="1" x14ac:dyDescent="0.3">
      <c r="A75" s="75" t="s">
        <v>182</v>
      </c>
      <c r="B75" s="14" t="s">
        <v>180</v>
      </c>
      <c r="C75" s="15"/>
      <c r="D75" s="15" t="s">
        <v>162</v>
      </c>
      <c r="E75" s="16">
        <v>1</v>
      </c>
      <c r="F75" s="17" t="s">
        <v>386</v>
      </c>
      <c r="G75" s="19">
        <v>0</v>
      </c>
      <c r="H75" s="19">
        <v>0</v>
      </c>
      <c r="I75" s="19">
        <v>0</v>
      </c>
      <c r="J75" s="20">
        <f t="shared" si="0"/>
        <v>0</v>
      </c>
      <c r="K75" s="21"/>
      <c r="L75" s="21"/>
      <c r="M75" s="21"/>
      <c r="N75" s="21"/>
      <c r="O75" s="21"/>
      <c r="P75" s="21"/>
      <c r="Q75" s="21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</row>
    <row r="76" spans="1:30" ht="14.25" customHeight="1" x14ac:dyDescent="0.3">
      <c r="A76" s="76" t="s">
        <v>183</v>
      </c>
      <c r="B76" s="14" t="s">
        <v>180</v>
      </c>
      <c r="C76" s="15" t="s">
        <v>30</v>
      </c>
      <c r="D76" s="15" t="s">
        <v>24</v>
      </c>
      <c r="E76" s="16">
        <v>1</v>
      </c>
      <c r="F76" s="17" t="s">
        <v>184</v>
      </c>
      <c r="G76" s="19">
        <v>0</v>
      </c>
      <c r="H76" s="18">
        <v>232.56</v>
      </c>
      <c r="I76" s="18">
        <v>930.22</v>
      </c>
      <c r="J76" s="20">
        <f t="shared" si="0"/>
        <v>1162.78</v>
      </c>
      <c r="K76" s="21"/>
      <c r="L76" s="21"/>
      <c r="M76" s="21"/>
      <c r="N76" s="21"/>
      <c r="O76" s="21"/>
      <c r="P76" s="21"/>
      <c r="Q76" s="21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</row>
    <row r="77" spans="1:30" ht="14.25" customHeight="1" x14ac:dyDescent="0.3">
      <c r="A77" s="76" t="s">
        <v>185</v>
      </c>
      <c r="B77" s="14" t="s">
        <v>180</v>
      </c>
      <c r="C77" s="15" t="s">
        <v>30</v>
      </c>
      <c r="D77" s="15" t="s">
        <v>24</v>
      </c>
      <c r="E77" s="16">
        <v>1</v>
      </c>
      <c r="F77" s="17" t="s">
        <v>186</v>
      </c>
      <c r="G77" s="19">
        <v>0</v>
      </c>
      <c r="H77" s="18">
        <v>232.56</v>
      </c>
      <c r="I77" s="18">
        <v>930.22</v>
      </c>
      <c r="J77" s="20">
        <f t="shared" si="0"/>
        <v>1162.78</v>
      </c>
      <c r="K77" s="21"/>
      <c r="L77" s="21"/>
      <c r="M77" s="21"/>
      <c r="N77" s="21"/>
      <c r="O77" s="21"/>
      <c r="P77" s="21"/>
      <c r="Q77" s="21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</row>
    <row r="78" spans="1:30" ht="14.25" customHeight="1" x14ac:dyDescent="0.3">
      <c r="A78" s="76" t="s">
        <v>187</v>
      </c>
      <c r="B78" s="14" t="s">
        <v>180</v>
      </c>
      <c r="C78" s="15" t="s">
        <v>23</v>
      </c>
      <c r="D78" s="15" t="s">
        <v>24</v>
      </c>
      <c r="E78" s="16">
        <v>1</v>
      </c>
      <c r="F78" s="17" t="s">
        <v>188</v>
      </c>
      <c r="G78" s="19">
        <v>0</v>
      </c>
      <c r="H78" s="18">
        <v>232.56</v>
      </c>
      <c r="I78" s="18">
        <v>930.22</v>
      </c>
      <c r="J78" s="20">
        <f t="shared" si="0"/>
        <v>1162.78</v>
      </c>
      <c r="K78" s="21"/>
      <c r="L78" s="21"/>
      <c r="M78" s="21"/>
      <c r="N78" s="21"/>
      <c r="O78" s="21"/>
      <c r="P78" s="21"/>
      <c r="Q78" s="21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</row>
    <row r="79" spans="1:30" ht="14.25" customHeight="1" x14ac:dyDescent="0.3">
      <c r="A79" s="76" t="s">
        <v>187</v>
      </c>
      <c r="B79" s="14" t="s">
        <v>180</v>
      </c>
      <c r="C79" s="15"/>
      <c r="D79" s="15" t="s">
        <v>24</v>
      </c>
      <c r="E79" s="16">
        <v>1</v>
      </c>
      <c r="F79" s="17" t="s">
        <v>189</v>
      </c>
      <c r="G79" s="19">
        <v>0</v>
      </c>
      <c r="H79" s="18">
        <v>232.56</v>
      </c>
      <c r="I79" s="18">
        <v>930.22</v>
      </c>
      <c r="J79" s="20">
        <f t="shared" si="0"/>
        <v>1162.78</v>
      </c>
      <c r="K79" s="21"/>
      <c r="L79" s="21"/>
      <c r="M79" s="21"/>
      <c r="N79" s="21"/>
      <c r="O79" s="21"/>
      <c r="P79" s="21"/>
      <c r="Q79" s="21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</row>
    <row r="80" spans="1:30" ht="14.25" customHeight="1" x14ac:dyDescent="0.3">
      <c r="A80" s="76" t="s">
        <v>190</v>
      </c>
      <c r="B80" s="14" t="s">
        <v>180</v>
      </c>
      <c r="C80" s="15" t="s">
        <v>46</v>
      </c>
      <c r="D80" s="15" t="s">
        <v>162</v>
      </c>
      <c r="E80" s="16">
        <v>1</v>
      </c>
      <c r="F80" s="32" t="s">
        <v>162</v>
      </c>
      <c r="G80" s="19">
        <v>0</v>
      </c>
      <c r="H80" s="19">
        <v>0</v>
      </c>
      <c r="I80" s="19">
        <v>0</v>
      </c>
      <c r="J80" s="20">
        <f t="shared" si="0"/>
        <v>0</v>
      </c>
      <c r="K80" s="21"/>
      <c r="L80" s="21"/>
      <c r="M80" s="21"/>
      <c r="N80" s="21"/>
      <c r="O80" s="21"/>
      <c r="P80" s="21"/>
      <c r="Q80" s="21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</row>
    <row r="81" spans="1:30" ht="14.25" customHeight="1" x14ac:dyDescent="0.3">
      <c r="A81" s="76" t="s">
        <v>191</v>
      </c>
      <c r="B81" s="14" t="s">
        <v>180</v>
      </c>
      <c r="C81" s="15" t="s">
        <v>46</v>
      </c>
      <c r="D81" s="15" t="s">
        <v>24</v>
      </c>
      <c r="E81" s="16">
        <v>1</v>
      </c>
      <c r="F81" s="17" t="s">
        <v>192</v>
      </c>
      <c r="G81" s="19">
        <v>0</v>
      </c>
      <c r="H81" s="18">
        <v>232.56</v>
      </c>
      <c r="I81" s="18">
        <v>930.22</v>
      </c>
      <c r="J81" s="20">
        <f t="shared" si="0"/>
        <v>1162.78</v>
      </c>
      <c r="K81" s="21"/>
      <c r="L81" s="21"/>
      <c r="M81" s="21"/>
      <c r="N81" s="21"/>
      <c r="O81" s="21"/>
      <c r="P81" s="21"/>
      <c r="Q81" s="21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</row>
    <row r="82" spans="1:30" ht="14.25" customHeight="1" x14ac:dyDescent="0.3">
      <c r="A82" s="76" t="s">
        <v>193</v>
      </c>
      <c r="B82" s="14" t="s">
        <v>180</v>
      </c>
      <c r="C82" s="15" t="s">
        <v>30</v>
      </c>
      <c r="D82" s="15" t="s">
        <v>24</v>
      </c>
      <c r="E82" s="16">
        <v>1</v>
      </c>
      <c r="F82" s="17" t="s">
        <v>194</v>
      </c>
      <c r="G82" s="19">
        <v>0</v>
      </c>
      <c r="H82" s="18">
        <v>232.56</v>
      </c>
      <c r="I82" s="18">
        <v>930.22</v>
      </c>
      <c r="J82" s="20">
        <f t="shared" si="0"/>
        <v>1162.78</v>
      </c>
      <c r="K82" s="21"/>
      <c r="L82" s="21"/>
      <c r="M82" s="21"/>
      <c r="N82" s="21"/>
      <c r="O82" s="21"/>
      <c r="P82" s="21"/>
      <c r="Q82" s="21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</row>
    <row r="83" spans="1:30" ht="14.25" customHeight="1" x14ac:dyDescent="0.3">
      <c r="A83" s="76" t="s">
        <v>191</v>
      </c>
      <c r="B83" s="14" t="s">
        <v>180</v>
      </c>
      <c r="C83" s="15" t="s">
        <v>46</v>
      </c>
      <c r="D83" s="15" t="s">
        <v>24</v>
      </c>
      <c r="E83" s="16">
        <v>1</v>
      </c>
      <c r="F83" s="17" t="s">
        <v>195</v>
      </c>
      <c r="G83" s="19">
        <v>0</v>
      </c>
      <c r="H83" s="18">
        <v>232.56</v>
      </c>
      <c r="I83" s="18">
        <v>930.22</v>
      </c>
      <c r="J83" s="20">
        <f t="shared" si="0"/>
        <v>1162.78</v>
      </c>
      <c r="K83" s="21"/>
      <c r="L83" s="21"/>
      <c r="M83" s="21"/>
      <c r="N83" s="21"/>
      <c r="O83" s="21"/>
      <c r="P83" s="21"/>
      <c r="Q83" s="21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</row>
    <row r="84" spans="1:30" ht="14.25" customHeight="1" x14ac:dyDescent="0.3">
      <c r="A84" s="75" t="s">
        <v>191</v>
      </c>
      <c r="B84" s="14" t="s">
        <v>180</v>
      </c>
      <c r="C84" s="15" t="s">
        <v>46</v>
      </c>
      <c r="D84" s="15" t="s">
        <v>24</v>
      </c>
      <c r="E84" s="16">
        <v>1</v>
      </c>
      <c r="F84" s="17" t="s">
        <v>196</v>
      </c>
      <c r="G84" s="19">
        <v>0</v>
      </c>
      <c r="H84" s="18">
        <v>232.56</v>
      </c>
      <c r="I84" s="18">
        <v>930.22</v>
      </c>
      <c r="J84" s="20">
        <f t="shared" si="0"/>
        <v>1162.78</v>
      </c>
      <c r="K84" s="21"/>
      <c r="L84" s="21"/>
      <c r="M84" s="21"/>
      <c r="N84" s="21"/>
      <c r="O84" s="21"/>
      <c r="P84" s="21"/>
      <c r="Q84" s="21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</row>
    <row r="85" spans="1:30" ht="14.25" customHeight="1" x14ac:dyDescent="0.3">
      <c r="A85" s="75" t="s">
        <v>197</v>
      </c>
      <c r="B85" s="14" t="s">
        <v>180</v>
      </c>
      <c r="C85" s="15"/>
      <c r="D85" s="15" t="s">
        <v>162</v>
      </c>
      <c r="E85" s="16">
        <v>1</v>
      </c>
      <c r="F85" s="32" t="s">
        <v>162</v>
      </c>
      <c r="G85" s="19">
        <v>0</v>
      </c>
      <c r="H85" s="19">
        <v>0</v>
      </c>
      <c r="I85" s="19">
        <v>0</v>
      </c>
      <c r="J85" s="20">
        <f t="shared" si="0"/>
        <v>0</v>
      </c>
      <c r="K85" s="21"/>
      <c r="L85" s="21"/>
      <c r="M85" s="21"/>
      <c r="N85" s="21"/>
      <c r="O85" s="21"/>
      <c r="P85" s="21"/>
      <c r="Q85" s="21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</row>
    <row r="86" spans="1:30" ht="14.25" customHeight="1" x14ac:dyDescent="0.3">
      <c r="A86" s="76" t="s">
        <v>198</v>
      </c>
      <c r="B86" s="14" t="s">
        <v>180</v>
      </c>
      <c r="C86" s="15"/>
      <c r="D86" s="15" t="s">
        <v>162</v>
      </c>
      <c r="E86" s="16">
        <v>1</v>
      </c>
      <c r="F86" s="17" t="s">
        <v>387</v>
      </c>
      <c r="G86" s="19">
        <v>0</v>
      </c>
      <c r="H86" s="19">
        <v>0</v>
      </c>
      <c r="I86" s="19">
        <v>0</v>
      </c>
      <c r="J86" s="20">
        <f t="shared" si="0"/>
        <v>0</v>
      </c>
      <c r="K86" s="21"/>
      <c r="L86" s="21"/>
      <c r="M86" s="21"/>
      <c r="N86" s="21"/>
      <c r="O86" s="21"/>
      <c r="P86" s="21"/>
      <c r="Q86" s="21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</row>
    <row r="87" spans="1:30" ht="14.25" customHeight="1" x14ac:dyDescent="0.3">
      <c r="A87" s="75" t="s">
        <v>199</v>
      </c>
      <c r="B87" s="14" t="s">
        <v>180</v>
      </c>
      <c r="C87" s="15" t="s">
        <v>61</v>
      </c>
      <c r="D87" s="15" t="s">
        <v>24</v>
      </c>
      <c r="E87" s="16">
        <v>1</v>
      </c>
      <c r="F87" s="17" t="s">
        <v>388</v>
      </c>
      <c r="G87" s="19">
        <v>0</v>
      </c>
      <c r="H87" s="18">
        <v>232.56</v>
      </c>
      <c r="I87" s="18">
        <v>930.22</v>
      </c>
      <c r="J87" s="20">
        <f t="shared" si="0"/>
        <v>1162.78</v>
      </c>
      <c r="K87" s="21"/>
      <c r="L87" s="21"/>
      <c r="M87" s="21"/>
      <c r="N87" s="21"/>
      <c r="O87" s="21"/>
      <c r="P87" s="21"/>
      <c r="Q87" s="21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</row>
    <row r="88" spans="1:30" ht="14.25" customHeight="1" x14ac:dyDescent="0.3">
      <c r="A88" s="76" t="s">
        <v>191</v>
      </c>
      <c r="B88" s="14" t="s">
        <v>180</v>
      </c>
      <c r="C88" s="15" t="s">
        <v>46</v>
      </c>
      <c r="D88" s="15" t="s">
        <v>24</v>
      </c>
      <c r="E88" s="16">
        <v>1</v>
      </c>
      <c r="F88" s="17" t="s">
        <v>201</v>
      </c>
      <c r="G88" s="19">
        <v>0</v>
      </c>
      <c r="H88" s="18">
        <v>232.56</v>
      </c>
      <c r="I88" s="18">
        <v>930.22</v>
      </c>
      <c r="J88" s="20">
        <f t="shared" si="0"/>
        <v>1162.78</v>
      </c>
      <c r="K88" s="21"/>
      <c r="L88" s="21"/>
      <c r="M88" s="21"/>
      <c r="N88" s="21"/>
      <c r="O88" s="21"/>
      <c r="P88" s="21"/>
      <c r="Q88" s="21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</row>
    <row r="89" spans="1:30" ht="14.25" customHeight="1" x14ac:dyDescent="0.3">
      <c r="A89" s="76" t="s">
        <v>202</v>
      </c>
      <c r="B89" s="14" t="s">
        <v>180</v>
      </c>
      <c r="C89" s="15"/>
      <c r="D89" s="15" t="s">
        <v>162</v>
      </c>
      <c r="E89" s="16">
        <v>1</v>
      </c>
      <c r="F89" s="32" t="s">
        <v>162</v>
      </c>
      <c r="G89" s="19">
        <v>0</v>
      </c>
      <c r="H89" s="19">
        <v>0</v>
      </c>
      <c r="I89" s="19">
        <v>0</v>
      </c>
      <c r="J89" s="20">
        <f t="shared" si="0"/>
        <v>0</v>
      </c>
      <c r="K89" s="21"/>
      <c r="L89" s="21"/>
      <c r="M89" s="21"/>
      <c r="N89" s="21"/>
      <c r="O89" s="21"/>
      <c r="P89" s="21"/>
      <c r="Q89" s="21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</row>
    <row r="90" spans="1:30" ht="14.25" customHeight="1" x14ac:dyDescent="0.3">
      <c r="A90" s="24" t="s">
        <v>203</v>
      </c>
      <c r="B90" s="14" t="s">
        <v>180</v>
      </c>
      <c r="C90" s="15" t="s">
        <v>27</v>
      </c>
      <c r="D90" s="15" t="s">
        <v>24</v>
      </c>
      <c r="E90" s="16">
        <v>1</v>
      </c>
      <c r="F90" s="17" t="s">
        <v>204</v>
      </c>
      <c r="G90" s="19">
        <v>0</v>
      </c>
      <c r="H90" s="18">
        <v>232.56</v>
      </c>
      <c r="I90" s="18">
        <v>930.22</v>
      </c>
      <c r="J90" s="20">
        <f t="shared" si="0"/>
        <v>1162.78</v>
      </c>
      <c r="K90" s="21"/>
      <c r="L90" s="21"/>
      <c r="M90" s="21"/>
      <c r="N90" s="21"/>
      <c r="O90" s="21"/>
      <c r="P90" s="21"/>
      <c r="Q90" s="21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</row>
    <row r="91" spans="1:30" ht="14.25" customHeight="1" x14ac:dyDescent="0.25">
      <c r="A91" s="35" t="s">
        <v>205</v>
      </c>
      <c r="B91" s="35" t="s">
        <v>206</v>
      </c>
      <c r="C91" s="36" t="s">
        <v>207</v>
      </c>
      <c r="D91" s="36" t="s">
        <v>208</v>
      </c>
      <c r="E91" s="36" t="s">
        <v>209</v>
      </c>
      <c r="F91" s="37"/>
      <c r="G91" s="36" t="s">
        <v>210</v>
      </c>
      <c r="H91" s="36" t="s">
        <v>211</v>
      </c>
      <c r="I91" s="36" t="s">
        <v>212</v>
      </c>
      <c r="J91" s="20">
        <f t="shared" si="0"/>
        <v>0</v>
      </c>
      <c r="K91" s="38"/>
      <c r="L91" s="38"/>
      <c r="M91" s="38"/>
      <c r="N91" s="38"/>
      <c r="O91" s="38"/>
      <c r="P91" s="38"/>
      <c r="Q91" s="38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</row>
    <row r="92" spans="1:30" ht="14.25" customHeight="1" x14ac:dyDescent="0.25">
      <c r="A92" s="39" t="s">
        <v>213</v>
      </c>
      <c r="B92" s="40" t="s">
        <v>17</v>
      </c>
      <c r="C92" s="41">
        <f>SUMIFS($E$7:$E$90,$B$7:$B$90,"DAS",$D$7:$D$90,"&lt;&gt;VAGO")</f>
        <v>1</v>
      </c>
      <c r="D92" s="41">
        <f>SUMIFS($E$7:$E$90,$B$7:$B$90,"DAS",$D$7:$D$90,"VAGO")</f>
        <v>0</v>
      </c>
      <c r="E92" s="16">
        <v>1</v>
      </c>
      <c r="F92" s="42"/>
      <c r="G92" s="43">
        <f>SUMIF($B$7:$B$90,"DAS",$G$7:$G$90)</f>
        <v>10570</v>
      </c>
      <c r="H92" s="43">
        <f>SUMIF($B$7:$B$90,"DAS",$H$7:$H$90)</f>
        <v>0</v>
      </c>
      <c r="I92" s="43">
        <f>SUMIF($B$7:$B$90,"DAS",$I$7:$I$90)</f>
        <v>0</v>
      </c>
      <c r="J92" s="20">
        <f t="shared" si="0"/>
        <v>10570</v>
      </c>
      <c r="K92" s="44"/>
      <c r="L92" s="44"/>
      <c r="M92" s="44"/>
      <c r="N92" s="44"/>
      <c r="O92" s="44"/>
      <c r="P92" s="44"/>
      <c r="Q92" s="44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4.25" customHeight="1" x14ac:dyDescent="0.25">
      <c r="A93" s="39" t="s">
        <v>214</v>
      </c>
      <c r="B93" s="40" t="s">
        <v>22</v>
      </c>
      <c r="C93" s="41">
        <f>SUMIFS($E$7:$E$90,$B$7:$B$90,"DAS-1",$D$7:$D$90,"&lt;&gt;VAGO")</f>
        <v>3</v>
      </c>
      <c r="D93" s="41">
        <f>SUMIFS($E$7:$E$90,$B$7:$B$90,"DAS-1",$D$7:$D$90,"VAGO")</f>
        <v>0</v>
      </c>
      <c r="E93" s="16">
        <v>1</v>
      </c>
      <c r="F93" s="45"/>
      <c r="G93" s="43">
        <f>SUMIF($B$7:$B$90,"DAS-1",$G$7:$G$90)</f>
        <v>0</v>
      </c>
      <c r="H93" s="43">
        <f>SUMIF($B$7:$B$90,"DAS-1",$H$7:$H$90)</f>
        <v>3988.64</v>
      </c>
      <c r="I93" s="43">
        <f>SUMIF($B$7:$B$90,"DAS-1",$I$7:$I$90)</f>
        <v>23919.9</v>
      </c>
      <c r="J93" s="20">
        <f t="shared" si="0"/>
        <v>27908.54</v>
      </c>
      <c r="K93" s="44"/>
      <c r="L93" s="44"/>
      <c r="M93" s="44"/>
      <c r="N93" s="44"/>
      <c r="O93" s="44"/>
      <c r="P93" s="44"/>
      <c r="Q93" s="44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4.25" customHeight="1" x14ac:dyDescent="0.25">
      <c r="A94" s="39" t="s">
        <v>215</v>
      </c>
      <c r="B94" s="40" t="s">
        <v>34</v>
      </c>
      <c r="C94" s="41">
        <f>SUMIFS($E$7:$E$90,$B$7:$B$90,"DAS-2",$D$7:$D$90,"&lt;&gt;VAGO")</f>
        <v>3</v>
      </c>
      <c r="D94" s="41">
        <f>SUMIFS($E$7:$E$90,$B$7:$B$90,"DAS-2",$D$7:$D$90,"VAGO")</f>
        <v>0</v>
      </c>
      <c r="E94" s="16">
        <v>1</v>
      </c>
      <c r="F94" s="45"/>
      <c r="G94" s="43">
        <f>SUMIF($B$7:$B$90,"DAS-2",$G$7:$G$90)</f>
        <v>0</v>
      </c>
      <c r="H94" s="43">
        <f>SUMIF($B$7:$B$90,"DAS-2",$H$7:$H$90)</f>
        <v>4385.3099999999995</v>
      </c>
      <c r="I94" s="43">
        <f>SUMIF($B$7:$B$90,"DAS-2",$I$7:$I$90)</f>
        <v>17541.239999999998</v>
      </c>
      <c r="J94" s="20">
        <f t="shared" si="0"/>
        <v>21926.549999999996</v>
      </c>
      <c r="K94" s="44"/>
      <c r="L94" s="44"/>
      <c r="M94" s="44"/>
      <c r="N94" s="44"/>
      <c r="O94" s="44"/>
      <c r="P94" s="44"/>
      <c r="Q94" s="44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4.25" customHeight="1" x14ac:dyDescent="0.25">
      <c r="A95" s="39" t="s">
        <v>216</v>
      </c>
      <c r="B95" s="40" t="s">
        <v>42</v>
      </c>
      <c r="C95" s="41">
        <f>SUMIFS($E$7:$E$90,$B$7:$B$90,"DAS-3",$D$7:$D$90,"&lt;&gt;VAGO")</f>
        <v>5</v>
      </c>
      <c r="D95" s="41">
        <f>SUMIFS($E$7:$E$90,$B$7:$B$90,"DAS-3",$D$7:$D$90,"VAGO")</f>
        <v>0</v>
      </c>
      <c r="E95" s="16">
        <v>1</v>
      </c>
      <c r="F95" s="45"/>
      <c r="G95" s="43">
        <f>SUMIF($B$7:$B$90,"DAS-3",$G$7:$G$90)</f>
        <v>0</v>
      </c>
      <c r="H95" s="43">
        <f>SUMIF($B$7:$B$90,"DAS-3",$H$7:$H$90)</f>
        <v>6146.1</v>
      </c>
      <c r="I95" s="43">
        <f>SUMIF($B$7:$B$90,"DAS-3",$I$7:$I$90)</f>
        <v>24584.3</v>
      </c>
      <c r="J95" s="20">
        <f t="shared" si="0"/>
        <v>30730.400000000001</v>
      </c>
      <c r="K95" s="44"/>
      <c r="L95" s="44"/>
      <c r="M95" s="44"/>
      <c r="N95" s="44"/>
      <c r="O95" s="44"/>
      <c r="P95" s="44"/>
      <c r="Q95" s="44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4.25" customHeight="1" x14ac:dyDescent="0.25">
      <c r="A96" s="46" t="s">
        <v>217</v>
      </c>
      <c r="B96" s="40" t="s">
        <v>58</v>
      </c>
      <c r="C96" s="41">
        <f>SUMIFS($E$7:$E$90,$B$7:$B$90,"DAS-4",$D$7:$D$90,"&lt;&gt;VAGO")</f>
        <v>3</v>
      </c>
      <c r="D96" s="41">
        <f>SUMIFS($E$7:$E$90,$B$7:$B$90,"DAS-4",$D$7:$D$90,"VAGO")</f>
        <v>0</v>
      </c>
      <c r="E96" s="16">
        <v>1</v>
      </c>
      <c r="F96" s="47"/>
      <c r="G96" s="43">
        <f>SUMIF($B$7:$B$90,"DAS-4",$G$7:$G$90)</f>
        <v>0</v>
      </c>
      <c r="H96" s="43">
        <f>SUMIF($B$7:$B$90,"DAS-4",$H$7:$H$90)</f>
        <v>3388.6499999999996</v>
      </c>
      <c r="I96" s="43">
        <f>SUMIF($B$7:$B$90,"DAS-4",$I$7:$I$90)</f>
        <v>13554.599999999999</v>
      </c>
      <c r="J96" s="20">
        <f t="shared" si="0"/>
        <v>16943.25</v>
      </c>
      <c r="K96" s="44"/>
      <c r="L96" s="44"/>
      <c r="M96" s="44"/>
      <c r="N96" s="44"/>
      <c r="O96" s="44"/>
      <c r="P96" s="44"/>
      <c r="Q96" s="44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4.25" customHeight="1" x14ac:dyDescent="0.25">
      <c r="A97" s="46" t="s">
        <v>218</v>
      </c>
      <c r="B97" s="40" t="s">
        <v>66</v>
      </c>
      <c r="C97" s="41">
        <f>SUMIFS($E$7:$E$90,$B$7:$B$90,"DAS-5",$D$7:$D$90,"&lt;&gt;VAGO")</f>
        <v>8</v>
      </c>
      <c r="D97" s="41">
        <f>SUMIFS($E$7:$E$90,$B$7:$B$90,"DAS-5",$D$7:$D$90,"VAGO")</f>
        <v>0</v>
      </c>
      <c r="E97" s="16">
        <v>1</v>
      </c>
      <c r="F97" s="47"/>
      <c r="G97" s="43">
        <f>SUMIF($B$7:$B$90,"DAS-5",$G$7:$G$90)</f>
        <v>0</v>
      </c>
      <c r="H97" s="43">
        <f>SUMIF($B$7:$B$90,"DAS-5",$H$7:$H$90)</f>
        <v>7441.7600000000011</v>
      </c>
      <c r="I97" s="43">
        <f>SUMIF($B$7:$B$90,"DAS-5",$I$7:$I$90)</f>
        <v>29766.959999999995</v>
      </c>
      <c r="J97" s="20">
        <f t="shared" si="0"/>
        <v>37208.719999999994</v>
      </c>
      <c r="K97" s="44"/>
      <c r="L97" s="44"/>
      <c r="M97" s="44"/>
      <c r="N97" s="44"/>
      <c r="O97" s="44"/>
      <c r="P97" s="44"/>
      <c r="Q97" s="44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4.25" customHeight="1" x14ac:dyDescent="0.25">
      <c r="A98" s="46" t="s">
        <v>219</v>
      </c>
      <c r="B98" s="40" t="s">
        <v>220</v>
      </c>
      <c r="C98" s="41">
        <f>SUMIFS($E$7:$E$90,$B$7:$B$90,"CAA-1",$D$7:$D$90,"&lt;&gt;VAGO")</f>
        <v>0</v>
      </c>
      <c r="D98" s="41">
        <f>SUMIFS($E$7:$E$90,$B$7:$B$90,"CAA-1",$D$7:$D$90,"VAGO")</f>
        <v>0</v>
      </c>
      <c r="E98" s="16">
        <v>1</v>
      </c>
      <c r="F98" s="47"/>
      <c r="G98" s="43">
        <f>SUMIF($B$7:$B$90,"CAA-1",$G$7:$G$90)</f>
        <v>0</v>
      </c>
      <c r="H98" s="43">
        <f>SUMIF($B$7:$B$90,"CAA-1",$H$7:$H$90)</f>
        <v>0</v>
      </c>
      <c r="I98" s="43">
        <f>SUMIF($B$7:$B$90,"CAA-1",$I$7:$I$90)</f>
        <v>0</v>
      </c>
      <c r="J98" s="20">
        <f t="shared" si="0"/>
        <v>0</v>
      </c>
      <c r="K98" s="44"/>
      <c r="L98" s="44"/>
      <c r="M98" s="44"/>
      <c r="N98" s="44"/>
      <c r="O98" s="44"/>
      <c r="P98" s="44"/>
      <c r="Q98" s="44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4.25" customHeight="1" x14ac:dyDescent="0.25">
      <c r="A99" s="46" t="s">
        <v>221</v>
      </c>
      <c r="B99" s="40" t="s">
        <v>86</v>
      </c>
      <c r="C99" s="41">
        <f>SUMIFS($E$7:$E$90,$B$7:$B$90,"CAA-2",$D$7:$D$90,"&lt;&gt;VAGO")</f>
        <v>11</v>
      </c>
      <c r="D99" s="41">
        <f>SUMIFS($E$7:$E$90,$B$7:$B$90,"CAA-2",$D$7:$D$90,"VAGO")</f>
        <v>0</v>
      </c>
      <c r="E99" s="16">
        <v>1</v>
      </c>
      <c r="F99" s="47"/>
      <c r="G99" s="43">
        <f>SUMIF($B$7:$B$90,"CAA-2",$G$7:$G$90)</f>
        <v>0</v>
      </c>
      <c r="H99" s="43">
        <f>SUMIF($B$7:$B$90,"CAA-2",$H$7:$H$90)</f>
        <v>7308.840000000002</v>
      </c>
      <c r="I99" s="43">
        <f>SUMIF($B$7:$B$90,"CAA-2",$I$7:$I$90)</f>
        <v>29235.47</v>
      </c>
      <c r="J99" s="20">
        <f t="shared" si="0"/>
        <v>36544.310000000005</v>
      </c>
      <c r="K99" s="44"/>
      <c r="L99" s="44"/>
      <c r="M99" s="44"/>
      <c r="N99" s="44"/>
      <c r="O99" s="44"/>
      <c r="P99" s="44"/>
      <c r="Q99" s="44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4.25" customHeight="1" x14ac:dyDescent="0.25">
      <c r="A100" s="46" t="s">
        <v>222</v>
      </c>
      <c r="B100" s="40" t="s">
        <v>108</v>
      </c>
      <c r="C100" s="41">
        <f>SUMIFS($E$7:$E$90,$B$7:$B$90,"CAA-3",$D$7:$D$90,"&lt;&gt;VAGO")</f>
        <v>25</v>
      </c>
      <c r="D100" s="41">
        <f>SUMIFS($E$7:$E$90,$B$7:$B$90,"CAA-3",$D$7:$D$90,"VAGO")</f>
        <v>0</v>
      </c>
      <c r="E100" s="16">
        <v>1</v>
      </c>
      <c r="F100" s="45"/>
      <c r="G100" s="43">
        <f>SUMIF($B$7:$B$90,"CAA-3",$G$7:$G$90)</f>
        <v>0</v>
      </c>
      <c r="H100" s="43">
        <f>SUMIF($B$7:$B$90,"CAA-3",$H$7:$H$90)</f>
        <v>9933.4699999999993</v>
      </c>
      <c r="I100" s="43">
        <f>SUMIF($B$7:$B$90,"CAA-3",$I$7:$I$90)</f>
        <v>43188.750000000007</v>
      </c>
      <c r="J100" s="20">
        <f t="shared" si="0"/>
        <v>53122.220000000008</v>
      </c>
      <c r="K100" s="44"/>
      <c r="L100" s="44"/>
      <c r="M100" s="44"/>
      <c r="N100" s="44"/>
      <c r="O100" s="44"/>
      <c r="P100" s="44"/>
      <c r="Q100" s="44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4.25" customHeight="1" x14ac:dyDescent="0.25">
      <c r="A101" s="46" t="s">
        <v>223</v>
      </c>
      <c r="B101" s="40" t="s">
        <v>161</v>
      </c>
      <c r="C101" s="41">
        <f>SUMIFS($E$7:$E$90,$B$7:$B$90,"CAA-4",$D$7:$D$90,"&lt;&gt;VAGO")</f>
        <v>7</v>
      </c>
      <c r="D101" s="41">
        <f>SUMIFS($E$7:$E$90,$B$7:$B$90,"CAA-4",$D$7:$D$90,"VAGO")</f>
        <v>1</v>
      </c>
      <c r="E101" s="16">
        <v>1</v>
      </c>
      <c r="F101" s="45"/>
      <c r="G101" s="43">
        <f>SUMIF($B$7:$B$90,"CAA-4",$G$7:$G$90)</f>
        <v>0</v>
      </c>
      <c r="H101" s="43">
        <f>SUMIF($B$7:$B$90,"CAA-4",$H$7:$H$90)</f>
        <v>1860.4599999999998</v>
      </c>
      <c r="I101" s="43">
        <f>SUMIF($B$7:$B$90,"CAA-4",$I$7:$I$90)</f>
        <v>7441.7699999999986</v>
      </c>
      <c r="J101" s="20">
        <f t="shared" si="0"/>
        <v>9302.2299999999977</v>
      </c>
      <c r="K101" s="44"/>
      <c r="L101" s="44"/>
      <c r="M101" s="44"/>
      <c r="N101" s="44"/>
      <c r="O101" s="44"/>
      <c r="P101" s="44"/>
      <c r="Q101" s="44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4.25" customHeight="1" x14ac:dyDescent="0.25">
      <c r="A102" s="46" t="s">
        <v>224</v>
      </c>
      <c r="B102" s="40" t="s">
        <v>180</v>
      </c>
      <c r="C102" s="41">
        <f>SUMIFS($E$7:$E$90,$B$7:$B$90,"CAA-5",$D$7:$D$90,"&lt;&gt;VAGO")</f>
        <v>12</v>
      </c>
      <c r="D102" s="41">
        <f>SUMIFS($E$7:$E$90,$B$7:$B$90,"CAA-5",$D$7:$D$90,"VAGO")</f>
        <v>5</v>
      </c>
      <c r="E102" s="16">
        <v>1</v>
      </c>
      <c r="F102" s="45"/>
      <c r="G102" s="43">
        <f>SUMIF($B$7:$B$90,"CAA-5",$G$7:$G$90)</f>
        <v>0</v>
      </c>
      <c r="H102" s="43">
        <f>SUMIF($B$7:$B$90,"CAA-5",$H$7:$H$90)</f>
        <v>2790.72</v>
      </c>
      <c r="I102" s="43">
        <f>SUMIF($B$7:$B$90,"CAA-5",$I$7:$I$90)</f>
        <v>11162.64</v>
      </c>
      <c r="J102" s="20">
        <f t="shared" si="0"/>
        <v>13953.359999999999</v>
      </c>
      <c r="K102" s="44"/>
      <c r="L102" s="44"/>
      <c r="M102" s="44"/>
      <c r="N102" s="44"/>
      <c r="O102" s="44"/>
      <c r="P102" s="44"/>
      <c r="Q102" s="44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4.25" customHeight="1" x14ac:dyDescent="0.25">
      <c r="A103" s="35" t="s">
        <v>225</v>
      </c>
      <c r="B103" s="37"/>
      <c r="C103" s="36">
        <f t="shared" ref="C103:E103" si="1">SUM(C92:C102)</f>
        <v>78</v>
      </c>
      <c r="D103" s="36">
        <f t="shared" si="1"/>
        <v>6</v>
      </c>
      <c r="E103" s="36">
        <f t="shared" si="1"/>
        <v>11</v>
      </c>
      <c r="F103" s="37"/>
      <c r="G103" s="48">
        <f t="shared" ref="G103:J103" si="2">SUM(G92:G102)</f>
        <v>10570</v>
      </c>
      <c r="H103" s="48">
        <f t="shared" si="2"/>
        <v>47243.950000000004</v>
      </c>
      <c r="I103" s="48">
        <f t="shared" si="2"/>
        <v>200395.63</v>
      </c>
      <c r="J103" s="48">
        <f t="shared" si="2"/>
        <v>258209.58</v>
      </c>
      <c r="K103" s="44"/>
      <c r="L103" s="44"/>
      <c r="M103" s="44"/>
      <c r="N103" s="44"/>
      <c r="O103" s="44"/>
      <c r="P103" s="44"/>
      <c r="Q103" s="44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4.25" customHeight="1" x14ac:dyDescent="0.25">
      <c r="A104" s="44"/>
      <c r="B104" s="44"/>
      <c r="C104" s="44"/>
      <c r="D104" s="44"/>
      <c r="E104" s="44"/>
      <c r="F104" s="44"/>
      <c r="G104" s="44"/>
      <c r="H104" s="38"/>
      <c r="I104" s="38"/>
      <c r="J104" s="49"/>
      <c r="K104" s="44"/>
      <c r="L104" s="44"/>
      <c r="M104" s="44"/>
      <c r="N104" s="44"/>
      <c r="O104" s="44"/>
      <c r="P104" s="44"/>
      <c r="Q104" s="44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4.25" customHeight="1" x14ac:dyDescent="0.25">
      <c r="A105" s="97" t="s">
        <v>226</v>
      </c>
      <c r="B105" s="89"/>
      <c r="C105" s="89"/>
      <c r="D105" s="89"/>
      <c r="E105" s="89"/>
      <c r="F105" s="89"/>
      <c r="G105" s="89"/>
      <c r="H105" s="89"/>
      <c r="I105" s="90"/>
      <c r="J105" s="44"/>
      <c r="K105" s="7"/>
      <c r="L105" s="44"/>
      <c r="M105" s="44"/>
      <c r="N105" s="44"/>
      <c r="O105" s="44"/>
      <c r="P105" s="44"/>
      <c r="Q105" s="44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4.25" customHeight="1" x14ac:dyDescent="0.25">
      <c r="A106" s="10" t="s">
        <v>227</v>
      </c>
      <c r="B106" s="10" t="s">
        <v>228</v>
      </c>
      <c r="C106" s="10" t="s">
        <v>229</v>
      </c>
      <c r="D106" s="10" t="s">
        <v>230</v>
      </c>
      <c r="E106" s="10" t="s">
        <v>231</v>
      </c>
      <c r="F106" s="10" t="s">
        <v>232</v>
      </c>
      <c r="G106" s="10" t="s">
        <v>233</v>
      </c>
      <c r="H106" s="10" t="s">
        <v>234</v>
      </c>
      <c r="I106" s="10" t="s">
        <v>235</v>
      </c>
      <c r="J106" s="50"/>
      <c r="K106" s="7"/>
      <c r="L106" s="50"/>
      <c r="M106" s="50"/>
      <c r="N106" s="50"/>
      <c r="O106" s="50"/>
      <c r="P106" s="50"/>
      <c r="Q106" s="50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</row>
    <row r="107" spans="1:30" ht="14.25" customHeight="1" x14ac:dyDescent="0.3">
      <c r="A107" s="51" t="s">
        <v>236</v>
      </c>
      <c r="B107" s="14" t="s">
        <v>237</v>
      </c>
      <c r="C107" s="52" t="s">
        <v>89</v>
      </c>
      <c r="D107" s="52" t="s">
        <v>31</v>
      </c>
      <c r="E107" s="40">
        <v>1</v>
      </c>
      <c r="F107" s="53" t="s">
        <v>238</v>
      </c>
      <c r="G107" s="54">
        <v>0</v>
      </c>
      <c r="H107" s="26">
        <v>5847.08</v>
      </c>
      <c r="I107" s="43">
        <f t="shared" ref="I107:I114" si="3">SUM(G107:H107)</f>
        <v>5847.08</v>
      </c>
      <c r="J107" s="44"/>
      <c r="K107" s="38"/>
      <c r="L107" s="38"/>
      <c r="M107" s="38"/>
      <c r="N107" s="38"/>
      <c r="O107" s="38"/>
      <c r="P107" s="38"/>
      <c r="Q107" s="38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spans="1:30" ht="14.25" customHeight="1" x14ac:dyDescent="0.3">
      <c r="A108" s="24" t="s">
        <v>239</v>
      </c>
      <c r="B108" s="24" t="s">
        <v>237</v>
      </c>
      <c r="C108" s="52" t="s">
        <v>37</v>
      </c>
      <c r="D108" s="52" t="s">
        <v>31</v>
      </c>
      <c r="E108" s="40">
        <v>1</v>
      </c>
      <c r="F108" s="53" t="s">
        <v>243</v>
      </c>
      <c r="G108" s="54">
        <v>0</v>
      </c>
      <c r="H108" s="55">
        <v>5847.08</v>
      </c>
      <c r="I108" s="43">
        <f t="shared" si="3"/>
        <v>5847.08</v>
      </c>
      <c r="J108" s="44"/>
      <c r="K108" s="38"/>
      <c r="L108" s="38"/>
      <c r="M108" s="38"/>
      <c r="N108" s="38"/>
      <c r="O108" s="38"/>
      <c r="P108" s="38"/>
      <c r="Q108" s="38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spans="1:30" ht="14.25" customHeight="1" x14ac:dyDescent="0.3">
      <c r="A109" s="29" t="s">
        <v>241</v>
      </c>
      <c r="B109" s="14" t="s">
        <v>242</v>
      </c>
      <c r="C109" s="52" t="s">
        <v>140</v>
      </c>
      <c r="D109" s="52" t="s">
        <v>31</v>
      </c>
      <c r="E109" s="40">
        <v>1</v>
      </c>
      <c r="F109" s="53" t="s">
        <v>254</v>
      </c>
      <c r="G109" s="54">
        <v>0</v>
      </c>
      <c r="H109" s="18">
        <v>4916.8599999999997</v>
      </c>
      <c r="I109" s="43">
        <f t="shared" si="3"/>
        <v>4916.8599999999997</v>
      </c>
      <c r="J109" s="44"/>
      <c r="K109" s="38"/>
      <c r="L109" s="38"/>
      <c r="M109" s="38"/>
      <c r="N109" s="38"/>
      <c r="O109" s="38"/>
      <c r="P109" s="38"/>
      <c r="Q109" s="38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spans="1:30" ht="14.25" customHeight="1" x14ac:dyDescent="0.3">
      <c r="A110" s="24" t="s">
        <v>244</v>
      </c>
      <c r="B110" s="14" t="s">
        <v>245</v>
      </c>
      <c r="C110" s="52" t="s">
        <v>145</v>
      </c>
      <c r="D110" s="52" t="s">
        <v>31</v>
      </c>
      <c r="E110" s="40">
        <v>1</v>
      </c>
      <c r="F110" s="53" t="s">
        <v>246</v>
      </c>
      <c r="G110" s="54">
        <v>0</v>
      </c>
      <c r="H110" s="18">
        <v>4518.2</v>
      </c>
      <c r="I110" s="43">
        <f t="shared" si="3"/>
        <v>4518.2</v>
      </c>
      <c r="J110" s="44"/>
      <c r="K110" s="38"/>
      <c r="L110" s="38"/>
      <c r="M110" s="38"/>
      <c r="N110" s="38"/>
      <c r="O110" s="38"/>
      <c r="P110" s="38"/>
      <c r="Q110" s="38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spans="1:30" ht="14.25" customHeight="1" x14ac:dyDescent="0.3">
      <c r="A111" s="24" t="s">
        <v>247</v>
      </c>
      <c r="B111" s="14" t="s">
        <v>248</v>
      </c>
      <c r="C111" s="52" t="s">
        <v>89</v>
      </c>
      <c r="D111" s="52" t="s">
        <v>31</v>
      </c>
      <c r="E111" s="40">
        <v>1</v>
      </c>
      <c r="F111" s="53" t="s">
        <v>249</v>
      </c>
      <c r="G111" s="54">
        <v>0</v>
      </c>
      <c r="H111" s="18">
        <v>3720.87</v>
      </c>
      <c r="I111" s="43">
        <f t="shared" si="3"/>
        <v>3720.87</v>
      </c>
      <c r="J111" s="44"/>
      <c r="K111" s="38"/>
      <c r="L111" s="38"/>
      <c r="M111" s="38"/>
      <c r="N111" s="38"/>
      <c r="O111" s="38"/>
      <c r="P111" s="38"/>
      <c r="Q111" s="38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spans="1:30" ht="14.25" customHeight="1" x14ac:dyDescent="0.3">
      <c r="A112" s="33" t="s">
        <v>250</v>
      </c>
      <c r="B112" s="14" t="s">
        <v>248</v>
      </c>
      <c r="C112" s="52" t="s">
        <v>140</v>
      </c>
      <c r="D112" s="52" t="s">
        <v>31</v>
      </c>
      <c r="E112" s="40">
        <v>1</v>
      </c>
      <c r="F112" s="53" t="s">
        <v>251</v>
      </c>
      <c r="G112" s="54">
        <v>0</v>
      </c>
      <c r="H112" s="18">
        <v>3720.87</v>
      </c>
      <c r="I112" s="43">
        <f t="shared" si="3"/>
        <v>3720.87</v>
      </c>
      <c r="J112" s="44"/>
      <c r="K112" s="38"/>
      <c r="L112" s="38"/>
      <c r="M112" s="38"/>
      <c r="N112" s="38"/>
      <c r="O112" s="38"/>
      <c r="P112" s="38"/>
      <c r="Q112" s="38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spans="1:30" ht="14.25" customHeight="1" x14ac:dyDescent="0.3">
      <c r="A113" s="24" t="s">
        <v>252</v>
      </c>
      <c r="B113" s="24" t="s">
        <v>253</v>
      </c>
      <c r="C113" s="52" t="s">
        <v>140</v>
      </c>
      <c r="D113" s="52" t="s">
        <v>31</v>
      </c>
      <c r="E113" s="40">
        <v>1</v>
      </c>
      <c r="F113" s="53" t="s">
        <v>146</v>
      </c>
      <c r="G113" s="54">
        <v>0</v>
      </c>
      <c r="H113" s="18">
        <v>2657.77</v>
      </c>
      <c r="I113" s="43">
        <f t="shared" si="3"/>
        <v>2657.77</v>
      </c>
      <c r="J113" s="44"/>
      <c r="K113" s="38"/>
      <c r="L113" s="38"/>
      <c r="M113" s="38"/>
      <c r="N113" s="38"/>
      <c r="O113" s="38"/>
      <c r="P113" s="38"/>
      <c r="Q113" s="38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spans="1:30" ht="14.25" customHeight="1" x14ac:dyDescent="0.3">
      <c r="A114" s="24" t="s">
        <v>255</v>
      </c>
      <c r="B114" s="24" t="s">
        <v>253</v>
      </c>
      <c r="C114" s="52" t="s">
        <v>256</v>
      </c>
      <c r="D114" s="52" t="s">
        <v>31</v>
      </c>
      <c r="E114" s="40">
        <v>1</v>
      </c>
      <c r="F114" s="56" t="s">
        <v>257</v>
      </c>
      <c r="G114" s="54">
        <v>0</v>
      </c>
      <c r="H114" s="18">
        <v>2657.77</v>
      </c>
      <c r="I114" s="43">
        <f t="shared" si="3"/>
        <v>2657.77</v>
      </c>
      <c r="J114" s="44"/>
      <c r="K114" s="38"/>
      <c r="L114" s="38"/>
      <c r="M114" s="38"/>
      <c r="N114" s="38"/>
      <c r="O114" s="38"/>
      <c r="P114" s="38"/>
      <c r="Q114" s="38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</row>
    <row r="115" spans="1:30" ht="14.25" customHeight="1" x14ac:dyDescent="0.25">
      <c r="A115" s="35" t="s">
        <v>258</v>
      </c>
      <c r="B115" s="35" t="s">
        <v>259</v>
      </c>
      <c r="C115" s="36" t="s">
        <v>260</v>
      </c>
      <c r="D115" s="36" t="s">
        <v>261</v>
      </c>
      <c r="E115" s="36" t="s">
        <v>262</v>
      </c>
      <c r="F115" s="57"/>
      <c r="G115" s="36" t="s">
        <v>263</v>
      </c>
      <c r="H115" s="36" t="s">
        <v>264</v>
      </c>
      <c r="I115" s="36" t="s">
        <v>265</v>
      </c>
      <c r="J115" s="44"/>
      <c r="K115" s="7"/>
      <c r="L115" s="7"/>
      <c r="M115" s="7"/>
      <c r="N115" s="7"/>
      <c r="O115" s="7"/>
      <c r="P115" s="7"/>
      <c r="Q115" s="7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</row>
    <row r="116" spans="1:30" ht="14.25" customHeight="1" x14ac:dyDescent="0.25">
      <c r="A116" s="39" t="s">
        <v>266</v>
      </c>
      <c r="B116" s="59" t="s">
        <v>237</v>
      </c>
      <c r="C116" s="41">
        <f>SUMIFS($E$107:$E$114,$B$107:$B$114,"FDA",$D$107:$D$114,"&lt;&gt;VAGO")</f>
        <v>2</v>
      </c>
      <c r="D116" s="41">
        <f>SUMIFS($E$107:$E$114,$B$107:$B$114,"FDA",$D$107:$D$114,"VAGO")</f>
        <v>0</v>
      </c>
      <c r="E116" s="41">
        <f t="shared" ref="E116:E120" si="4">C116+D116</f>
        <v>2</v>
      </c>
      <c r="F116" s="42"/>
      <c r="G116" s="43">
        <f>SUMIF($B$107:$B$114,"FDA",$G$107:$G$114)</f>
        <v>0</v>
      </c>
      <c r="H116" s="43">
        <f>SUMIF($B$107:$B$114,"FDA",$H$107:$H$114)</f>
        <v>11694.16</v>
      </c>
      <c r="I116" s="43">
        <f>SUMIF($B$107:$B$114,"FDA",$I$107:$I$114)</f>
        <v>11694.16</v>
      </c>
      <c r="J116" s="38"/>
      <c r="K116" s="7"/>
      <c r="L116" s="38"/>
      <c r="M116" s="38"/>
      <c r="N116" s="38"/>
      <c r="O116" s="38"/>
      <c r="P116" s="38"/>
      <c r="Q116" s="38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spans="1:30" ht="14.25" customHeight="1" x14ac:dyDescent="0.25">
      <c r="A117" s="39" t="s">
        <v>267</v>
      </c>
      <c r="B117" s="59" t="s">
        <v>242</v>
      </c>
      <c r="C117" s="41">
        <f>SUMIFS($E$107:$E$114,$B$107:$B$114,"FDA-1",$D$107:$D$114,"&lt;&gt;VAGO")</f>
        <v>1</v>
      </c>
      <c r="D117" s="41">
        <f>SUMIFS($E$107:$E$114,$B$107:$B$114,"FDA-1",$D$107:$D$114,"VAGO")</f>
        <v>0</v>
      </c>
      <c r="E117" s="41">
        <f t="shared" si="4"/>
        <v>1</v>
      </c>
      <c r="F117" s="42"/>
      <c r="G117" s="43">
        <f>SUMIF($B$107:$B$114,"FDA-1",$G$107:$G$114)</f>
        <v>0</v>
      </c>
      <c r="H117" s="43">
        <f>SUMIF($B$107:$B$114,"FDA-1",$H$107:$H$114)</f>
        <v>4916.8599999999997</v>
      </c>
      <c r="I117" s="43">
        <f>SUMIF($B$107:$B$114,"FDA-1",$I$107:$I$114)</f>
        <v>4916.8599999999997</v>
      </c>
      <c r="J117" s="38"/>
      <c r="K117" s="7"/>
      <c r="L117" s="38"/>
      <c r="M117" s="38"/>
      <c r="N117" s="38"/>
      <c r="O117" s="38"/>
      <c r="P117" s="38"/>
      <c r="Q117" s="38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spans="1:30" ht="14.25" customHeight="1" x14ac:dyDescent="0.25">
      <c r="A118" s="39" t="s">
        <v>268</v>
      </c>
      <c r="B118" s="59" t="s">
        <v>245</v>
      </c>
      <c r="C118" s="41">
        <f>SUMIFS($E$107:$E$114,$B$107:$B$114,"FDA-2",$D$107:$D$114,"&lt;&gt;VAGO")</f>
        <v>1</v>
      </c>
      <c r="D118" s="41">
        <f>SUMIFS($E$107:$E$114,$B$107:$B$114,"FDA-2",$D$107:$D$114,"VAGO")</f>
        <v>0</v>
      </c>
      <c r="E118" s="41">
        <f t="shared" si="4"/>
        <v>1</v>
      </c>
      <c r="F118" s="45"/>
      <c r="G118" s="43">
        <f>SUMIF($B$107:$B$114,"FDA-2",$G$107:$G$114)</f>
        <v>0</v>
      </c>
      <c r="H118" s="43">
        <f>SUMIF($B$107:$B$114,"FDA-2",$H$107:$H$114)</f>
        <v>4518.2</v>
      </c>
      <c r="I118" s="43">
        <f>SUMIF($B$107:$B$114,"FDA-2",$I$107:$I$114)</f>
        <v>4518.2</v>
      </c>
      <c r="J118" s="38"/>
      <c r="K118" s="7"/>
      <c r="L118" s="38"/>
      <c r="M118" s="38"/>
      <c r="N118" s="38"/>
      <c r="O118" s="38"/>
      <c r="P118" s="38"/>
      <c r="Q118" s="38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spans="1:30" ht="14.25" customHeight="1" x14ac:dyDescent="0.25">
      <c r="A119" s="39" t="s">
        <v>269</v>
      </c>
      <c r="B119" s="59" t="s">
        <v>248</v>
      </c>
      <c r="C119" s="41">
        <f>SUMIFS($E$107:$E$114,$B$107:$B$114,"FDA-3",$D$107:$D$114,"&lt;&gt;VAGO")</f>
        <v>2</v>
      </c>
      <c r="D119" s="41">
        <f>SUMIFS($E$107:$E$114,$B$107:$B$114,"FDA-3",$D$107:$D$114,"VAGO")</f>
        <v>0</v>
      </c>
      <c r="E119" s="41">
        <f t="shared" si="4"/>
        <v>2</v>
      </c>
      <c r="F119" s="47"/>
      <c r="G119" s="43">
        <f>SUMIF($B$107:$B$114,"FDA-3",$G$107:$G$114)</f>
        <v>0</v>
      </c>
      <c r="H119" s="43">
        <f>SUMIF($B$107:$B$114,"FDA-3",$H$107:$H$114)</f>
        <v>7441.74</v>
      </c>
      <c r="I119" s="43">
        <f>SUMIF($B$107:$B$114,"FDA-3",$I$107:$I$114)</f>
        <v>7441.74</v>
      </c>
      <c r="J119" s="38"/>
      <c r="K119" s="7"/>
      <c r="L119" s="38"/>
      <c r="M119" s="38"/>
      <c r="N119" s="38"/>
      <c r="O119" s="38"/>
      <c r="P119" s="38"/>
      <c r="Q119" s="38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spans="1:30" ht="14.25" customHeight="1" x14ac:dyDescent="0.25">
      <c r="A120" s="39" t="s">
        <v>270</v>
      </c>
      <c r="B120" s="59" t="s">
        <v>253</v>
      </c>
      <c r="C120" s="41">
        <f>SUMIFS($E$107:$E$114,$B$107:$B$114,"FDA-4",$D$107:$D$114,"&lt;&gt;VAGO")</f>
        <v>2</v>
      </c>
      <c r="D120" s="41">
        <f>SUMIFS($E$107:$E$114,$B$107:$B$114,"FDA-4",$D$107:$D$114,"VAGO")</f>
        <v>0</v>
      </c>
      <c r="E120" s="41">
        <f t="shared" si="4"/>
        <v>2</v>
      </c>
      <c r="F120" s="45"/>
      <c r="G120" s="43">
        <f>SUMIF($B$107:$B$114,"FDA-4",$G$107:$G$114)</f>
        <v>0</v>
      </c>
      <c r="H120" s="43">
        <f>SUMIF($B$107:$B$114,"FDA-4",$H$107:$H$114)</f>
        <v>5315.54</v>
      </c>
      <c r="I120" s="43">
        <f>SUMIF($B$107:$B$114,"FDA-4",$I$107:$I$114)</f>
        <v>5315.54</v>
      </c>
      <c r="J120" s="38"/>
      <c r="K120" s="7"/>
      <c r="L120" s="38"/>
      <c r="M120" s="38"/>
      <c r="N120" s="38"/>
      <c r="O120" s="38"/>
      <c r="P120" s="38"/>
      <c r="Q120" s="38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 spans="1:30" ht="14.25" customHeight="1" x14ac:dyDescent="0.25">
      <c r="A121" s="35" t="s">
        <v>271</v>
      </c>
      <c r="B121" s="57"/>
      <c r="C121" s="36">
        <f>SUM(C116:C120)</f>
        <v>8</v>
      </c>
      <c r="D121" s="36">
        <f>SUM(D117:D120)</f>
        <v>0</v>
      </c>
      <c r="E121" s="36">
        <f>SUM(E116:E120)</f>
        <v>8</v>
      </c>
      <c r="F121" s="57"/>
      <c r="G121" s="60">
        <f t="shared" ref="G121:I121" si="5">SUM(G116:G120)</f>
        <v>0</v>
      </c>
      <c r="H121" s="60">
        <f t="shared" si="5"/>
        <v>33886.5</v>
      </c>
      <c r="I121" s="60">
        <f t="shared" si="5"/>
        <v>33886.5</v>
      </c>
      <c r="J121" s="38"/>
      <c r="K121" s="7"/>
      <c r="L121" s="38"/>
      <c r="M121" s="38"/>
      <c r="N121" s="38"/>
      <c r="O121" s="38"/>
      <c r="P121" s="38"/>
      <c r="Q121" s="38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 spans="1:30" ht="14.25" customHeight="1" x14ac:dyDescent="0.25">
      <c r="A122" s="49"/>
      <c r="B122" s="49"/>
      <c r="C122" s="49"/>
      <c r="D122" s="49"/>
      <c r="E122" s="49"/>
      <c r="F122" s="49"/>
      <c r="G122" s="49"/>
      <c r="H122" s="49"/>
      <c r="I122" s="7"/>
      <c r="J122" s="38"/>
      <c r="K122" s="7"/>
      <c r="L122" s="38"/>
      <c r="M122" s="38"/>
      <c r="N122" s="38"/>
      <c r="O122" s="38"/>
      <c r="P122" s="38"/>
      <c r="Q122" s="38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 spans="1:30" ht="14.25" customHeight="1" x14ac:dyDescent="0.25">
      <c r="A123" s="97" t="s">
        <v>272</v>
      </c>
      <c r="B123" s="89"/>
      <c r="C123" s="89"/>
      <c r="D123" s="89"/>
      <c r="E123" s="89"/>
      <c r="F123" s="89"/>
      <c r="G123" s="89"/>
      <c r="H123" s="89"/>
      <c r="I123" s="90"/>
      <c r="J123" s="38"/>
      <c r="K123" s="7"/>
      <c r="L123" s="38"/>
      <c r="M123" s="38"/>
      <c r="N123" s="38"/>
      <c r="O123" s="38"/>
      <c r="P123" s="38"/>
      <c r="Q123" s="38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</row>
    <row r="124" spans="1:30" ht="14.25" customHeight="1" x14ac:dyDescent="0.25">
      <c r="A124" s="61" t="s">
        <v>273</v>
      </c>
      <c r="B124" s="10" t="s">
        <v>274</v>
      </c>
      <c r="C124" s="10" t="s">
        <v>275</v>
      </c>
      <c r="D124" s="10" t="s">
        <v>276</v>
      </c>
      <c r="E124" s="10" t="s">
        <v>277</v>
      </c>
      <c r="F124" s="10" t="s">
        <v>278</v>
      </c>
      <c r="G124" s="10" t="s">
        <v>279</v>
      </c>
      <c r="H124" s="10" t="s">
        <v>280</v>
      </c>
      <c r="I124" s="10" t="s">
        <v>281</v>
      </c>
      <c r="J124" s="7"/>
      <c r="K124" s="7"/>
      <c r="L124" s="7"/>
      <c r="M124" s="7"/>
      <c r="N124" s="7"/>
      <c r="O124" s="7"/>
      <c r="P124" s="7"/>
      <c r="Q124" s="7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</row>
    <row r="125" spans="1:30" ht="14.25" customHeight="1" x14ac:dyDescent="0.25">
      <c r="A125" s="62" t="s">
        <v>282</v>
      </c>
      <c r="B125" s="62" t="s">
        <v>283</v>
      </c>
      <c r="C125" s="63" t="s">
        <v>61</v>
      </c>
      <c r="D125" s="52" t="s">
        <v>31</v>
      </c>
      <c r="E125" s="40">
        <v>1</v>
      </c>
      <c r="F125" s="64" t="s">
        <v>284</v>
      </c>
      <c r="G125" s="54">
        <v>0</v>
      </c>
      <c r="H125" s="65">
        <v>1200.69</v>
      </c>
      <c r="I125" s="43">
        <f t="shared" ref="I125:I127" si="6">SUM(G125:H125)</f>
        <v>1200.69</v>
      </c>
      <c r="J125" s="38"/>
      <c r="K125" s="38"/>
      <c r="L125" s="38"/>
      <c r="M125" s="38"/>
      <c r="N125" s="38"/>
      <c r="O125" s="38"/>
      <c r="P125" s="38"/>
      <c r="Q125" s="38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 spans="1:30" ht="14.25" customHeight="1" x14ac:dyDescent="0.25">
      <c r="A126" s="66" t="s">
        <v>285</v>
      </c>
      <c r="B126" s="67" t="s">
        <v>283</v>
      </c>
      <c r="C126" s="52" t="s">
        <v>145</v>
      </c>
      <c r="D126" s="52" t="s">
        <v>31</v>
      </c>
      <c r="E126" s="40">
        <v>1</v>
      </c>
      <c r="F126" s="68" t="s">
        <v>286</v>
      </c>
      <c r="G126" s="54">
        <v>0</v>
      </c>
      <c r="H126" s="65">
        <v>1200.69</v>
      </c>
      <c r="I126" s="43">
        <f t="shared" si="6"/>
        <v>1200.69</v>
      </c>
      <c r="J126" s="38"/>
      <c r="K126" s="38"/>
      <c r="L126" s="38"/>
      <c r="M126" s="38"/>
      <c r="N126" s="38"/>
      <c r="O126" s="38"/>
      <c r="P126" s="38"/>
      <c r="Q126" s="38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 spans="1:30" ht="14.25" customHeight="1" x14ac:dyDescent="0.25">
      <c r="A127" s="66" t="s">
        <v>285</v>
      </c>
      <c r="B127" s="67" t="s">
        <v>283</v>
      </c>
      <c r="C127" s="52"/>
      <c r="D127" s="52" t="s">
        <v>162</v>
      </c>
      <c r="E127" s="40">
        <v>1</v>
      </c>
      <c r="F127" s="69" t="s">
        <v>162</v>
      </c>
      <c r="G127" s="54">
        <v>0</v>
      </c>
      <c r="H127" s="54">
        <v>0</v>
      </c>
      <c r="I127" s="43">
        <f t="shared" si="6"/>
        <v>0</v>
      </c>
      <c r="J127" s="38"/>
      <c r="K127" s="38"/>
      <c r="L127" s="38"/>
      <c r="M127" s="38"/>
      <c r="N127" s="38"/>
      <c r="O127" s="38"/>
      <c r="P127" s="38"/>
      <c r="Q127" s="38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</row>
    <row r="128" spans="1:30" ht="14.25" customHeight="1" x14ac:dyDescent="0.25">
      <c r="A128" s="35" t="s">
        <v>287</v>
      </c>
      <c r="B128" s="35" t="s">
        <v>288</v>
      </c>
      <c r="C128" s="36" t="s">
        <v>289</v>
      </c>
      <c r="D128" s="36" t="s">
        <v>290</v>
      </c>
      <c r="E128" s="36" t="s">
        <v>291</v>
      </c>
      <c r="F128" s="57"/>
      <c r="G128" s="36" t="s">
        <v>292</v>
      </c>
      <c r="H128" s="36" t="s">
        <v>293</v>
      </c>
      <c r="I128" s="36" t="s">
        <v>294</v>
      </c>
      <c r="J128" s="38"/>
      <c r="K128" s="38"/>
      <c r="L128" s="38"/>
      <c r="M128" s="38"/>
      <c r="N128" s="38"/>
      <c r="O128" s="38"/>
      <c r="P128" s="38"/>
      <c r="Q128" s="3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</row>
    <row r="129" spans="1:30" ht="14.25" customHeight="1" x14ac:dyDescent="0.25">
      <c r="A129" s="39" t="s">
        <v>295</v>
      </c>
      <c r="B129" s="59" t="s">
        <v>283</v>
      </c>
      <c r="C129" s="41">
        <f>SUMIFS($E$125:$E$127,$B$125:$B$127,"FGS-1",$D$125:$D$127,"&lt;&gt;VAGO")</f>
        <v>2</v>
      </c>
      <c r="D129" s="41">
        <f>SUMIFS($E$125:$E$127,$B$125:$B$127,"FGS-1",$D$125:$D$127,"VAGO")</f>
        <v>1</v>
      </c>
      <c r="E129" s="41">
        <f t="shared" ref="E129:E134" si="7">C129+D129</f>
        <v>3</v>
      </c>
      <c r="F129" s="42"/>
      <c r="G129" s="43">
        <f>SUMIF($B$125:$B$127,"FGS-1",$G$125:$G$127)</f>
        <v>0</v>
      </c>
      <c r="H129" s="43">
        <f>SUMIF($B$125:$B$127,"FGS-1",$H$125:$H$127)</f>
        <v>2401.38</v>
      </c>
      <c r="I129" s="43">
        <f>SUMIF($B$125:$B$127,"FGS-1",$G$125:$G$127)</f>
        <v>0</v>
      </c>
      <c r="J129" s="38"/>
      <c r="K129" s="38"/>
      <c r="L129" s="38"/>
      <c r="M129" s="38"/>
      <c r="N129" s="38"/>
      <c r="O129" s="38"/>
      <c r="P129" s="38"/>
      <c r="Q129" s="38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</row>
    <row r="130" spans="1:30" ht="14.25" customHeight="1" x14ac:dyDescent="0.25">
      <c r="A130" s="39" t="s">
        <v>296</v>
      </c>
      <c r="B130" s="59" t="s">
        <v>297</v>
      </c>
      <c r="C130" s="41">
        <f>SUMIFS($E$125:$E$127,$B$125:$B$127,"FGS-2",$D$125:$D$127,"&lt;&gt;VAGO")</f>
        <v>0</v>
      </c>
      <c r="D130" s="41">
        <f>SUMIFS($E$125:$E$127,$B$125:$B$127,"FGS-2",$D$125:$D$127,"VAGO")</f>
        <v>0</v>
      </c>
      <c r="E130" s="41">
        <f t="shared" si="7"/>
        <v>0</v>
      </c>
      <c r="F130" s="45"/>
      <c r="G130" s="43">
        <f>SUMIF($B$125:$B$127,"FGS-2",$G$125:$G$127)</f>
        <v>0</v>
      </c>
      <c r="H130" s="43">
        <f>SUMIF($B$125:$B$127,"FGS-2",$H$125:$H$127)</f>
        <v>0</v>
      </c>
      <c r="I130" s="43">
        <f>SUMIF($B$125:$B$127,"FGS-2",$G$125:$G$127)</f>
        <v>0</v>
      </c>
      <c r="J130" s="38"/>
      <c r="K130" s="38"/>
      <c r="L130" s="38"/>
      <c r="M130" s="38"/>
      <c r="N130" s="38"/>
      <c r="O130" s="38"/>
      <c r="P130" s="38"/>
      <c r="Q130" s="38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</row>
    <row r="131" spans="1:30" ht="14.25" customHeight="1" x14ac:dyDescent="0.25">
      <c r="A131" s="39" t="s">
        <v>298</v>
      </c>
      <c r="B131" s="59" t="s">
        <v>299</v>
      </c>
      <c r="C131" s="41">
        <f>SUMIFS($E$125:$E$127,$B$125:$B$127,"FGS-3",$D$125:$D$127,"&lt;&gt;VAGO")</f>
        <v>0</v>
      </c>
      <c r="D131" s="41">
        <f>SUMIFS($E$125:$E$127,$B$125:$B$127,"FGS-3",$D$125:$D$127,"VAGO")</f>
        <v>0</v>
      </c>
      <c r="E131" s="41">
        <f t="shared" si="7"/>
        <v>0</v>
      </c>
      <c r="F131" s="45"/>
      <c r="G131" s="43">
        <f>SUMIF($B$125:$B$127,"FGS-3",$G$125:$G$127)</f>
        <v>0</v>
      </c>
      <c r="H131" s="43">
        <f>SUMIF($B$125:$B$127,"FGS-3",$H$125:$H$127)</f>
        <v>0</v>
      </c>
      <c r="I131" s="43">
        <f>SUMIF($B$125:$B$127,"FGS-3",$G$125:$G$127)</f>
        <v>0</v>
      </c>
      <c r="J131" s="38"/>
      <c r="K131" s="38"/>
      <c r="L131" s="38"/>
      <c r="M131" s="38"/>
      <c r="N131" s="38"/>
      <c r="O131" s="38"/>
      <c r="P131" s="38"/>
      <c r="Q131" s="38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</row>
    <row r="132" spans="1:30" ht="14.25" customHeight="1" x14ac:dyDescent="0.25">
      <c r="A132" s="46" t="s">
        <v>300</v>
      </c>
      <c r="B132" s="70" t="s">
        <v>301</v>
      </c>
      <c r="C132" s="41">
        <f>SUMIFS($E$125:$E$127,$B$125:$B$127,"FGA-1",$D$125:$D$127,"&lt;&gt;VAGO")</f>
        <v>0</v>
      </c>
      <c r="D132" s="41">
        <f>SUMIFS($E$125:$E$127,$B$125:$B$127,"FGA-1",$D$125:$D$127,"VAGO")</f>
        <v>0</v>
      </c>
      <c r="E132" s="41">
        <f t="shared" si="7"/>
        <v>0</v>
      </c>
      <c r="F132" s="47"/>
      <c r="G132" s="43">
        <f>SUMIF($B$125:$B$127,"FGA-1",$G$125:$G$127)</f>
        <v>0</v>
      </c>
      <c r="H132" s="43">
        <f>SUMIF($B$125:$B$127,"FGA-1",$H$125:$H$127)</f>
        <v>0</v>
      </c>
      <c r="I132" s="43">
        <f>SUMIF($B$125:$B$127,"FGA-1",$G$125:$G$127)</f>
        <v>0</v>
      </c>
      <c r="J132" s="38"/>
      <c r="K132" s="38"/>
      <c r="L132" s="38"/>
      <c r="M132" s="38"/>
      <c r="N132" s="38"/>
      <c r="O132" s="38"/>
      <c r="P132" s="38"/>
      <c r="Q132" s="38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</row>
    <row r="133" spans="1:30" ht="14.25" customHeight="1" x14ac:dyDescent="0.25">
      <c r="A133" s="39" t="s">
        <v>302</v>
      </c>
      <c r="B133" s="59" t="s">
        <v>303</v>
      </c>
      <c r="C133" s="41">
        <f>SUMIFS($E$125:$E$127,$B$125:$B$127,"FGA-2",$D$125:$D$127,"&lt;&gt;VAGO")</f>
        <v>0</v>
      </c>
      <c r="D133" s="41">
        <f>SUMIFS($E$125:$E$127,$B$125:$B$127,"FGA-2",$D$125:$D$127,"VAGO")</f>
        <v>0</v>
      </c>
      <c r="E133" s="41">
        <f t="shared" si="7"/>
        <v>0</v>
      </c>
      <c r="F133" s="47"/>
      <c r="G133" s="43">
        <f>SUMIF($B$125:$B$127,"FGA-2",$G$125:$G$127)</f>
        <v>0</v>
      </c>
      <c r="H133" s="43">
        <f>SUMIF($B$125:$B$127,"FGA-2",$H$125:$H$127)</f>
        <v>0</v>
      </c>
      <c r="I133" s="43">
        <f>SUMIF($B$125:$B$127,"FGA-2",$G$125:$G$127)</f>
        <v>0</v>
      </c>
      <c r="J133" s="38"/>
      <c r="K133" s="38"/>
      <c r="L133" s="38"/>
      <c r="M133" s="38"/>
      <c r="N133" s="38"/>
      <c r="O133" s="38"/>
      <c r="P133" s="38"/>
      <c r="Q133" s="38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</row>
    <row r="134" spans="1:30" ht="14.25" customHeight="1" x14ac:dyDescent="0.25">
      <c r="A134" s="39" t="s">
        <v>304</v>
      </c>
      <c r="B134" s="59" t="s">
        <v>305</v>
      </c>
      <c r="C134" s="41">
        <f>SUMIFS($E$125:$E$127,$B$125:$B$127,"FGA-3",$D$125:$D$127,"&lt;&gt;VAGO")</f>
        <v>0</v>
      </c>
      <c r="D134" s="41">
        <f>SUMIFS($E$125:$E$127,$B$125:$B$127,"FGA-3",$D$125:$D$127,"VAGO")</f>
        <v>0</v>
      </c>
      <c r="E134" s="41">
        <f t="shared" si="7"/>
        <v>0</v>
      </c>
      <c r="F134" s="45"/>
      <c r="G134" s="43">
        <f>SUMIF($B$125:$B$127,"FGA-3",$G$125:$G$127)</f>
        <v>0</v>
      </c>
      <c r="H134" s="43">
        <f>SUMIF($B$125:$B$127,"FGA-3",$H$125:$H$127)</f>
        <v>0</v>
      </c>
      <c r="I134" s="43">
        <f>SUMIF($B$125:$B$127,"FGA-3",$G$125:$G$127)</f>
        <v>0</v>
      </c>
      <c r="J134" s="38"/>
      <c r="K134" s="38"/>
      <c r="L134" s="38"/>
      <c r="M134" s="38"/>
      <c r="N134" s="38"/>
      <c r="O134" s="38"/>
      <c r="P134" s="38"/>
      <c r="Q134" s="3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</row>
    <row r="135" spans="1:30" ht="14.25" customHeight="1" x14ac:dyDescent="0.25">
      <c r="A135" s="35" t="s">
        <v>306</v>
      </c>
      <c r="B135" s="57"/>
      <c r="C135" s="36">
        <f t="shared" ref="C135:E135" si="8">SUM(C129:C134)</f>
        <v>2</v>
      </c>
      <c r="D135" s="36">
        <f t="shared" si="8"/>
        <v>1</v>
      </c>
      <c r="E135" s="36">
        <f t="shared" si="8"/>
        <v>3</v>
      </c>
      <c r="F135" s="57"/>
      <c r="G135" s="60">
        <f t="shared" ref="G135:I135" si="9">SUM(G129:G134)</f>
        <v>0</v>
      </c>
      <c r="H135" s="60">
        <f t="shared" si="9"/>
        <v>2401.38</v>
      </c>
      <c r="I135" s="60">
        <f t="shared" si="9"/>
        <v>0</v>
      </c>
      <c r="J135" s="38"/>
      <c r="K135" s="38"/>
      <c r="L135" s="38"/>
      <c r="M135" s="38"/>
      <c r="N135" s="38"/>
      <c r="O135" s="38"/>
      <c r="P135" s="38"/>
      <c r="Q135" s="3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</row>
    <row r="136" spans="1:30" ht="14.25" customHeight="1" x14ac:dyDescent="0.25">
      <c r="A136" s="44"/>
      <c r="B136" s="44"/>
      <c r="C136" s="44"/>
      <c r="D136" s="44"/>
      <c r="E136" s="44"/>
      <c r="F136" s="44"/>
      <c r="G136" s="44"/>
      <c r="H136" s="44"/>
      <c r="I136" s="50"/>
      <c r="J136" s="50"/>
      <c r="K136" s="7"/>
      <c r="L136" s="50"/>
      <c r="M136" s="50"/>
      <c r="N136" s="50"/>
      <c r="O136" s="50"/>
      <c r="P136" s="50"/>
      <c r="Q136" s="50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</row>
    <row r="137" spans="1:30" ht="14.25" customHeight="1" x14ac:dyDescent="0.25">
      <c r="A137" s="35"/>
      <c r="B137" s="35"/>
      <c r="C137" s="36" t="s">
        <v>307</v>
      </c>
      <c r="D137" s="36" t="s">
        <v>308</v>
      </c>
      <c r="E137" s="36" t="s">
        <v>309</v>
      </c>
      <c r="F137" s="37"/>
      <c r="G137" s="36" t="s">
        <v>310</v>
      </c>
      <c r="H137" s="36" t="s">
        <v>311</v>
      </c>
      <c r="I137" s="36" t="s">
        <v>312</v>
      </c>
      <c r="J137" s="50"/>
      <c r="K137" s="7"/>
      <c r="L137" s="50"/>
      <c r="M137" s="50"/>
      <c r="N137" s="50"/>
      <c r="O137" s="50"/>
      <c r="P137" s="50"/>
      <c r="Q137" s="50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</row>
    <row r="138" spans="1:30" ht="14.25" customHeight="1" x14ac:dyDescent="0.25">
      <c r="A138" s="35" t="s">
        <v>313</v>
      </c>
      <c r="B138" s="37"/>
      <c r="C138" s="36">
        <f t="shared" ref="C138:E138" si="10">SUM(C103+C121+C135)</f>
        <v>88</v>
      </c>
      <c r="D138" s="36">
        <f t="shared" si="10"/>
        <v>7</v>
      </c>
      <c r="E138" s="36">
        <f t="shared" si="10"/>
        <v>22</v>
      </c>
      <c r="F138" s="37"/>
      <c r="G138" s="60">
        <f t="shared" ref="G138:I138" si="11">SUM(H103+G121+G135)</f>
        <v>47243.950000000004</v>
      </c>
      <c r="H138" s="60">
        <f t="shared" si="11"/>
        <v>236683.51</v>
      </c>
      <c r="I138" s="60">
        <f t="shared" si="11"/>
        <v>292096.07999999996</v>
      </c>
      <c r="J138" s="50"/>
      <c r="K138" s="7"/>
      <c r="L138" s="50"/>
      <c r="M138" s="50"/>
      <c r="N138" s="50"/>
      <c r="O138" s="50"/>
      <c r="P138" s="50"/>
      <c r="Q138" s="50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</row>
    <row r="139" spans="1:30" ht="14.25" customHeight="1" x14ac:dyDescent="0.25">
      <c r="A139" s="44"/>
      <c r="B139" s="44"/>
      <c r="C139" s="44"/>
      <c r="D139" s="44"/>
      <c r="E139" s="44"/>
      <c r="F139" s="44"/>
      <c r="G139" s="44"/>
      <c r="H139" s="44"/>
      <c r="I139" s="50"/>
      <c r="J139" s="50"/>
      <c r="K139" s="7"/>
      <c r="L139" s="50"/>
      <c r="M139" s="50"/>
      <c r="N139" s="50"/>
      <c r="O139" s="50"/>
      <c r="P139" s="50"/>
      <c r="Q139" s="50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</row>
    <row r="140" spans="1:30" ht="14.25" customHeight="1" x14ac:dyDescent="0.25">
      <c r="A140" s="98" t="s">
        <v>314</v>
      </c>
      <c r="B140" s="89"/>
      <c r="C140" s="89"/>
      <c r="D140" s="89"/>
      <c r="E140" s="89"/>
      <c r="F140" s="90"/>
      <c r="G140" s="38"/>
      <c r="H140" s="44"/>
      <c r="I140" s="44"/>
      <c r="J140" s="44"/>
      <c r="K140" s="38"/>
      <c r="L140" s="44"/>
      <c r="M140" s="50"/>
      <c r="N140" s="50"/>
      <c r="O140" s="50"/>
      <c r="P140" s="50"/>
      <c r="Q140" s="50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</row>
    <row r="141" spans="1:30" ht="14.25" customHeight="1" x14ac:dyDescent="0.25">
      <c r="A141" s="99" t="s">
        <v>315</v>
      </c>
      <c r="B141" s="89"/>
      <c r="C141" s="89"/>
      <c r="D141" s="89"/>
      <c r="E141" s="89"/>
      <c r="F141" s="90"/>
      <c r="G141" s="38"/>
      <c r="H141" s="44"/>
      <c r="I141" s="44"/>
      <c r="J141" s="44"/>
      <c r="K141" s="44"/>
      <c r="L141" s="44"/>
      <c r="M141" s="50"/>
      <c r="N141" s="50"/>
      <c r="O141" s="50"/>
      <c r="P141" s="50"/>
      <c r="Q141" s="50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</row>
    <row r="142" spans="1:30" ht="14.25" customHeight="1" x14ac:dyDescent="0.25">
      <c r="A142" s="99" t="s">
        <v>316</v>
      </c>
      <c r="B142" s="89"/>
      <c r="C142" s="89"/>
      <c r="D142" s="89"/>
      <c r="E142" s="89"/>
      <c r="F142" s="90"/>
      <c r="G142" s="38"/>
      <c r="H142" s="44"/>
      <c r="I142" s="44"/>
      <c r="J142" s="44"/>
      <c r="K142" s="44"/>
      <c r="L142" s="44"/>
      <c r="M142" s="50"/>
      <c r="N142" s="50"/>
      <c r="O142" s="50"/>
      <c r="P142" s="50"/>
      <c r="Q142" s="50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</row>
    <row r="143" spans="1:30" ht="14.25" customHeight="1" x14ac:dyDescent="0.25">
      <c r="A143" s="88" t="s">
        <v>317</v>
      </c>
      <c r="B143" s="89"/>
      <c r="C143" s="89"/>
      <c r="D143" s="89"/>
      <c r="E143" s="89"/>
      <c r="F143" s="90"/>
      <c r="G143" s="38"/>
      <c r="H143" s="44"/>
      <c r="I143" s="44"/>
      <c r="J143" s="44"/>
      <c r="K143" s="44"/>
      <c r="L143" s="44"/>
      <c r="M143" s="50"/>
      <c r="N143" s="50"/>
      <c r="O143" s="50"/>
      <c r="P143" s="50"/>
      <c r="Q143" s="50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</row>
    <row r="144" spans="1:30" ht="14.25" customHeight="1" x14ac:dyDescent="0.25">
      <c r="A144" s="88" t="s">
        <v>318</v>
      </c>
      <c r="B144" s="89"/>
      <c r="C144" s="89"/>
      <c r="D144" s="89"/>
      <c r="E144" s="89"/>
      <c r="F144" s="90"/>
      <c r="G144" s="38"/>
      <c r="H144" s="44"/>
      <c r="I144" s="44"/>
      <c r="J144" s="44"/>
      <c r="K144" s="44"/>
      <c r="L144" s="44"/>
      <c r="M144" s="50"/>
      <c r="N144" s="50"/>
      <c r="O144" s="50"/>
      <c r="P144" s="50"/>
      <c r="Q144" s="50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</row>
    <row r="145" spans="1:30" ht="14.25" customHeight="1" x14ac:dyDescent="0.25">
      <c r="A145" s="88" t="s">
        <v>319</v>
      </c>
      <c r="B145" s="89"/>
      <c r="C145" s="89"/>
      <c r="D145" s="89"/>
      <c r="E145" s="89"/>
      <c r="F145" s="90"/>
      <c r="G145" s="38"/>
      <c r="H145" s="44"/>
      <c r="I145" s="44"/>
      <c r="J145" s="44"/>
      <c r="K145" s="44"/>
      <c r="L145" s="44"/>
      <c r="M145" s="50"/>
      <c r="N145" s="50"/>
      <c r="O145" s="50"/>
      <c r="P145" s="50"/>
      <c r="Q145" s="50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</row>
    <row r="146" spans="1:30" ht="14.25" customHeight="1" x14ac:dyDescent="0.25">
      <c r="A146" s="88"/>
      <c r="B146" s="89"/>
      <c r="C146" s="89"/>
      <c r="D146" s="89"/>
      <c r="E146" s="89"/>
      <c r="F146" s="90"/>
      <c r="G146" s="38"/>
      <c r="H146" s="44"/>
      <c r="I146" s="44"/>
      <c r="J146" s="44"/>
      <c r="K146" s="44"/>
      <c r="L146" s="44"/>
      <c r="M146" s="50"/>
      <c r="N146" s="50"/>
      <c r="O146" s="50"/>
      <c r="P146" s="50"/>
      <c r="Q146" s="50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</row>
    <row r="147" spans="1:30" ht="14.25" customHeight="1" x14ac:dyDescent="0.25">
      <c r="A147" s="100"/>
      <c r="B147" s="101"/>
      <c r="C147" s="101"/>
      <c r="D147" s="101"/>
      <c r="E147" s="101"/>
      <c r="F147" s="101"/>
      <c r="G147" s="38"/>
      <c r="H147" s="44"/>
      <c r="I147" s="44"/>
      <c r="J147" s="44"/>
      <c r="K147" s="44"/>
      <c r="L147" s="44"/>
      <c r="M147" s="50"/>
      <c r="N147" s="50"/>
      <c r="O147" s="50"/>
      <c r="P147" s="50"/>
      <c r="Q147" s="50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</row>
    <row r="148" spans="1:30" ht="14.25" customHeight="1" x14ac:dyDescent="0.25">
      <c r="A148" s="98" t="s">
        <v>320</v>
      </c>
      <c r="B148" s="89"/>
      <c r="C148" s="89"/>
      <c r="D148" s="89"/>
      <c r="E148" s="89"/>
      <c r="F148" s="90"/>
      <c r="G148" s="38"/>
      <c r="H148" s="44"/>
      <c r="I148" s="44"/>
      <c r="J148" s="44"/>
      <c r="K148" s="44"/>
      <c r="L148" s="44"/>
      <c r="M148" s="50"/>
      <c r="N148" s="50"/>
      <c r="O148" s="50"/>
      <c r="P148" s="50"/>
      <c r="Q148" s="50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</row>
    <row r="149" spans="1:30" ht="14.25" customHeight="1" x14ac:dyDescent="0.25">
      <c r="A149" s="99" t="s">
        <v>321</v>
      </c>
      <c r="B149" s="89"/>
      <c r="C149" s="89"/>
      <c r="D149" s="89"/>
      <c r="E149" s="89"/>
      <c r="F149" s="90"/>
      <c r="G149" s="38"/>
      <c r="H149" s="44"/>
      <c r="I149" s="44"/>
      <c r="J149" s="44"/>
      <c r="K149" s="44"/>
      <c r="L149" s="44"/>
      <c r="M149" s="50"/>
      <c r="N149" s="50"/>
      <c r="O149" s="50"/>
      <c r="P149" s="50"/>
      <c r="Q149" s="50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</row>
    <row r="150" spans="1:30" ht="14.25" customHeight="1" x14ac:dyDescent="0.25">
      <c r="A150" s="88" t="s">
        <v>322</v>
      </c>
      <c r="B150" s="89"/>
      <c r="C150" s="89"/>
      <c r="D150" s="89"/>
      <c r="E150" s="89"/>
      <c r="F150" s="90"/>
      <c r="G150" s="38"/>
      <c r="H150" s="44"/>
      <c r="I150" s="44"/>
      <c r="J150" s="44"/>
      <c r="K150" s="44"/>
      <c r="L150" s="44"/>
      <c r="M150" s="50"/>
      <c r="N150" s="50"/>
      <c r="O150" s="50"/>
      <c r="P150" s="50"/>
      <c r="Q150" s="50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</row>
    <row r="151" spans="1:30" ht="14.25" customHeight="1" x14ac:dyDescent="0.25">
      <c r="A151" s="88" t="s">
        <v>323</v>
      </c>
      <c r="B151" s="89"/>
      <c r="C151" s="89"/>
      <c r="D151" s="89"/>
      <c r="E151" s="89"/>
      <c r="F151" s="90"/>
      <c r="G151" s="38"/>
      <c r="H151" s="44"/>
      <c r="I151" s="44"/>
      <c r="J151" s="44"/>
      <c r="K151" s="44"/>
      <c r="L151" s="44"/>
      <c r="M151" s="50"/>
      <c r="N151" s="50"/>
      <c r="O151" s="50"/>
      <c r="P151" s="50"/>
      <c r="Q151" s="50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</row>
    <row r="152" spans="1:30" ht="14.25" customHeight="1" x14ac:dyDescent="0.25">
      <c r="A152" s="88" t="s">
        <v>324</v>
      </c>
      <c r="B152" s="89"/>
      <c r="C152" s="89"/>
      <c r="D152" s="89"/>
      <c r="E152" s="89"/>
      <c r="F152" s="90"/>
      <c r="G152" s="38"/>
      <c r="H152" s="44"/>
      <c r="I152" s="44"/>
      <c r="J152" s="44"/>
      <c r="K152" s="44"/>
      <c r="L152" s="44"/>
      <c r="M152" s="50"/>
      <c r="N152" s="50"/>
      <c r="O152" s="50"/>
      <c r="P152" s="50"/>
      <c r="Q152" s="50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</row>
    <row r="153" spans="1:30" ht="14.25" customHeight="1" x14ac:dyDescent="0.25">
      <c r="A153" s="88" t="s">
        <v>325</v>
      </c>
      <c r="B153" s="89"/>
      <c r="C153" s="89"/>
      <c r="D153" s="89"/>
      <c r="E153" s="89"/>
      <c r="F153" s="90"/>
      <c r="G153" s="38"/>
      <c r="H153" s="44"/>
      <c r="I153" s="44"/>
      <c r="J153" s="44"/>
      <c r="K153" s="44"/>
      <c r="L153" s="44"/>
      <c r="M153" s="50"/>
      <c r="N153" s="50"/>
      <c r="O153" s="50"/>
      <c r="P153" s="50"/>
      <c r="Q153" s="50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</row>
    <row r="154" spans="1:30" ht="14.25" customHeight="1" x14ac:dyDescent="0.25">
      <c r="A154" s="88" t="s">
        <v>326</v>
      </c>
      <c r="B154" s="89"/>
      <c r="C154" s="89"/>
      <c r="D154" s="89"/>
      <c r="E154" s="89"/>
      <c r="F154" s="90"/>
      <c r="G154" s="38"/>
      <c r="H154" s="44"/>
      <c r="I154" s="44"/>
      <c r="J154" s="44"/>
      <c r="K154" s="44"/>
      <c r="L154" s="44"/>
      <c r="M154" s="50"/>
      <c r="N154" s="50"/>
      <c r="O154" s="50"/>
      <c r="P154" s="50"/>
      <c r="Q154" s="50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</row>
    <row r="155" spans="1:30" ht="14.25" customHeight="1" x14ac:dyDescent="0.25">
      <c r="A155" s="88" t="s">
        <v>327</v>
      </c>
      <c r="B155" s="89"/>
      <c r="C155" s="89"/>
      <c r="D155" s="89"/>
      <c r="E155" s="89"/>
      <c r="F155" s="90"/>
      <c r="G155" s="38"/>
      <c r="H155" s="44"/>
      <c r="I155" s="44"/>
      <c r="J155" s="44"/>
      <c r="K155" s="44"/>
      <c r="L155" s="44"/>
      <c r="M155" s="50"/>
      <c r="N155" s="50"/>
      <c r="O155" s="50"/>
      <c r="P155" s="50"/>
      <c r="Q155" s="50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</row>
    <row r="156" spans="1:30" ht="14.25" customHeight="1" x14ac:dyDescent="0.25">
      <c r="A156" s="88" t="s">
        <v>328</v>
      </c>
      <c r="B156" s="89"/>
      <c r="C156" s="89"/>
      <c r="D156" s="89"/>
      <c r="E156" s="89"/>
      <c r="F156" s="90"/>
      <c r="G156" s="38"/>
      <c r="H156" s="44"/>
      <c r="I156" s="44"/>
      <c r="J156" s="44"/>
      <c r="K156" s="44"/>
      <c r="L156" s="44"/>
      <c r="M156" s="50"/>
      <c r="N156" s="50"/>
      <c r="O156" s="50"/>
      <c r="P156" s="50"/>
      <c r="Q156" s="50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</row>
    <row r="157" spans="1:30" ht="14.25" customHeight="1" x14ac:dyDescent="0.25">
      <c r="A157" s="88" t="s">
        <v>329</v>
      </c>
      <c r="B157" s="89"/>
      <c r="C157" s="89"/>
      <c r="D157" s="89"/>
      <c r="E157" s="89"/>
      <c r="F157" s="90"/>
      <c r="G157" s="38"/>
      <c r="H157" s="44"/>
      <c r="I157" s="44"/>
      <c r="J157" s="44"/>
      <c r="K157" s="44"/>
      <c r="L157" s="44"/>
      <c r="M157" s="50"/>
      <c r="N157" s="50"/>
      <c r="O157" s="50"/>
      <c r="P157" s="50"/>
      <c r="Q157" s="50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</row>
    <row r="158" spans="1:30" ht="14.25" customHeight="1" x14ac:dyDescent="0.25">
      <c r="A158" s="88" t="s">
        <v>330</v>
      </c>
      <c r="B158" s="89"/>
      <c r="C158" s="89"/>
      <c r="D158" s="89"/>
      <c r="E158" s="89"/>
      <c r="F158" s="90"/>
      <c r="G158" s="38"/>
      <c r="H158" s="44"/>
      <c r="I158" s="44"/>
      <c r="J158" s="44"/>
      <c r="K158" s="44"/>
      <c r="L158" s="44"/>
      <c r="M158" s="50"/>
      <c r="N158" s="50"/>
      <c r="O158" s="50"/>
      <c r="P158" s="50"/>
      <c r="Q158" s="50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</row>
    <row r="159" spans="1:30" ht="14.25" customHeight="1" x14ac:dyDescent="0.25">
      <c r="A159" s="88" t="s">
        <v>331</v>
      </c>
      <c r="B159" s="89"/>
      <c r="C159" s="89"/>
      <c r="D159" s="89"/>
      <c r="E159" s="89"/>
      <c r="F159" s="90"/>
      <c r="G159" s="38"/>
      <c r="H159" s="44"/>
      <c r="I159" s="44"/>
      <c r="J159" s="44"/>
      <c r="K159" s="44"/>
      <c r="L159" s="44"/>
      <c r="M159" s="50"/>
      <c r="N159" s="50"/>
      <c r="O159" s="50"/>
      <c r="P159" s="50"/>
      <c r="Q159" s="50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</row>
    <row r="160" spans="1:30" ht="14.25" customHeight="1" x14ac:dyDescent="0.25">
      <c r="A160" s="88" t="s">
        <v>332</v>
      </c>
      <c r="B160" s="89"/>
      <c r="C160" s="89"/>
      <c r="D160" s="89"/>
      <c r="E160" s="89"/>
      <c r="F160" s="90"/>
      <c r="G160" s="38"/>
      <c r="H160" s="44"/>
      <c r="I160" s="44"/>
      <c r="J160" s="44"/>
      <c r="K160" s="44"/>
      <c r="L160" s="44"/>
      <c r="M160" s="50"/>
      <c r="N160" s="50"/>
      <c r="O160" s="50"/>
      <c r="P160" s="50"/>
      <c r="Q160" s="50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</row>
    <row r="161" spans="1:30" ht="14.25" customHeight="1" x14ac:dyDescent="0.25">
      <c r="A161" s="88" t="s">
        <v>333</v>
      </c>
      <c r="B161" s="89"/>
      <c r="C161" s="89"/>
      <c r="D161" s="89"/>
      <c r="E161" s="89"/>
      <c r="F161" s="90"/>
      <c r="G161" s="38"/>
      <c r="H161" s="44"/>
      <c r="I161" s="44"/>
      <c r="J161" s="44"/>
      <c r="K161" s="44"/>
      <c r="L161" s="44"/>
      <c r="M161" s="50"/>
      <c r="N161" s="50"/>
      <c r="O161" s="50"/>
      <c r="P161" s="50"/>
      <c r="Q161" s="50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</row>
    <row r="162" spans="1:30" ht="14.25" customHeight="1" x14ac:dyDescent="0.25">
      <c r="A162" s="88" t="s">
        <v>334</v>
      </c>
      <c r="B162" s="89"/>
      <c r="C162" s="89"/>
      <c r="D162" s="89"/>
      <c r="E162" s="89"/>
      <c r="F162" s="90"/>
      <c r="G162" s="38"/>
      <c r="H162" s="44"/>
      <c r="I162" s="44"/>
      <c r="J162" s="44"/>
      <c r="K162" s="44"/>
      <c r="L162" s="44"/>
      <c r="M162" s="50"/>
      <c r="N162" s="50"/>
      <c r="O162" s="50"/>
      <c r="P162" s="50"/>
      <c r="Q162" s="50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</row>
    <row r="163" spans="1:30" ht="14.25" customHeight="1" x14ac:dyDescent="0.25">
      <c r="A163" s="88" t="s">
        <v>335</v>
      </c>
      <c r="B163" s="89"/>
      <c r="C163" s="89"/>
      <c r="D163" s="89"/>
      <c r="E163" s="89"/>
      <c r="F163" s="90"/>
      <c r="G163" s="38"/>
      <c r="H163" s="44"/>
      <c r="I163" s="44"/>
      <c r="J163" s="44"/>
      <c r="K163" s="44"/>
      <c r="L163" s="44"/>
      <c r="M163" s="50"/>
      <c r="N163" s="50"/>
      <c r="O163" s="50"/>
      <c r="P163" s="50"/>
      <c r="Q163" s="50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</row>
    <row r="164" spans="1:30" ht="14.25" customHeight="1" x14ac:dyDescent="0.25">
      <c r="A164" s="88" t="s">
        <v>336</v>
      </c>
      <c r="B164" s="89"/>
      <c r="C164" s="89"/>
      <c r="D164" s="89"/>
      <c r="E164" s="89"/>
      <c r="F164" s="90"/>
      <c r="G164" s="38"/>
      <c r="H164" s="44"/>
      <c r="I164" s="44"/>
      <c r="J164" s="44"/>
      <c r="K164" s="44"/>
      <c r="L164" s="44"/>
      <c r="M164" s="50"/>
      <c r="N164" s="50"/>
      <c r="O164" s="50"/>
      <c r="P164" s="50"/>
      <c r="Q164" s="50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</row>
    <row r="165" spans="1:30" ht="14.25" customHeight="1" x14ac:dyDescent="0.25">
      <c r="A165" s="88" t="s">
        <v>337</v>
      </c>
      <c r="B165" s="89"/>
      <c r="C165" s="89"/>
      <c r="D165" s="89"/>
      <c r="E165" s="89"/>
      <c r="F165" s="90"/>
      <c r="G165" s="38"/>
      <c r="H165" s="44"/>
      <c r="I165" s="44"/>
      <c r="J165" s="44"/>
      <c r="K165" s="44"/>
      <c r="L165" s="44"/>
      <c r="M165" s="50"/>
      <c r="N165" s="50"/>
      <c r="O165" s="50"/>
      <c r="P165" s="50"/>
      <c r="Q165" s="50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</row>
    <row r="166" spans="1:30" ht="14.25" customHeight="1" x14ac:dyDescent="0.25">
      <c r="A166" s="88" t="s">
        <v>338</v>
      </c>
      <c r="B166" s="89"/>
      <c r="C166" s="89"/>
      <c r="D166" s="89"/>
      <c r="E166" s="89"/>
      <c r="F166" s="90"/>
      <c r="G166" s="38"/>
      <c r="H166" s="44"/>
      <c r="I166" s="44"/>
      <c r="J166" s="44"/>
      <c r="K166" s="44"/>
      <c r="L166" s="44"/>
      <c r="M166" s="50"/>
      <c r="N166" s="50"/>
      <c r="O166" s="50"/>
      <c r="P166" s="50"/>
      <c r="Q166" s="50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</row>
    <row r="167" spans="1:30" ht="14.25" customHeight="1" x14ac:dyDescent="0.25">
      <c r="A167" s="88" t="s">
        <v>339</v>
      </c>
      <c r="B167" s="89"/>
      <c r="C167" s="89"/>
      <c r="D167" s="89"/>
      <c r="E167" s="89"/>
      <c r="F167" s="90"/>
      <c r="G167" s="38"/>
      <c r="H167" s="44"/>
      <c r="I167" s="44"/>
      <c r="J167" s="44"/>
      <c r="K167" s="44"/>
      <c r="L167" s="44"/>
      <c r="M167" s="50"/>
      <c r="N167" s="50"/>
      <c r="O167" s="50"/>
      <c r="P167" s="50"/>
      <c r="Q167" s="50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</row>
    <row r="168" spans="1:30" ht="14.25" customHeight="1" x14ac:dyDescent="0.25">
      <c r="A168" s="88" t="s">
        <v>340</v>
      </c>
      <c r="B168" s="89"/>
      <c r="C168" s="89"/>
      <c r="D168" s="89"/>
      <c r="E168" s="89"/>
      <c r="F168" s="90"/>
      <c r="G168" s="38"/>
      <c r="H168" s="44"/>
      <c r="I168" s="44"/>
      <c r="J168" s="44"/>
      <c r="K168" s="44"/>
      <c r="L168" s="44"/>
      <c r="M168" s="50"/>
      <c r="N168" s="50"/>
      <c r="O168" s="50"/>
      <c r="P168" s="50"/>
      <c r="Q168" s="50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</row>
    <row r="169" spans="1:30" ht="14.25" customHeight="1" x14ac:dyDescent="0.25">
      <c r="A169" s="88" t="s">
        <v>341</v>
      </c>
      <c r="B169" s="89"/>
      <c r="C169" s="89"/>
      <c r="D169" s="89"/>
      <c r="E169" s="89"/>
      <c r="F169" s="90"/>
      <c r="G169" s="38"/>
      <c r="H169" s="44"/>
      <c r="I169" s="44"/>
      <c r="J169" s="44"/>
      <c r="K169" s="44"/>
      <c r="L169" s="44"/>
      <c r="M169" s="50"/>
      <c r="N169" s="50"/>
      <c r="O169" s="50"/>
      <c r="P169" s="50"/>
      <c r="Q169" s="50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</row>
    <row r="170" spans="1:30" ht="14.25" customHeight="1" x14ac:dyDescent="0.25">
      <c r="A170" s="88" t="s">
        <v>342</v>
      </c>
      <c r="B170" s="89"/>
      <c r="C170" s="89"/>
      <c r="D170" s="89"/>
      <c r="E170" s="89"/>
      <c r="F170" s="90"/>
      <c r="G170" s="38"/>
      <c r="H170" s="44"/>
      <c r="I170" s="44"/>
      <c r="J170" s="44"/>
      <c r="K170" s="44"/>
      <c r="L170" s="44"/>
      <c r="M170" s="50"/>
      <c r="N170" s="50"/>
      <c r="O170" s="50"/>
      <c r="P170" s="50"/>
      <c r="Q170" s="50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</row>
    <row r="171" spans="1:30" ht="14.25" customHeight="1" x14ac:dyDescent="0.25">
      <c r="A171" s="88" t="s">
        <v>343</v>
      </c>
      <c r="B171" s="89"/>
      <c r="C171" s="89"/>
      <c r="D171" s="89"/>
      <c r="E171" s="89"/>
      <c r="F171" s="90"/>
      <c r="G171" s="38"/>
      <c r="H171" s="44"/>
      <c r="I171" s="44"/>
      <c r="J171" s="44"/>
      <c r="K171" s="44"/>
      <c r="L171" s="44"/>
      <c r="M171" s="50"/>
      <c r="N171" s="50"/>
      <c r="O171" s="50"/>
      <c r="P171" s="50"/>
      <c r="Q171" s="50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</row>
    <row r="172" spans="1:30" ht="14.25" customHeight="1" x14ac:dyDescent="0.25">
      <c r="A172" s="88" t="s">
        <v>344</v>
      </c>
      <c r="B172" s="89"/>
      <c r="C172" s="89"/>
      <c r="D172" s="89"/>
      <c r="E172" s="89"/>
      <c r="F172" s="90"/>
      <c r="G172" s="38"/>
      <c r="H172" s="44"/>
      <c r="I172" s="44"/>
      <c r="J172" s="44"/>
      <c r="K172" s="44"/>
      <c r="L172" s="44"/>
      <c r="M172" s="50"/>
      <c r="N172" s="50"/>
      <c r="O172" s="50"/>
      <c r="P172" s="50"/>
      <c r="Q172" s="50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</row>
    <row r="173" spans="1:30" ht="14.25" customHeight="1" x14ac:dyDescent="0.25">
      <c r="A173" s="88" t="s">
        <v>345</v>
      </c>
      <c r="B173" s="89"/>
      <c r="C173" s="89"/>
      <c r="D173" s="89"/>
      <c r="E173" s="89"/>
      <c r="F173" s="90"/>
      <c r="G173" s="38"/>
      <c r="H173" s="44"/>
      <c r="I173" s="44"/>
      <c r="J173" s="44"/>
      <c r="K173" s="44"/>
      <c r="L173" s="44"/>
      <c r="M173" s="50"/>
      <c r="N173" s="50"/>
      <c r="O173" s="50"/>
      <c r="P173" s="50"/>
      <c r="Q173" s="50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</row>
    <row r="174" spans="1:30" ht="14.25" customHeight="1" x14ac:dyDescent="0.25">
      <c r="A174" s="88" t="s">
        <v>346</v>
      </c>
      <c r="B174" s="89"/>
      <c r="C174" s="89"/>
      <c r="D174" s="89"/>
      <c r="E174" s="89"/>
      <c r="F174" s="90"/>
      <c r="G174" s="38"/>
      <c r="H174" s="44"/>
      <c r="I174" s="44"/>
      <c r="J174" s="44"/>
      <c r="K174" s="44"/>
      <c r="L174" s="44"/>
      <c r="M174" s="50"/>
      <c r="N174" s="50"/>
      <c r="O174" s="50"/>
      <c r="P174" s="50"/>
      <c r="Q174" s="50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</row>
    <row r="175" spans="1:30" ht="14.25" customHeight="1" x14ac:dyDescent="0.25">
      <c r="A175" s="88" t="s">
        <v>347</v>
      </c>
      <c r="B175" s="89"/>
      <c r="C175" s="89"/>
      <c r="D175" s="89"/>
      <c r="E175" s="89"/>
      <c r="F175" s="90"/>
      <c r="G175" s="38"/>
      <c r="H175" s="44"/>
      <c r="I175" s="44"/>
      <c r="J175" s="44"/>
      <c r="K175" s="44"/>
      <c r="L175" s="44"/>
      <c r="M175" s="50"/>
      <c r="N175" s="50"/>
      <c r="O175" s="50"/>
      <c r="P175" s="50"/>
      <c r="Q175" s="50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</row>
    <row r="176" spans="1:30" ht="14.25" customHeight="1" x14ac:dyDescent="0.25">
      <c r="A176" s="88" t="s">
        <v>348</v>
      </c>
      <c r="B176" s="89"/>
      <c r="C176" s="89"/>
      <c r="D176" s="89"/>
      <c r="E176" s="89"/>
      <c r="F176" s="90"/>
      <c r="G176" s="38"/>
      <c r="H176" s="44"/>
      <c r="I176" s="44"/>
      <c r="J176" s="44"/>
      <c r="K176" s="44"/>
      <c r="L176" s="44"/>
      <c r="M176" s="50"/>
      <c r="N176" s="50"/>
      <c r="O176" s="50"/>
      <c r="P176" s="50"/>
      <c r="Q176" s="50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</row>
    <row r="177" spans="1:30" ht="14.25" customHeight="1" x14ac:dyDescent="0.25">
      <c r="A177" s="88" t="s">
        <v>349</v>
      </c>
      <c r="B177" s="89"/>
      <c r="C177" s="89"/>
      <c r="D177" s="89"/>
      <c r="E177" s="89"/>
      <c r="F177" s="90"/>
      <c r="G177" s="38"/>
      <c r="H177" s="44"/>
      <c r="I177" s="44"/>
      <c r="J177" s="44"/>
      <c r="K177" s="44"/>
      <c r="L177" s="44"/>
      <c r="M177" s="50"/>
      <c r="N177" s="50"/>
      <c r="O177" s="50"/>
      <c r="P177" s="50"/>
      <c r="Q177" s="50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</row>
    <row r="178" spans="1:30" ht="14.25" customHeight="1" x14ac:dyDescent="0.25">
      <c r="A178" s="88" t="s">
        <v>350</v>
      </c>
      <c r="B178" s="89"/>
      <c r="C178" s="89"/>
      <c r="D178" s="89"/>
      <c r="E178" s="89"/>
      <c r="F178" s="90"/>
      <c r="G178" s="38"/>
      <c r="H178" s="44"/>
      <c r="I178" s="44"/>
      <c r="J178" s="44"/>
      <c r="K178" s="44"/>
      <c r="L178" s="44"/>
      <c r="M178" s="50"/>
      <c r="N178" s="50"/>
      <c r="O178" s="50"/>
      <c r="P178" s="50"/>
      <c r="Q178" s="50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</row>
    <row r="179" spans="1:30" ht="14.25" customHeight="1" x14ac:dyDescent="0.25">
      <c r="A179" s="88" t="s">
        <v>351</v>
      </c>
      <c r="B179" s="89"/>
      <c r="C179" s="89"/>
      <c r="D179" s="89"/>
      <c r="E179" s="89"/>
      <c r="F179" s="90"/>
      <c r="G179" s="38"/>
      <c r="H179" s="44"/>
      <c r="I179" s="44"/>
      <c r="J179" s="44"/>
      <c r="K179" s="44"/>
      <c r="L179" s="44"/>
      <c r="M179" s="50"/>
      <c r="N179" s="50"/>
      <c r="O179" s="50"/>
      <c r="P179" s="50"/>
      <c r="Q179" s="50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</row>
    <row r="180" spans="1:30" ht="14.25" customHeight="1" x14ac:dyDescent="0.25">
      <c r="A180" s="88" t="s">
        <v>352</v>
      </c>
      <c r="B180" s="89"/>
      <c r="C180" s="89"/>
      <c r="D180" s="89"/>
      <c r="E180" s="89"/>
      <c r="F180" s="90"/>
      <c r="G180" s="38"/>
      <c r="H180" s="44"/>
      <c r="I180" s="44"/>
      <c r="J180" s="44"/>
      <c r="K180" s="44"/>
      <c r="L180" s="44"/>
      <c r="M180" s="50"/>
      <c r="N180" s="50"/>
      <c r="O180" s="50"/>
      <c r="P180" s="50"/>
      <c r="Q180" s="50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</row>
    <row r="181" spans="1:30" ht="14.25" customHeight="1" x14ac:dyDescent="0.25">
      <c r="A181" s="88" t="s">
        <v>353</v>
      </c>
      <c r="B181" s="89"/>
      <c r="C181" s="89"/>
      <c r="D181" s="89"/>
      <c r="E181" s="89"/>
      <c r="F181" s="90"/>
      <c r="G181" s="38"/>
      <c r="H181" s="44"/>
      <c r="I181" s="44"/>
      <c r="J181" s="44"/>
      <c r="K181" s="44"/>
      <c r="L181" s="44"/>
      <c r="M181" s="50"/>
      <c r="N181" s="50"/>
      <c r="O181" s="50"/>
      <c r="P181" s="50"/>
      <c r="Q181" s="50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</row>
    <row r="182" spans="1:30" ht="14.25" customHeight="1" x14ac:dyDescent="0.25">
      <c r="A182" s="88" t="s">
        <v>354</v>
      </c>
      <c r="B182" s="89"/>
      <c r="C182" s="89"/>
      <c r="D182" s="89"/>
      <c r="E182" s="89"/>
      <c r="F182" s="90"/>
      <c r="G182" s="38"/>
      <c r="H182" s="44"/>
      <c r="I182" s="44"/>
      <c r="J182" s="44"/>
      <c r="K182" s="44"/>
      <c r="L182" s="44"/>
      <c r="M182" s="50"/>
      <c r="N182" s="50"/>
      <c r="O182" s="50"/>
      <c r="P182" s="50"/>
      <c r="Q182" s="50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</row>
    <row r="183" spans="1:30" ht="14.25" customHeight="1" x14ac:dyDescent="0.25">
      <c r="A183" s="88" t="s">
        <v>355</v>
      </c>
      <c r="B183" s="89"/>
      <c r="C183" s="89"/>
      <c r="D183" s="89"/>
      <c r="E183" s="89"/>
      <c r="F183" s="90"/>
      <c r="G183" s="38"/>
      <c r="H183" s="44"/>
      <c r="I183" s="44"/>
      <c r="J183" s="44"/>
      <c r="K183" s="44"/>
      <c r="L183" s="44"/>
      <c r="M183" s="50"/>
      <c r="N183" s="50"/>
      <c r="O183" s="50"/>
      <c r="P183" s="50"/>
      <c r="Q183" s="50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</row>
    <row r="184" spans="1:30" ht="14.25" customHeight="1" x14ac:dyDescent="0.25">
      <c r="A184" s="88" t="s">
        <v>356</v>
      </c>
      <c r="B184" s="89"/>
      <c r="C184" s="89"/>
      <c r="D184" s="89"/>
      <c r="E184" s="89"/>
      <c r="F184" s="90"/>
      <c r="G184" s="38"/>
      <c r="H184" s="44"/>
      <c r="I184" s="44"/>
      <c r="J184" s="44"/>
      <c r="K184" s="44"/>
      <c r="L184" s="44"/>
      <c r="M184" s="50"/>
      <c r="N184" s="50"/>
      <c r="O184" s="50"/>
      <c r="P184" s="50"/>
      <c r="Q184" s="50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</row>
    <row r="185" spans="1:30" ht="14.25" customHeight="1" x14ac:dyDescent="0.25">
      <c r="A185" s="88" t="s">
        <v>357</v>
      </c>
      <c r="B185" s="89"/>
      <c r="C185" s="89"/>
      <c r="D185" s="89"/>
      <c r="E185" s="89"/>
      <c r="F185" s="90"/>
      <c r="G185" s="38"/>
      <c r="H185" s="44"/>
      <c r="I185" s="44"/>
      <c r="J185" s="44"/>
      <c r="K185" s="44"/>
      <c r="L185" s="44"/>
      <c r="M185" s="50"/>
      <c r="N185" s="50"/>
      <c r="O185" s="50"/>
      <c r="P185" s="50"/>
      <c r="Q185" s="50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</row>
    <row r="186" spans="1:30" ht="14.25" customHeight="1" x14ac:dyDescent="0.25">
      <c r="A186" s="88" t="s">
        <v>358</v>
      </c>
      <c r="B186" s="89"/>
      <c r="C186" s="89"/>
      <c r="D186" s="89"/>
      <c r="E186" s="89"/>
      <c r="F186" s="90"/>
      <c r="G186" s="38"/>
      <c r="H186" s="44"/>
      <c r="I186" s="44"/>
      <c r="J186" s="44"/>
      <c r="K186" s="44"/>
      <c r="L186" s="44"/>
      <c r="M186" s="50"/>
      <c r="N186" s="50"/>
      <c r="O186" s="50"/>
      <c r="P186" s="50"/>
      <c r="Q186" s="50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</row>
    <row r="187" spans="1:30" ht="14.25" customHeight="1" x14ac:dyDescent="0.25">
      <c r="A187" s="88" t="s">
        <v>359</v>
      </c>
      <c r="B187" s="89"/>
      <c r="C187" s="89"/>
      <c r="D187" s="89"/>
      <c r="E187" s="89"/>
      <c r="F187" s="90"/>
      <c r="G187" s="38"/>
      <c r="H187" s="44"/>
      <c r="I187" s="44"/>
      <c r="J187" s="44"/>
      <c r="K187" s="44"/>
      <c r="L187" s="44"/>
      <c r="M187" s="50"/>
      <c r="N187" s="50"/>
      <c r="O187" s="50"/>
      <c r="P187" s="50"/>
      <c r="Q187" s="50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</row>
    <row r="188" spans="1:30" ht="14.25" customHeight="1" x14ac:dyDescent="0.25">
      <c r="A188" s="88" t="s">
        <v>360</v>
      </c>
      <c r="B188" s="89"/>
      <c r="C188" s="89"/>
      <c r="D188" s="89"/>
      <c r="E188" s="89"/>
      <c r="F188" s="90"/>
      <c r="G188" s="38"/>
      <c r="H188" s="44"/>
      <c r="I188" s="44"/>
      <c r="J188" s="44"/>
      <c r="K188" s="44"/>
      <c r="L188" s="44"/>
      <c r="M188" s="50"/>
      <c r="N188" s="50"/>
      <c r="O188" s="50"/>
      <c r="P188" s="50"/>
      <c r="Q188" s="50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</row>
    <row r="189" spans="1:30" ht="14.25" customHeight="1" x14ac:dyDescent="0.25">
      <c r="A189" s="88" t="s">
        <v>361</v>
      </c>
      <c r="B189" s="89"/>
      <c r="C189" s="89"/>
      <c r="D189" s="89"/>
      <c r="E189" s="89"/>
      <c r="F189" s="90"/>
      <c r="G189" s="38"/>
      <c r="H189" s="44"/>
      <c r="I189" s="44"/>
      <c r="J189" s="44"/>
      <c r="K189" s="44"/>
      <c r="L189" s="44"/>
      <c r="M189" s="50"/>
      <c r="N189" s="50"/>
      <c r="O189" s="50"/>
      <c r="P189" s="50"/>
      <c r="Q189" s="50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</row>
    <row r="190" spans="1:30" ht="14.25" customHeight="1" x14ac:dyDescent="0.25">
      <c r="A190" s="88" t="s">
        <v>362</v>
      </c>
      <c r="B190" s="89"/>
      <c r="C190" s="89"/>
      <c r="D190" s="89"/>
      <c r="E190" s="89"/>
      <c r="F190" s="90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</row>
    <row r="191" spans="1:30" ht="14.25" customHeight="1" x14ac:dyDescent="0.25">
      <c r="A191" s="88" t="s">
        <v>363</v>
      </c>
      <c r="B191" s="89"/>
      <c r="C191" s="89"/>
      <c r="D191" s="89"/>
      <c r="E191" s="89"/>
      <c r="F191" s="90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</row>
    <row r="192" spans="1:30" ht="14.25" customHeight="1" x14ac:dyDescent="0.25">
      <c r="A192" s="88" t="s">
        <v>364</v>
      </c>
      <c r="B192" s="89"/>
      <c r="C192" s="89"/>
      <c r="D192" s="89"/>
      <c r="E192" s="89"/>
      <c r="F192" s="90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</row>
    <row r="193" spans="1:30" ht="14.25" customHeight="1" x14ac:dyDescent="0.25">
      <c r="A193" s="88" t="s">
        <v>365</v>
      </c>
      <c r="B193" s="89"/>
      <c r="C193" s="89"/>
      <c r="D193" s="89"/>
      <c r="E193" s="89"/>
      <c r="F193" s="90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</row>
    <row r="194" spans="1:30" ht="14.25" customHeight="1" x14ac:dyDescent="0.25">
      <c r="A194" s="88" t="s">
        <v>366</v>
      </c>
      <c r="B194" s="89"/>
      <c r="C194" s="89"/>
      <c r="D194" s="89"/>
      <c r="E194" s="89"/>
      <c r="F194" s="90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</row>
    <row r="195" spans="1:30" ht="14.25" customHeight="1" x14ac:dyDescent="0.25">
      <c r="A195" s="88" t="s">
        <v>367</v>
      </c>
      <c r="B195" s="89"/>
      <c r="C195" s="89"/>
      <c r="D195" s="89"/>
      <c r="E195" s="89"/>
      <c r="F195" s="90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</row>
    <row r="196" spans="1:30" ht="14.25" customHeight="1" x14ac:dyDescent="0.25">
      <c r="A196" s="88" t="s">
        <v>368</v>
      </c>
      <c r="B196" s="89"/>
      <c r="C196" s="89"/>
      <c r="D196" s="89"/>
      <c r="E196" s="89"/>
      <c r="F196" s="90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</row>
    <row r="197" spans="1:30" ht="14.25" customHeight="1" x14ac:dyDescent="0.25">
      <c r="A197" s="88" t="s">
        <v>369</v>
      </c>
      <c r="B197" s="89"/>
      <c r="C197" s="89"/>
      <c r="D197" s="89"/>
      <c r="E197" s="89"/>
      <c r="F197" s="90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</row>
    <row r="198" spans="1:30" ht="14.25" customHeight="1" x14ac:dyDescent="0.25">
      <c r="A198" s="88" t="s">
        <v>370</v>
      </c>
      <c r="B198" s="89"/>
      <c r="C198" s="89"/>
      <c r="D198" s="89"/>
      <c r="E198" s="89"/>
      <c r="F198" s="90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</row>
    <row r="199" spans="1:30" ht="14.25" customHeight="1" x14ac:dyDescent="0.25">
      <c r="A199" s="88" t="s">
        <v>371</v>
      </c>
      <c r="B199" s="89"/>
      <c r="C199" s="89"/>
      <c r="D199" s="89"/>
      <c r="E199" s="89"/>
      <c r="F199" s="90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</row>
    <row r="200" spans="1:30" ht="14.25" customHeight="1" x14ac:dyDescent="0.25">
      <c r="A200" s="88" t="s">
        <v>372</v>
      </c>
      <c r="B200" s="89"/>
      <c r="C200" s="89"/>
      <c r="D200" s="89"/>
      <c r="E200" s="89"/>
      <c r="F200" s="90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</row>
    <row r="201" spans="1:30" ht="14.25" customHeight="1" x14ac:dyDescent="0.25">
      <c r="A201" s="88" t="s">
        <v>373</v>
      </c>
      <c r="B201" s="89"/>
      <c r="C201" s="89"/>
      <c r="D201" s="89"/>
      <c r="E201" s="89"/>
      <c r="F201" s="90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</row>
    <row r="202" spans="1:30" ht="14.25" customHeight="1" x14ac:dyDescent="0.25">
      <c r="A202" s="88" t="s">
        <v>374</v>
      </c>
      <c r="B202" s="89"/>
      <c r="C202" s="89"/>
      <c r="D202" s="89"/>
      <c r="E202" s="89"/>
      <c r="F202" s="90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</row>
    <row r="203" spans="1:30" ht="14.25" customHeight="1" x14ac:dyDescent="0.25">
      <c r="A203" s="88" t="s">
        <v>375</v>
      </c>
      <c r="B203" s="89"/>
      <c r="C203" s="89"/>
      <c r="D203" s="89"/>
      <c r="E203" s="89"/>
      <c r="F203" s="90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</row>
    <row r="204" spans="1:30" ht="14.25" customHeight="1" x14ac:dyDescent="0.25">
      <c r="A204" s="88" t="s">
        <v>376</v>
      </c>
      <c r="B204" s="89"/>
      <c r="C204" s="89"/>
      <c r="D204" s="89"/>
      <c r="E204" s="89"/>
      <c r="F204" s="90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</row>
    <row r="205" spans="1:30" ht="14.25" customHeight="1" x14ac:dyDescent="0.25">
      <c r="A205" s="88" t="s">
        <v>377</v>
      </c>
      <c r="B205" s="89"/>
      <c r="C205" s="89"/>
      <c r="D205" s="89"/>
      <c r="E205" s="89"/>
      <c r="F205" s="90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</row>
    <row r="206" spans="1:30" ht="14.25" customHeight="1" x14ac:dyDescent="0.25">
      <c r="A206" s="88" t="s">
        <v>378</v>
      </c>
      <c r="B206" s="89"/>
      <c r="C206" s="89"/>
      <c r="D206" s="89"/>
      <c r="E206" s="89"/>
      <c r="F206" s="90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</row>
    <row r="207" spans="1:30" ht="14.25" customHeight="1" x14ac:dyDescent="0.25">
      <c r="A207" s="88" t="s">
        <v>379</v>
      </c>
      <c r="B207" s="89"/>
      <c r="C207" s="89"/>
      <c r="D207" s="89"/>
      <c r="E207" s="89"/>
      <c r="F207" s="90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</row>
    <row r="208" spans="1:30" ht="14.25" customHeight="1" x14ac:dyDescent="0.25">
      <c r="A208" s="88" t="s">
        <v>380</v>
      </c>
      <c r="B208" s="89"/>
      <c r="C208" s="89"/>
      <c r="D208" s="89"/>
      <c r="E208" s="89"/>
      <c r="F208" s="90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</row>
    <row r="209" spans="1:30" ht="14.25" customHeight="1" x14ac:dyDescent="0.25">
      <c r="A209" s="88" t="s">
        <v>381</v>
      </c>
      <c r="B209" s="89"/>
      <c r="C209" s="89"/>
      <c r="D209" s="89"/>
      <c r="E209" s="89"/>
      <c r="F209" s="90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</row>
    <row r="210" spans="1:30" ht="14.25" customHeight="1" x14ac:dyDescent="0.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4.25" customHeight="1" x14ac:dyDescent="0.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4.25" customHeight="1" x14ac:dyDescent="0.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4.25" customHeight="1" x14ac:dyDescent="0.2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4.2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4.2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4.2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4.2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4.2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4.2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4.2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4.2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4.2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4.2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4.2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4.2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4.2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4.2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4.2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4.2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4.2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4.2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4.2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4.2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4.2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4.2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4.2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4.2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4.2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4.2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4.2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4.2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4.2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4.2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4.2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4.2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4.2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4.2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4.2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4.2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4.2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4.2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4.2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4.2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4.2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4.2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4.2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4.2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4.2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4.2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4.2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4.2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4.2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4.2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4.2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4.2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4.2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4.2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4.2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4.2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4.2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4.2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4.2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4.2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4.2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4.2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4.2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4.2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4.2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4.2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4.2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4.2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4.2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4.2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4.2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4.2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4.2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4.2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4.2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4.2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4.2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4.2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4.2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4.2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4.2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4.2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4.2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4.2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4.2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4.2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4.2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4.2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4.2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4.2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4.2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4.2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4.2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4.2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4.2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4.2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4.2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4.2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4.2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4.2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4.2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4.2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4.2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4.2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4.2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4.2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4.2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4.2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4.2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4.2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4.2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4.2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4.2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4.2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4.2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4.2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4.2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4.2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4.2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4.2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4.2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4.2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4.2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4.2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4.2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4.2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4.2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4.2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4.2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4.2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4.2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4.2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4.2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4.2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4.2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4.2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4.2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4.2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4.2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4.2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4.2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4.2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4.2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4.2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4.2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4.2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4.2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4.2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4.2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4.2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4.2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4.2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4.2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4.2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4.2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4.2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4.2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4.2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4.2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4.2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4.2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4.2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4.2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4.2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4.2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4.2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4.2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4.2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4.2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4.2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4.2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4.2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4.2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4.2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4.2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4.2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4.2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4.2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4.2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4.2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4.2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4.2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4.2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4.2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4.2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4.2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4.2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4.2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4.2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4.2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4.2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4.2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4.2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4.2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4.2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4.2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ht="15.75" customHeight="1" x14ac:dyDescent="0.25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</row>
    <row r="411" spans="1:30" ht="15.75" customHeight="1" x14ac:dyDescent="0.25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</row>
    <row r="412" spans="1:30" ht="15.75" customHeight="1" x14ac:dyDescent="0.25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</row>
    <row r="413" spans="1:30" ht="15.75" customHeight="1" x14ac:dyDescent="0.25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</row>
    <row r="414" spans="1:30" ht="15.75" customHeight="1" x14ac:dyDescent="0.25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</row>
    <row r="415" spans="1:30" ht="15.75" customHeight="1" x14ac:dyDescent="0.25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</row>
    <row r="416" spans="1:30" ht="15.75" customHeight="1" x14ac:dyDescent="0.25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</row>
    <row r="417" spans="1:30" ht="15.75" customHeight="1" x14ac:dyDescent="0.25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</row>
    <row r="418" spans="1:30" ht="15.75" customHeight="1" x14ac:dyDescent="0.25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</row>
    <row r="419" spans="1:30" ht="15.75" customHeight="1" x14ac:dyDescent="0.25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</row>
    <row r="420" spans="1:30" ht="15.75" customHeight="1" x14ac:dyDescent="0.25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</row>
    <row r="421" spans="1:30" ht="15.75" customHeight="1" x14ac:dyDescent="0.25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</row>
    <row r="422" spans="1:30" ht="15.75" customHeight="1" x14ac:dyDescent="0.25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</row>
    <row r="423" spans="1:30" ht="15.75" customHeight="1" x14ac:dyDescent="0.25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</row>
    <row r="424" spans="1:30" ht="15.75" customHeight="1" x14ac:dyDescent="0.25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</row>
    <row r="425" spans="1:30" ht="15.75" customHeight="1" x14ac:dyDescent="0.25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</row>
    <row r="426" spans="1:30" ht="15.75" customHeight="1" x14ac:dyDescent="0.25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</row>
    <row r="427" spans="1:30" ht="15.75" customHeight="1" x14ac:dyDescent="0.25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</row>
    <row r="428" spans="1:30" ht="15.75" customHeight="1" x14ac:dyDescent="0.25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</row>
    <row r="429" spans="1:30" ht="15.75" customHeight="1" x14ac:dyDescent="0.25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</row>
    <row r="430" spans="1:30" ht="15.75" customHeight="1" x14ac:dyDescent="0.25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</row>
    <row r="431" spans="1:30" ht="15.75" customHeight="1" x14ac:dyDescent="0.25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</row>
    <row r="432" spans="1:30" ht="15.75" customHeight="1" x14ac:dyDescent="0.25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</row>
    <row r="433" spans="1:30" ht="15.75" customHeight="1" x14ac:dyDescent="0.25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</row>
    <row r="434" spans="1:30" ht="15.75" customHeight="1" x14ac:dyDescent="0.25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</row>
    <row r="435" spans="1:30" ht="15.75" customHeight="1" x14ac:dyDescent="0.25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</row>
    <row r="436" spans="1:30" ht="15.75" customHeight="1" x14ac:dyDescent="0.25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</row>
    <row r="437" spans="1:30" ht="15.75" customHeight="1" x14ac:dyDescent="0.25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</row>
    <row r="438" spans="1:30" ht="15.75" customHeight="1" x14ac:dyDescent="0.25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</row>
    <row r="439" spans="1:30" ht="15.75" customHeight="1" x14ac:dyDescent="0.25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</row>
    <row r="440" spans="1:30" ht="15.75" customHeight="1" x14ac:dyDescent="0.25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</row>
    <row r="441" spans="1:30" ht="15.75" customHeight="1" x14ac:dyDescent="0.25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</row>
    <row r="442" spans="1:30" ht="15.75" customHeight="1" x14ac:dyDescent="0.25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</row>
    <row r="443" spans="1:30" ht="15.75" customHeight="1" x14ac:dyDescent="0.25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</row>
    <row r="444" spans="1:30" ht="15.75" customHeight="1" x14ac:dyDescent="0.25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</row>
    <row r="445" spans="1:30" ht="15.75" customHeight="1" x14ac:dyDescent="0.25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</row>
    <row r="446" spans="1:30" ht="15.75" customHeight="1" x14ac:dyDescent="0.25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</row>
    <row r="447" spans="1:30" ht="15.75" customHeight="1" x14ac:dyDescent="0.25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</row>
    <row r="448" spans="1:30" ht="15.75" customHeight="1" x14ac:dyDescent="0.25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</row>
    <row r="449" spans="1:30" ht="15.75" customHeight="1" x14ac:dyDescent="0.25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</row>
    <row r="450" spans="1:30" ht="15.75" customHeight="1" x14ac:dyDescent="0.25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</row>
    <row r="451" spans="1:30" ht="15.75" customHeight="1" x14ac:dyDescent="0.25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</row>
    <row r="452" spans="1:30" ht="15.75" customHeight="1" x14ac:dyDescent="0.25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</row>
    <row r="453" spans="1:30" ht="15.75" customHeight="1" x14ac:dyDescent="0.25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</row>
    <row r="454" spans="1:30" ht="15.75" customHeight="1" x14ac:dyDescent="0.25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</row>
    <row r="455" spans="1:30" ht="15.75" customHeight="1" x14ac:dyDescent="0.25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</row>
    <row r="456" spans="1:30" ht="15.75" customHeight="1" x14ac:dyDescent="0.25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</row>
    <row r="457" spans="1:30" ht="15.75" customHeight="1" x14ac:dyDescent="0.25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</row>
    <row r="458" spans="1:30" ht="15.75" customHeight="1" x14ac:dyDescent="0.25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</row>
    <row r="459" spans="1:30" ht="15.75" customHeight="1" x14ac:dyDescent="0.25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</row>
    <row r="460" spans="1:30" ht="15.75" customHeight="1" x14ac:dyDescent="0.25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</row>
    <row r="461" spans="1:30" ht="15.75" customHeight="1" x14ac:dyDescent="0.25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</row>
    <row r="462" spans="1:30" ht="15.75" customHeight="1" x14ac:dyDescent="0.25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</row>
    <row r="463" spans="1:30" ht="15.75" customHeight="1" x14ac:dyDescent="0.25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</row>
    <row r="464" spans="1:30" ht="15.75" customHeight="1" x14ac:dyDescent="0.25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</row>
    <row r="465" spans="1:30" ht="15.75" customHeight="1" x14ac:dyDescent="0.25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</row>
    <row r="466" spans="1:30" ht="15.75" customHeight="1" x14ac:dyDescent="0.25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</row>
    <row r="467" spans="1:30" ht="15.75" customHeight="1" x14ac:dyDescent="0.25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</row>
    <row r="468" spans="1:30" ht="15.75" customHeight="1" x14ac:dyDescent="0.25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</row>
    <row r="469" spans="1:30" ht="15.75" customHeight="1" x14ac:dyDescent="0.25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</row>
    <row r="470" spans="1:30" ht="15.75" customHeight="1" x14ac:dyDescent="0.25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</row>
    <row r="471" spans="1:30" ht="15.75" customHeight="1" x14ac:dyDescent="0.25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</row>
    <row r="472" spans="1:30" ht="15.75" customHeight="1" x14ac:dyDescent="0.25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</row>
    <row r="473" spans="1:30" ht="15.75" customHeight="1" x14ac:dyDescent="0.25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</row>
    <row r="474" spans="1:30" ht="15.75" customHeight="1" x14ac:dyDescent="0.25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</row>
    <row r="475" spans="1:30" ht="15.75" customHeight="1" x14ac:dyDescent="0.25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</row>
    <row r="476" spans="1:30" ht="15.75" customHeight="1" x14ac:dyDescent="0.25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</row>
    <row r="477" spans="1:30" ht="15.75" customHeight="1" x14ac:dyDescent="0.25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</row>
    <row r="478" spans="1:30" ht="15.75" customHeight="1" x14ac:dyDescent="0.25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</row>
    <row r="479" spans="1:30" ht="15.75" customHeight="1" x14ac:dyDescent="0.25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</row>
    <row r="480" spans="1:30" ht="15.75" customHeight="1" x14ac:dyDescent="0.25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</row>
    <row r="481" spans="1:30" ht="15.75" customHeight="1" x14ac:dyDescent="0.25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</row>
    <row r="482" spans="1:30" ht="15.75" customHeight="1" x14ac:dyDescent="0.25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</row>
    <row r="483" spans="1:30" ht="15.75" customHeight="1" x14ac:dyDescent="0.25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</row>
    <row r="484" spans="1:30" ht="15.75" customHeight="1" x14ac:dyDescent="0.25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</row>
    <row r="485" spans="1:30" ht="15.75" customHeight="1" x14ac:dyDescent="0.25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</row>
    <row r="486" spans="1:30" ht="15.75" customHeight="1" x14ac:dyDescent="0.25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</row>
    <row r="487" spans="1:30" ht="15.75" customHeight="1" x14ac:dyDescent="0.25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</row>
    <row r="488" spans="1:30" ht="15.75" customHeight="1" x14ac:dyDescent="0.25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</row>
    <row r="489" spans="1:30" ht="15.75" customHeight="1" x14ac:dyDescent="0.25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</row>
    <row r="490" spans="1:30" ht="15.75" customHeight="1" x14ac:dyDescent="0.25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</row>
    <row r="491" spans="1:30" ht="15.75" customHeight="1" x14ac:dyDescent="0.25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</row>
    <row r="492" spans="1:30" ht="15.75" customHeight="1" x14ac:dyDescent="0.25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</row>
    <row r="493" spans="1:30" ht="15.75" customHeight="1" x14ac:dyDescent="0.25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</row>
    <row r="494" spans="1:30" ht="15.75" customHeight="1" x14ac:dyDescent="0.25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</row>
    <row r="495" spans="1:30" ht="15.75" customHeight="1" x14ac:dyDescent="0.25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</row>
    <row r="496" spans="1:30" ht="15.75" customHeight="1" x14ac:dyDescent="0.25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</row>
    <row r="497" spans="1:30" ht="15.75" customHeight="1" x14ac:dyDescent="0.25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</row>
    <row r="498" spans="1:30" ht="15.75" customHeight="1" x14ac:dyDescent="0.25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</row>
    <row r="499" spans="1:30" ht="15.75" customHeight="1" x14ac:dyDescent="0.25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</row>
    <row r="500" spans="1:30" ht="15.75" customHeight="1" x14ac:dyDescent="0.25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</row>
    <row r="501" spans="1:30" ht="15.75" customHeight="1" x14ac:dyDescent="0.25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</row>
    <row r="502" spans="1:30" ht="15.75" customHeight="1" x14ac:dyDescent="0.25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</row>
    <row r="503" spans="1:30" ht="15.75" customHeight="1" x14ac:dyDescent="0.25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</row>
    <row r="504" spans="1:30" ht="15.75" customHeight="1" x14ac:dyDescent="0.25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</row>
    <row r="505" spans="1:30" ht="15.75" customHeight="1" x14ac:dyDescent="0.25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</row>
    <row r="506" spans="1:30" ht="15.75" customHeight="1" x14ac:dyDescent="0.25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</row>
    <row r="507" spans="1:30" ht="15.75" customHeight="1" x14ac:dyDescent="0.25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</row>
    <row r="508" spans="1:30" ht="15.75" customHeight="1" x14ac:dyDescent="0.25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</row>
    <row r="509" spans="1:30" ht="15.75" customHeight="1" x14ac:dyDescent="0.25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</row>
    <row r="510" spans="1:30" ht="15.75" customHeight="1" x14ac:dyDescent="0.25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</row>
    <row r="511" spans="1:30" ht="15.75" customHeight="1" x14ac:dyDescent="0.25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</row>
    <row r="512" spans="1:30" ht="15.75" customHeight="1" x14ac:dyDescent="0.25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</row>
    <row r="513" spans="1:30" ht="15.75" customHeight="1" x14ac:dyDescent="0.25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</row>
    <row r="514" spans="1:30" ht="15.75" customHeight="1" x14ac:dyDescent="0.25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</row>
    <row r="515" spans="1:30" ht="15.75" customHeight="1" x14ac:dyDescent="0.25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</row>
    <row r="516" spans="1:30" ht="15.75" customHeight="1" x14ac:dyDescent="0.25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</row>
    <row r="517" spans="1:30" ht="15.75" customHeight="1" x14ac:dyDescent="0.25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</row>
    <row r="518" spans="1:30" ht="15.75" customHeight="1" x14ac:dyDescent="0.25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</row>
    <row r="519" spans="1:30" ht="15.75" customHeight="1" x14ac:dyDescent="0.25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</row>
    <row r="520" spans="1:30" ht="15.75" customHeight="1" x14ac:dyDescent="0.25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</row>
    <row r="521" spans="1:30" ht="15.75" customHeight="1" x14ac:dyDescent="0.25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</row>
    <row r="522" spans="1:30" ht="15.75" customHeight="1" x14ac:dyDescent="0.25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</row>
    <row r="523" spans="1:30" ht="15.75" customHeight="1" x14ac:dyDescent="0.25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</row>
    <row r="524" spans="1:30" ht="15.75" customHeight="1" x14ac:dyDescent="0.25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</row>
    <row r="525" spans="1:30" ht="15.75" customHeight="1" x14ac:dyDescent="0.25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</row>
    <row r="526" spans="1:30" ht="15.75" customHeight="1" x14ac:dyDescent="0.25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</row>
    <row r="527" spans="1:30" ht="15.75" customHeight="1" x14ac:dyDescent="0.25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</row>
    <row r="528" spans="1:30" ht="15.75" customHeight="1" x14ac:dyDescent="0.25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</row>
    <row r="529" spans="1:30" ht="15.75" customHeight="1" x14ac:dyDescent="0.25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</row>
    <row r="530" spans="1:30" ht="15.75" customHeight="1" x14ac:dyDescent="0.25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</row>
    <row r="531" spans="1:30" ht="15.75" customHeight="1" x14ac:dyDescent="0.25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</row>
    <row r="532" spans="1:30" ht="15.75" customHeight="1" x14ac:dyDescent="0.25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</row>
    <row r="533" spans="1:30" ht="15.75" customHeight="1" x14ac:dyDescent="0.25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</row>
    <row r="534" spans="1:30" ht="15.75" customHeight="1" x14ac:dyDescent="0.25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</row>
    <row r="535" spans="1:30" ht="15.75" customHeight="1" x14ac:dyDescent="0.25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</row>
    <row r="536" spans="1:30" ht="15.75" customHeight="1" x14ac:dyDescent="0.25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</row>
    <row r="537" spans="1:30" ht="15.75" customHeight="1" x14ac:dyDescent="0.25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</row>
    <row r="538" spans="1:30" ht="15.75" customHeight="1" x14ac:dyDescent="0.25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</row>
    <row r="539" spans="1:30" ht="15.75" customHeight="1" x14ac:dyDescent="0.25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</row>
    <row r="540" spans="1:30" ht="15.75" customHeight="1" x14ac:dyDescent="0.25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</row>
    <row r="541" spans="1:30" ht="15.75" customHeight="1" x14ac:dyDescent="0.25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</row>
    <row r="542" spans="1:30" ht="15.75" customHeight="1" x14ac:dyDescent="0.25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</row>
    <row r="543" spans="1:30" ht="15.75" customHeight="1" x14ac:dyDescent="0.25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</row>
    <row r="544" spans="1:30" ht="15.75" customHeight="1" x14ac:dyDescent="0.25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</row>
    <row r="545" spans="1:30" ht="15.75" customHeight="1" x14ac:dyDescent="0.25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</row>
    <row r="546" spans="1:30" ht="15.75" customHeight="1" x14ac:dyDescent="0.25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</row>
    <row r="547" spans="1:30" ht="15.75" customHeight="1" x14ac:dyDescent="0.25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</row>
    <row r="548" spans="1:30" ht="15.75" customHeight="1" x14ac:dyDescent="0.25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</row>
    <row r="549" spans="1:30" ht="15.75" customHeight="1" x14ac:dyDescent="0.25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</row>
    <row r="550" spans="1:30" ht="15.75" customHeight="1" x14ac:dyDescent="0.25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</row>
    <row r="551" spans="1:30" ht="15.75" customHeight="1" x14ac:dyDescent="0.25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</row>
    <row r="552" spans="1:30" ht="15.75" customHeight="1" x14ac:dyDescent="0.25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</row>
    <row r="553" spans="1:30" ht="15.75" customHeight="1" x14ac:dyDescent="0.25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</row>
    <row r="554" spans="1:30" ht="15.75" customHeight="1" x14ac:dyDescent="0.25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</row>
    <row r="555" spans="1:30" ht="15.75" customHeight="1" x14ac:dyDescent="0.25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</row>
    <row r="556" spans="1:30" ht="15.75" customHeight="1" x14ac:dyDescent="0.25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</row>
    <row r="557" spans="1:30" ht="15.75" customHeight="1" x14ac:dyDescent="0.25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</row>
    <row r="558" spans="1:30" ht="15.75" customHeight="1" x14ac:dyDescent="0.25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</row>
    <row r="559" spans="1:30" ht="15.75" customHeight="1" x14ac:dyDescent="0.25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</row>
    <row r="560" spans="1:30" ht="15.75" customHeight="1" x14ac:dyDescent="0.25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</row>
    <row r="561" spans="1:30" ht="15.75" customHeight="1" x14ac:dyDescent="0.25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</row>
    <row r="562" spans="1:30" ht="15.75" customHeight="1" x14ac:dyDescent="0.25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</row>
    <row r="563" spans="1:30" ht="15.75" customHeight="1" x14ac:dyDescent="0.25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</row>
    <row r="564" spans="1:30" ht="15.75" customHeight="1" x14ac:dyDescent="0.25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</row>
    <row r="565" spans="1:30" ht="15.75" customHeight="1" x14ac:dyDescent="0.25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</row>
    <row r="566" spans="1:30" ht="15.75" customHeight="1" x14ac:dyDescent="0.25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</row>
    <row r="567" spans="1:30" ht="15.75" customHeight="1" x14ac:dyDescent="0.25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</row>
    <row r="568" spans="1:30" ht="15.75" customHeight="1" x14ac:dyDescent="0.25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</row>
    <row r="569" spans="1:30" ht="15.75" customHeight="1" x14ac:dyDescent="0.25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</row>
    <row r="570" spans="1:30" ht="15.75" customHeight="1" x14ac:dyDescent="0.25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</row>
    <row r="571" spans="1:30" ht="15.75" customHeight="1" x14ac:dyDescent="0.25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</row>
    <row r="572" spans="1:30" ht="15.75" customHeight="1" x14ac:dyDescent="0.25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</row>
    <row r="573" spans="1:30" ht="15.75" customHeight="1" x14ac:dyDescent="0.25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</row>
    <row r="574" spans="1:30" ht="15.75" customHeight="1" x14ac:dyDescent="0.25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</row>
    <row r="575" spans="1:30" ht="15.75" customHeight="1" x14ac:dyDescent="0.25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</row>
    <row r="576" spans="1:30" ht="15.75" customHeight="1" x14ac:dyDescent="0.25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</row>
    <row r="577" spans="1:30" ht="15.75" customHeight="1" x14ac:dyDescent="0.25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</row>
    <row r="578" spans="1:30" ht="15.75" customHeight="1" x14ac:dyDescent="0.25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</row>
    <row r="579" spans="1:30" ht="15.75" customHeight="1" x14ac:dyDescent="0.25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</row>
    <row r="580" spans="1:30" ht="15.75" customHeight="1" x14ac:dyDescent="0.25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</row>
    <row r="581" spans="1:30" ht="15.75" customHeight="1" x14ac:dyDescent="0.25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</row>
    <row r="582" spans="1:30" ht="15.75" customHeight="1" x14ac:dyDescent="0.25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</row>
    <row r="583" spans="1:30" ht="15.75" customHeight="1" x14ac:dyDescent="0.25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</row>
    <row r="584" spans="1:30" ht="15.75" customHeight="1" x14ac:dyDescent="0.25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</row>
    <row r="585" spans="1:30" ht="15.75" customHeight="1" x14ac:dyDescent="0.25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</row>
    <row r="586" spans="1:30" ht="15.75" customHeight="1" x14ac:dyDescent="0.25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</row>
    <row r="587" spans="1:30" ht="15.75" customHeight="1" x14ac:dyDescent="0.25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</row>
    <row r="588" spans="1:30" ht="15.75" customHeight="1" x14ac:dyDescent="0.25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</row>
    <row r="589" spans="1:30" ht="15.75" customHeight="1" x14ac:dyDescent="0.25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</row>
    <row r="590" spans="1:30" ht="15.75" customHeight="1" x14ac:dyDescent="0.25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</row>
    <row r="591" spans="1:30" ht="15.75" customHeight="1" x14ac:dyDescent="0.25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</row>
    <row r="592" spans="1:30" ht="15.75" customHeight="1" x14ac:dyDescent="0.25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</row>
    <row r="593" spans="1:30" ht="15.75" customHeight="1" x14ac:dyDescent="0.25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</row>
    <row r="594" spans="1:30" ht="15.75" customHeight="1" x14ac:dyDescent="0.25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</row>
    <row r="595" spans="1:30" ht="15.75" customHeight="1" x14ac:dyDescent="0.25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</row>
    <row r="596" spans="1:30" ht="15.75" customHeight="1" x14ac:dyDescent="0.25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</row>
    <row r="597" spans="1:30" ht="15.75" customHeight="1" x14ac:dyDescent="0.25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</row>
    <row r="598" spans="1:30" ht="15.75" customHeight="1" x14ac:dyDescent="0.25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</row>
    <row r="599" spans="1:30" ht="15.75" customHeight="1" x14ac:dyDescent="0.25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</row>
    <row r="600" spans="1:30" ht="15.75" customHeight="1" x14ac:dyDescent="0.25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</row>
    <row r="601" spans="1:30" ht="15.75" customHeight="1" x14ac:dyDescent="0.25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</row>
    <row r="602" spans="1:30" ht="15.75" customHeight="1" x14ac:dyDescent="0.25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</row>
    <row r="603" spans="1:30" ht="15.75" customHeight="1" x14ac:dyDescent="0.25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</row>
    <row r="604" spans="1:30" ht="15.75" customHeight="1" x14ac:dyDescent="0.25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</row>
    <row r="605" spans="1:30" ht="15.75" customHeight="1" x14ac:dyDescent="0.25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</row>
    <row r="606" spans="1:30" ht="15.75" customHeight="1" x14ac:dyDescent="0.25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</row>
    <row r="607" spans="1:30" ht="15.75" customHeight="1" x14ac:dyDescent="0.25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</row>
    <row r="608" spans="1:30" ht="15.75" customHeight="1" x14ac:dyDescent="0.25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</row>
    <row r="609" spans="1:30" ht="15.75" customHeight="1" x14ac:dyDescent="0.25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</row>
    <row r="610" spans="1:30" ht="15.75" customHeight="1" x14ac:dyDescent="0.25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</row>
    <row r="611" spans="1:30" ht="15.75" customHeight="1" x14ac:dyDescent="0.25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</row>
    <row r="612" spans="1:30" ht="15.75" customHeight="1" x14ac:dyDescent="0.25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</row>
    <row r="613" spans="1:30" ht="15.75" customHeight="1" x14ac:dyDescent="0.25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</row>
    <row r="614" spans="1:30" ht="15.75" customHeight="1" x14ac:dyDescent="0.25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</row>
    <row r="615" spans="1:30" ht="15.75" customHeight="1" x14ac:dyDescent="0.25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</row>
    <row r="616" spans="1:30" ht="15.75" customHeight="1" x14ac:dyDescent="0.25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</row>
    <row r="617" spans="1:30" ht="15.75" customHeight="1" x14ac:dyDescent="0.25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</row>
    <row r="618" spans="1:30" ht="15.75" customHeight="1" x14ac:dyDescent="0.25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</row>
    <row r="619" spans="1:30" ht="15.75" customHeight="1" x14ac:dyDescent="0.25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</row>
    <row r="620" spans="1:30" ht="15.75" customHeight="1" x14ac:dyDescent="0.25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</row>
    <row r="621" spans="1:30" ht="15.75" customHeight="1" x14ac:dyDescent="0.25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</row>
    <row r="622" spans="1:30" ht="15.75" customHeight="1" x14ac:dyDescent="0.25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</row>
    <row r="623" spans="1:30" ht="15.75" customHeight="1" x14ac:dyDescent="0.25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</row>
    <row r="624" spans="1:30" ht="15.75" customHeight="1" x14ac:dyDescent="0.25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</row>
    <row r="625" spans="1:30" ht="15.75" customHeight="1" x14ac:dyDescent="0.25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</row>
    <row r="626" spans="1:30" ht="15.75" customHeight="1" x14ac:dyDescent="0.25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</row>
    <row r="627" spans="1:30" ht="15.75" customHeight="1" x14ac:dyDescent="0.25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</row>
    <row r="628" spans="1:30" ht="15.75" customHeight="1" x14ac:dyDescent="0.25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</row>
    <row r="629" spans="1:30" ht="15.75" customHeight="1" x14ac:dyDescent="0.25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</row>
    <row r="630" spans="1:30" ht="15.75" customHeight="1" x14ac:dyDescent="0.25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</row>
    <row r="631" spans="1:30" ht="15.75" customHeight="1" x14ac:dyDescent="0.25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</row>
    <row r="632" spans="1:30" ht="15.75" customHeight="1" x14ac:dyDescent="0.25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</row>
    <row r="633" spans="1:30" ht="15.75" customHeight="1" x14ac:dyDescent="0.25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</row>
    <row r="634" spans="1:30" ht="15.75" customHeight="1" x14ac:dyDescent="0.25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</row>
    <row r="635" spans="1:30" ht="15.75" customHeight="1" x14ac:dyDescent="0.25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</row>
    <row r="636" spans="1:30" ht="15.75" customHeight="1" x14ac:dyDescent="0.25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</row>
    <row r="637" spans="1:30" ht="15.75" customHeight="1" x14ac:dyDescent="0.25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</row>
    <row r="638" spans="1:30" ht="15.75" customHeight="1" x14ac:dyDescent="0.25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</row>
    <row r="639" spans="1:30" ht="15.75" customHeight="1" x14ac:dyDescent="0.25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</row>
    <row r="640" spans="1:30" ht="15.75" customHeight="1" x14ac:dyDescent="0.25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</row>
    <row r="641" spans="1:30" ht="15.75" customHeight="1" x14ac:dyDescent="0.25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</row>
    <row r="642" spans="1:30" ht="15.75" customHeight="1" x14ac:dyDescent="0.25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</row>
    <row r="643" spans="1:30" ht="15.75" customHeight="1" x14ac:dyDescent="0.25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</row>
    <row r="644" spans="1:30" ht="15.75" customHeight="1" x14ac:dyDescent="0.25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</row>
    <row r="645" spans="1:30" ht="15.75" customHeight="1" x14ac:dyDescent="0.25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</row>
    <row r="646" spans="1:30" ht="15.75" customHeight="1" x14ac:dyDescent="0.25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</row>
    <row r="647" spans="1:30" ht="15.75" customHeight="1" x14ac:dyDescent="0.25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</row>
    <row r="648" spans="1:30" ht="15.75" customHeight="1" x14ac:dyDescent="0.25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</row>
    <row r="649" spans="1:30" ht="15.75" customHeight="1" x14ac:dyDescent="0.25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</row>
    <row r="650" spans="1:30" ht="15.75" customHeight="1" x14ac:dyDescent="0.25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</row>
    <row r="651" spans="1:30" ht="15.75" customHeight="1" x14ac:dyDescent="0.25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</row>
    <row r="652" spans="1:30" ht="15.75" customHeight="1" x14ac:dyDescent="0.25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</row>
    <row r="653" spans="1:30" ht="15.75" customHeight="1" x14ac:dyDescent="0.25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</row>
    <row r="654" spans="1:30" ht="15.75" customHeight="1" x14ac:dyDescent="0.25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</row>
    <row r="655" spans="1:30" ht="15.75" customHeight="1" x14ac:dyDescent="0.25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</row>
    <row r="656" spans="1:30" ht="15.75" customHeight="1" x14ac:dyDescent="0.25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</row>
    <row r="657" spans="1:30" ht="15.75" customHeight="1" x14ac:dyDescent="0.25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</row>
    <row r="658" spans="1:30" ht="15.75" customHeight="1" x14ac:dyDescent="0.25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</row>
    <row r="659" spans="1:30" ht="15.75" customHeight="1" x14ac:dyDescent="0.25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</row>
    <row r="660" spans="1:30" ht="15.75" customHeight="1" x14ac:dyDescent="0.25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</row>
    <row r="661" spans="1:30" ht="15.75" customHeight="1" x14ac:dyDescent="0.25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</row>
    <row r="662" spans="1:30" ht="15.75" customHeight="1" x14ac:dyDescent="0.25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</row>
    <row r="663" spans="1:30" ht="15.75" customHeight="1" x14ac:dyDescent="0.25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</row>
    <row r="664" spans="1:30" ht="15.75" customHeight="1" x14ac:dyDescent="0.25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</row>
    <row r="665" spans="1:30" ht="15.75" customHeight="1" x14ac:dyDescent="0.25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</row>
    <row r="666" spans="1:30" ht="15.75" customHeight="1" x14ac:dyDescent="0.25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</row>
    <row r="667" spans="1:30" ht="15.75" customHeight="1" x14ac:dyDescent="0.25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</row>
    <row r="668" spans="1:30" ht="15.75" customHeight="1" x14ac:dyDescent="0.25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</row>
    <row r="669" spans="1:30" ht="15.75" customHeight="1" x14ac:dyDescent="0.25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</row>
    <row r="670" spans="1:30" ht="15.75" customHeight="1" x14ac:dyDescent="0.25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</row>
    <row r="671" spans="1:30" ht="15.75" customHeight="1" x14ac:dyDescent="0.25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</row>
    <row r="672" spans="1:30" ht="15.75" customHeight="1" x14ac:dyDescent="0.25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</row>
    <row r="673" spans="1:30" ht="15.75" customHeight="1" x14ac:dyDescent="0.25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</row>
    <row r="674" spans="1:30" ht="15.75" customHeight="1" x14ac:dyDescent="0.25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</row>
    <row r="675" spans="1:30" ht="15.75" customHeight="1" x14ac:dyDescent="0.25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</row>
    <row r="676" spans="1:30" ht="15.75" customHeight="1" x14ac:dyDescent="0.25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</row>
    <row r="677" spans="1:30" ht="15.75" customHeight="1" x14ac:dyDescent="0.25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</row>
    <row r="678" spans="1:30" ht="15.75" customHeight="1" x14ac:dyDescent="0.25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</row>
    <row r="679" spans="1:30" ht="15.75" customHeight="1" x14ac:dyDescent="0.25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</row>
    <row r="680" spans="1:30" ht="15.75" customHeight="1" x14ac:dyDescent="0.25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</row>
    <row r="681" spans="1:30" ht="15.75" customHeight="1" x14ac:dyDescent="0.25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</row>
    <row r="682" spans="1:30" ht="15.75" customHeight="1" x14ac:dyDescent="0.25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</row>
    <row r="683" spans="1:30" ht="15.75" customHeight="1" x14ac:dyDescent="0.25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</row>
    <row r="684" spans="1:30" ht="15.75" customHeight="1" x14ac:dyDescent="0.25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</row>
    <row r="685" spans="1:30" ht="15.75" customHeight="1" x14ac:dyDescent="0.25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</row>
    <row r="686" spans="1:30" ht="15.75" customHeight="1" x14ac:dyDescent="0.25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</row>
    <row r="687" spans="1:30" ht="15.75" customHeight="1" x14ac:dyDescent="0.25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</row>
    <row r="688" spans="1:30" ht="15.75" customHeight="1" x14ac:dyDescent="0.25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</row>
    <row r="689" spans="1:30" ht="15.75" customHeight="1" x14ac:dyDescent="0.25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</row>
    <row r="690" spans="1:30" ht="15.75" customHeight="1" x14ac:dyDescent="0.25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</row>
    <row r="691" spans="1:30" ht="15.75" customHeight="1" x14ac:dyDescent="0.25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</row>
    <row r="692" spans="1:30" ht="15.75" customHeight="1" x14ac:dyDescent="0.25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</row>
    <row r="693" spans="1:30" ht="15.75" customHeight="1" x14ac:dyDescent="0.25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</row>
    <row r="694" spans="1:30" ht="15.75" customHeight="1" x14ac:dyDescent="0.25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</row>
    <row r="695" spans="1:30" ht="15.75" customHeight="1" x14ac:dyDescent="0.25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</row>
    <row r="696" spans="1:30" ht="15.75" customHeight="1" x14ac:dyDescent="0.25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</row>
    <row r="697" spans="1:30" ht="15.75" customHeight="1" x14ac:dyDescent="0.25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</row>
    <row r="698" spans="1:30" ht="15.75" customHeight="1" x14ac:dyDescent="0.25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</row>
    <row r="699" spans="1:30" ht="15.75" customHeight="1" x14ac:dyDescent="0.25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</row>
    <row r="700" spans="1:30" ht="15.75" customHeight="1" x14ac:dyDescent="0.25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</row>
    <row r="701" spans="1:30" ht="15.75" customHeight="1" x14ac:dyDescent="0.25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</row>
    <row r="702" spans="1:30" ht="15.75" customHeight="1" x14ac:dyDescent="0.25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</row>
    <row r="703" spans="1:30" ht="15.75" customHeight="1" x14ac:dyDescent="0.25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</row>
    <row r="704" spans="1:30" ht="15.75" customHeight="1" x14ac:dyDescent="0.25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</row>
    <row r="705" spans="1:30" ht="15.75" customHeight="1" x14ac:dyDescent="0.25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</row>
    <row r="706" spans="1:30" ht="15.75" customHeight="1" x14ac:dyDescent="0.25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</row>
    <row r="707" spans="1:30" ht="15.75" customHeight="1" x14ac:dyDescent="0.25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</row>
    <row r="708" spans="1:30" ht="15.75" customHeight="1" x14ac:dyDescent="0.25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</row>
    <row r="709" spans="1:30" ht="15.75" customHeight="1" x14ac:dyDescent="0.25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</row>
    <row r="710" spans="1:30" ht="15.75" customHeight="1" x14ac:dyDescent="0.25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</row>
    <row r="711" spans="1:30" ht="15.75" customHeight="1" x14ac:dyDescent="0.25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</row>
    <row r="712" spans="1:30" ht="15.75" customHeight="1" x14ac:dyDescent="0.25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</row>
    <row r="713" spans="1:30" ht="15.75" customHeight="1" x14ac:dyDescent="0.25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</row>
    <row r="714" spans="1:30" ht="15.75" customHeight="1" x14ac:dyDescent="0.25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</row>
    <row r="715" spans="1:30" ht="15.75" customHeight="1" x14ac:dyDescent="0.25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</row>
    <row r="716" spans="1:30" ht="15.75" customHeight="1" x14ac:dyDescent="0.25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</row>
    <row r="717" spans="1:30" ht="15.75" customHeight="1" x14ac:dyDescent="0.25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</row>
    <row r="718" spans="1:30" ht="15.75" customHeight="1" x14ac:dyDescent="0.25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</row>
    <row r="719" spans="1:30" ht="15.75" customHeight="1" x14ac:dyDescent="0.25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</row>
    <row r="720" spans="1:30" ht="15.75" customHeight="1" x14ac:dyDescent="0.25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</row>
    <row r="721" spans="1:30" ht="15.75" customHeight="1" x14ac:dyDescent="0.25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</row>
    <row r="722" spans="1:30" ht="15.75" customHeight="1" x14ac:dyDescent="0.25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</row>
    <row r="723" spans="1:30" ht="15.75" customHeight="1" x14ac:dyDescent="0.25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</row>
    <row r="724" spans="1:30" ht="15.75" customHeight="1" x14ac:dyDescent="0.25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</row>
    <row r="725" spans="1:30" ht="15.75" customHeight="1" x14ac:dyDescent="0.25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</row>
    <row r="726" spans="1:30" ht="15.75" customHeight="1" x14ac:dyDescent="0.25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</row>
    <row r="727" spans="1:30" ht="15.75" customHeight="1" x14ac:dyDescent="0.25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</row>
    <row r="728" spans="1:30" ht="15.75" customHeight="1" x14ac:dyDescent="0.25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</row>
    <row r="729" spans="1:30" ht="15.75" customHeight="1" x14ac:dyDescent="0.25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</row>
    <row r="730" spans="1:30" ht="15.75" customHeight="1" x14ac:dyDescent="0.25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</row>
    <row r="731" spans="1:30" ht="15.75" customHeight="1" x14ac:dyDescent="0.25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</row>
    <row r="732" spans="1:30" ht="15.75" customHeight="1" x14ac:dyDescent="0.25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</row>
    <row r="733" spans="1:30" ht="15.75" customHeight="1" x14ac:dyDescent="0.25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</row>
    <row r="734" spans="1:30" ht="15.75" customHeight="1" x14ac:dyDescent="0.25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</row>
    <row r="735" spans="1:30" ht="15.75" customHeight="1" x14ac:dyDescent="0.25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</row>
    <row r="736" spans="1:30" ht="15.75" customHeight="1" x14ac:dyDescent="0.25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</row>
    <row r="737" spans="1:30" ht="15.75" customHeight="1" x14ac:dyDescent="0.25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</row>
    <row r="738" spans="1:30" ht="15.75" customHeight="1" x14ac:dyDescent="0.25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</row>
    <row r="739" spans="1:30" ht="15.75" customHeight="1" x14ac:dyDescent="0.25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</row>
    <row r="740" spans="1:30" ht="15.75" customHeight="1" x14ac:dyDescent="0.25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</row>
    <row r="741" spans="1:30" ht="15.75" customHeight="1" x14ac:dyDescent="0.25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</row>
    <row r="742" spans="1:30" ht="15.75" customHeight="1" x14ac:dyDescent="0.25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</row>
    <row r="743" spans="1:30" ht="15.75" customHeight="1" x14ac:dyDescent="0.25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</row>
    <row r="744" spans="1:30" ht="15.75" customHeight="1" x14ac:dyDescent="0.25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</row>
    <row r="745" spans="1:30" ht="15.75" customHeight="1" x14ac:dyDescent="0.25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</row>
    <row r="746" spans="1:30" ht="15.75" customHeight="1" x14ac:dyDescent="0.25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</row>
    <row r="747" spans="1:30" ht="15.75" customHeight="1" x14ac:dyDescent="0.25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</row>
    <row r="748" spans="1:30" ht="15.75" customHeight="1" x14ac:dyDescent="0.25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</row>
    <row r="749" spans="1:30" ht="15.75" customHeight="1" x14ac:dyDescent="0.25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</row>
    <row r="750" spans="1:30" ht="15.75" customHeight="1" x14ac:dyDescent="0.25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</row>
    <row r="751" spans="1:30" ht="15.75" customHeight="1" x14ac:dyDescent="0.25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</row>
    <row r="752" spans="1:30" ht="15.75" customHeight="1" x14ac:dyDescent="0.25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</row>
    <row r="753" spans="1:30" ht="15.75" customHeight="1" x14ac:dyDescent="0.25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</row>
    <row r="754" spans="1:30" ht="15.75" customHeight="1" x14ac:dyDescent="0.25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</row>
    <row r="755" spans="1:30" ht="15.75" customHeight="1" x14ac:dyDescent="0.25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</row>
    <row r="756" spans="1:30" ht="15.75" customHeight="1" x14ac:dyDescent="0.25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</row>
    <row r="757" spans="1:30" ht="15.75" customHeight="1" x14ac:dyDescent="0.25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</row>
    <row r="758" spans="1:30" ht="15.75" customHeight="1" x14ac:dyDescent="0.25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</row>
    <row r="759" spans="1:30" ht="15.75" customHeight="1" x14ac:dyDescent="0.25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</row>
    <row r="760" spans="1:30" ht="15.75" customHeight="1" x14ac:dyDescent="0.25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</row>
    <row r="761" spans="1:30" ht="15.75" customHeight="1" x14ac:dyDescent="0.25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</row>
    <row r="762" spans="1:30" ht="15.75" customHeight="1" x14ac:dyDescent="0.25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</row>
    <row r="763" spans="1:30" ht="15.75" customHeight="1" x14ac:dyDescent="0.25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</row>
    <row r="764" spans="1:30" ht="15.75" customHeight="1" x14ac:dyDescent="0.25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</row>
    <row r="765" spans="1:30" ht="15.75" customHeight="1" x14ac:dyDescent="0.25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</row>
    <row r="766" spans="1:30" ht="15.75" customHeight="1" x14ac:dyDescent="0.25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</row>
    <row r="767" spans="1:30" ht="15.75" customHeight="1" x14ac:dyDescent="0.25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</row>
    <row r="768" spans="1:30" ht="15.75" customHeight="1" x14ac:dyDescent="0.25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</row>
    <row r="769" spans="1:30" ht="15.75" customHeight="1" x14ac:dyDescent="0.25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</row>
    <row r="770" spans="1:30" ht="15.75" customHeight="1" x14ac:dyDescent="0.25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</row>
    <row r="771" spans="1:30" ht="15.75" customHeight="1" x14ac:dyDescent="0.25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</row>
    <row r="772" spans="1:30" ht="15.75" customHeight="1" x14ac:dyDescent="0.25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</row>
    <row r="773" spans="1:30" ht="15.75" customHeight="1" x14ac:dyDescent="0.25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</row>
    <row r="774" spans="1:30" ht="15.75" customHeight="1" x14ac:dyDescent="0.25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</row>
    <row r="775" spans="1:30" ht="15.75" customHeight="1" x14ac:dyDescent="0.25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</row>
    <row r="776" spans="1:30" ht="15.75" customHeight="1" x14ac:dyDescent="0.25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</row>
    <row r="777" spans="1:30" ht="15.75" customHeight="1" x14ac:dyDescent="0.25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</row>
    <row r="778" spans="1:30" ht="15.75" customHeight="1" x14ac:dyDescent="0.25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</row>
    <row r="779" spans="1:30" ht="15.75" customHeight="1" x14ac:dyDescent="0.25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</row>
    <row r="780" spans="1:30" ht="15.75" customHeight="1" x14ac:dyDescent="0.25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</row>
    <row r="781" spans="1:30" ht="15.75" customHeight="1" x14ac:dyDescent="0.25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</row>
    <row r="782" spans="1:30" ht="15.75" customHeight="1" x14ac:dyDescent="0.25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</row>
    <row r="783" spans="1:30" ht="15.75" customHeight="1" x14ac:dyDescent="0.25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</row>
    <row r="784" spans="1:30" ht="15.75" customHeight="1" x14ac:dyDescent="0.25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</row>
    <row r="785" spans="1:30" ht="15.75" customHeight="1" x14ac:dyDescent="0.25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</row>
    <row r="786" spans="1:30" ht="15.75" customHeight="1" x14ac:dyDescent="0.25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</row>
    <row r="787" spans="1:30" ht="15.75" customHeight="1" x14ac:dyDescent="0.25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</row>
    <row r="788" spans="1:30" ht="15.75" customHeight="1" x14ac:dyDescent="0.25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</row>
    <row r="789" spans="1:30" ht="15.75" customHeight="1" x14ac:dyDescent="0.25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</row>
    <row r="790" spans="1:30" ht="15.75" customHeight="1" x14ac:dyDescent="0.25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</row>
    <row r="791" spans="1:30" ht="15.75" customHeight="1" x14ac:dyDescent="0.25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</row>
    <row r="792" spans="1:30" ht="15.75" customHeight="1" x14ac:dyDescent="0.25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</row>
    <row r="793" spans="1:30" ht="15.75" customHeight="1" x14ac:dyDescent="0.25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</row>
    <row r="794" spans="1:30" ht="15.75" customHeight="1" x14ac:dyDescent="0.25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</row>
    <row r="795" spans="1:30" ht="15.75" customHeight="1" x14ac:dyDescent="0.25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</row>
    <row r="796" spans="1:30" ht="15.75" customHeight="1" x14ac:dyDescent="0.25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</row>
    <row r="797" spans="1:30" ht="15.75" customHeight="1" x14ac:dyDescent="0.25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</row>
    <row r="798" spans="1:30" ht="15.75" customHeight="1" x14ac:dyDescent="0.25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</row>
    <row r="799" spans="1:30" ht="15.75" customHeight="1" x14ac:dyDescent="0.25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</row>
    <row r="800" spans="1:30" ht="15.75" customHeight="1" x14ac:dyDescent="0.25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</row>
    <row r="801" spans="1:30" ht="15.75" customHeight="1" x14ac:dyDescent="0.25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</row>
    <row r="802" spans="1:30" ht="15.75" customHeight="1" x14ac:dyDescent="0.25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</row>
    <row r="803" spans="1:30" ht="15.75" customHeight="1" x14ac:dyDescent="0.25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</row>
    <row r="804" spans="1:30" ht="15.75" customHeight="1" x14ac:dyDescent="0.25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</row>
    <row r="805" spans="1:30" ht="15.75" customHeight="1" x14ac:dyDescent="0.25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</row>
    <row r="806" spans="1:30" ht="15.75" customHeight="1" x14ac:dyDescent="0.25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</row>
    <row r="807" spans="1:30" ht="15.75" customHeight="1" x14ac:dyDescent="0.25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</row>
    <row r="808" spans="1:30" ht="15.75" customHeight="1" x14ac:dyDescent="0.25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</row>
    <row r="809" spans="1:30" ht="15.75" customHeight="1" x14ac:dyDescent="0.25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</row>
    <row r="810" spans="1:30" ht="15.75" customHeight="1" x14ac:dyDescent="0.25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</row>
    <row r="811" spans="1:30" ht="15.75" customHeight="1" x14ac:dyDescent="0.25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</row>
    <row r="812" spans="1:30" ht="15.75" customHeight="1" x14ac:dyDescent="0.25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</row>
    <row r="813" spans="1:30" ht="15.75" customHeight="1" x14ac:dyDescent="0.25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</row>
    <row r="814" spans="1:30" ht="15.75" customHeight="1" x14ac:dyDescent="0.25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</row>
    <row r="815" spans="1:30" ht="15.75" customHeight="1" x14ac:dyDescent="0.25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</row>
    <row r="816" spans="1:30" ht="15.75" customHeight="1" x14ac:dyDescent="0.25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</row>
    <row r="817" spans="1:30" ht="15.75" customHeight="1" x14ac:dyDescent="0.25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</row>
    <row r="818" spans="1:30" ht="15.75" customHeight="1" x14ac:dyDescent="0.25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</row>
    <row r="819" spans="1:30" ht="15.75" customHeight="1" x14ac:dyDescent="0.25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</row>
    <row r="820" spans="1:30" ht="15.75" customHeight="1" x14ac:dyDescent="0.25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</row>
    <row r="821" spans="1:30" ht="15.75" customHeight="1" x14ac:dyDescent="0.25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</row>
    <row r="822" spans="1:30" ht="15.75" customHeight="1" x14ac:dyDescent="0.25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</row>
    <row r="823" spans="1:30" ht="15.75" customHeight="1" x14ac:dyDescent="0.25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</row>
    <row r="824" spans="1:30" ht="15.75" customHeight="1" x14ac:dyDescent="0.25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</row>
    <row r="825" spans="1:30" ht="15.75" customHeight="1" x14ac:dyDescent="0.25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</row>
    <row r="826" spans="1:30" ht="15.75" customHeight="1" x14ac:dyDescent="0.25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</row>
    <row r="827" spans="1:30" ht="15.75" customHeight="1" x14ac:dyDescent="0.25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</row>
    <row r="828" spans="1:30" ht="15.75" customHeight="1" x14ac:dyDescent="0.25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</row>
    <row r="829" spans="1:30" ht="15.75" customHeight="1" x14ac:dyDescent="0.25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</row>
    <row r="830" spans="1:30" ht="15.75" customHeight="1" x14ac:dyDescent="0.25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</row>
    <row r="831" spans="1:30" ht="15.75" customHeight="1" x14ac:dyDescent="0.25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</row>
    <row r="832" spans="1:30" ht="15.75" customHeight="1" x14ac:dyDescent="0.25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</row>
    <row r="833" spans="1:30" ht="15.75" customHeight="1" x14ac:dyDescent="0.25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</row>
    <row r="834" spans="1:30" ht="15.75" customHeight="1" x14ac:dyDescent="0.25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</row>
    <row r="835" spans="1:30" ht="15.75" customHeight="1" x14ac:dyDescent="0.25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</row>
    <row r="836" spans="1:30" ht="15.75" customHeight="1" x14ac:dyDescent="0.25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</row>
    <row r="837" spans="1:30" ht="15.75" customHeight="1" x14ac:dyDescent="0.25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</row>
    <row r="838" spans="1:30" ht="15.75" customHeight="1" x14ac:dyDescent="0.25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</row>
    <row r="839" spans="1:30" ht="15.75" customHeight="1" x14ac:dyDescent="0.25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</row>
    <row r="840" spans="1:30" ht="15.75" customHeight="1" x14ac:dyDescent="0.25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</row>
    <row r="841" spans="1:30" ht="15.75" customHeight="1" x14ac:dyDescent="0.25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</row>
    <row r="842" spans="1:30" ht="15.75" customHeight="1" x14ac:dyDescent="0.25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</row>
    <row r="843" spans="1:30" ht="15.75" customHeight="1" x14ac:dyDescent="0.25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</row>
    <row r="844" spans="1:30" ht="15.75" customHeight="1" x14ac:dyDescent="0.25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</row>
    <row r="845" spans="1:30" ht="15.75" customHeight="1" x14ac:dyDescent="0.25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</row>
    <row r="846" spans="1:30" ht="15.75" customHeight="1" x14ac:dyDescent="0.25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</row>
    <row r="847" spans="1:30" ht="15.75" customHeight="1" x14ac:dyDescent="0.25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</row>
    <row r="848" spans="1:30" ht="15.75" customHeight="1" x14ac:dyDescent="0.25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</row>
    <row r="849" spans="1:30" ht="15.75" customHeight="1" x14ac:dyDescent="0.25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</row>
    <row r="850" spans="1:30" ht="15.75" customHeight="1" x14ac:dyDescent="0.25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</row>
    <row r="851" spans="1:30" ht="15.75" customHeight="1" x14ac:dyDescent="0.25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</row>
    <row r="852" spans="1:30" ht="15.75" customHeight="1" x14ac:dyDescent="0.25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</row>
    <row r="853" spans="1:30" ht="15.75" customHeight="1" x14ac:dyDescent="0.25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</row>
    <row r="854" spans="1:30" ht="15.75" customHeight="1" x14ac:dyDescent="0.25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</row>
    <row r="855" spans="1:30" ht="15.75" customHeight="1" x14ac:dyDescent="0.25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</row>
    <row r="856" spans="1:30" ht="15.75" customHeight="1" x14ac:dyDescent="0.25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</row>
    <row r="857" spans="1:30" ht="15.75" customHeight="1" x14ac:dyDescent="0.25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</row>
    <row r="858" spans="1:30" ht="15.75" customHeight="1" x14ac:dyDescent="0.25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</row>
    <row r="859" spans="1:30" ht="15.75" customHeight="1" x14ac:dyDescent="0.25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</row>
    <row r="860" spans="1:30" ht="15.75" customHeight="1" x14ac:dyDescent="0.25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</row>
    <row r="861" spans="1:30" ht="15.75" customHeight="1" x14ac:dyDescent="0.25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</row>
    <row r="862" spans="1:30" ht="15.75" customHeight="1" x14ac:dyDescent="0.25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</row>
    <row r="863" spans="1:30" ht="15.75" customHeight="1" x14ac:dyDescent="0.25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</row>
    <row r="864" spans="1:30" ht="15.75" customHeight="1" x14ac:dyDescent="0.25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</row>
    <row r="865" spans="1:30" ht="15.75" customHeight="1" x14ac:dyDescent="0.25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</row>
    <row r="866" spans="1:30" ht="15.75" customHeight="1" x14ac:dyDescent="0.25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</row>
    <row r="867" spans="1:30" ht="15.75" customHeight="1" x14ac:dyDescent="0.25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</row>
    <row r="868" spans="1:30" ht="15.75" customHeight="1" x14ac:dyDescent="0.25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</row>
    <row r="869" spans="1:30" ht="15.75" customHeight="1" x14ac:dyDescent="0.25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</row>
    <row r="870" spans="1:30" ht="15.75" customHeight="1" x14ac:dyDescent="0.25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</row>
    <row r="871" spans="1:30" ht="15.75" customHeight="1" x14ac:dyDescent="0.25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</row>
    <row r="872" spans="1:30" ht="15.75" customHeight="1" x14ac:dyDescent="0.25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</row>
    <row r="873" spans="1:30" ht="15.75" customHeight="1" x14ac:dyDescent="0.25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</row>
    <row r="874" spans="1:30" ht="15.75" customHeight="1" x14ac:dyDescent="0.25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</row>
    <row r="875" spans="1:30" ht="15.75" customHeight="1" x14ac:dyDescent="0.25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</row>
    <row r="876" spans="1:30" ht="15.75" customHeight="1" x14ac:dyDescent="0.25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</row>
    <row r="877" spans="1:30" ht="15.75" customHeight="1" x14ac:dyDescent="0.25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</row>
    <row r="878" spans="1:30" ht="15.75" customHeight="1" x14ac:dyDescent="0.25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</row>
    <row r="879" spans="1:30" ht="15.75" customHeight="1" x14ac:dyDescent="0.25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</row>
    <row r="880" spans="1:30" ht="15.75" customHeight="1" x14ac:dyDescent="0.25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</row>
    <row r="881" spans="1:30" ht="15.75" customHeight="1" x14ac:dyDescent="0.25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</row>
    <row r="882" spans="1:30" ht="15.75" customHeight="1" x14ac:dyDescent="0.25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</row>
    <row r="883" spans="1:30" ht="15.75" customHeight="1" x14ac:dyDescent="0.25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</row>
    <row r="884" spans="1:30" ht="15.75" customHeight="1" x14ac:dyDescent="0.25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</row>
    <row r="885" spans="1:30" ht="15.75" customHeight="1" x14ac:dyDescent="0.25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</row>
    <row r="886" spans="1:30" ht="15.75" customHeight="1" x14ac:dyDescent="0.25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</row>
    <row r="887" spans="1:30" ht="15.75" customHeight="1" x14ac:dyDescent="0.25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</row>
    <row r="888" spans="1:30" ht="15.75" customHeight="1" x14ac:dyDescent="0.25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</row>
    <row r="889" spans="1:30" ht="15.75" customHeight="1" x14ac:dyDescent="0.25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</row>
    <row r="890" spans="1:30" ht="15.75" customHeight="1" x14ac:dyDescent="0.25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</row>
    <row r="891" spans="1:30" ht="15.75" customHeight="1" x14ac:dyDescent="0.25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</row>
    <row r="892" spans="1:30" ht="15.75" customHeight="1" x14ac:dyDescent="0.25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</row>
    <row r="893" spans="1:30" ht="15.75" customHeight="1" x14ac:dyDescent="0.25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</row>
    <row r="894" spans="1:30" ht="15.75" customHeight="1" x14ac:dyDescent="0.25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</row>
    <row r="895" spans="1:30" ht="15.75" customHeight="1" x14ac:dyDescent="0.25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</row>
    <row r="896" spans="1:30" ht="15.75" customHeight="1" x14ac:dyDescent="0.25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</row>
    <row r="897" spans="1:30" ht="15.75" customHeight="1" x14ac:dyDescent="0.25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</row>
    <row r="898" spans="1:30" ht="15.75" customHeight="1" x14ac:dyDescent="0.25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</row>
    <row r="899" spans="1:30" ht="15.75" customHeight="1" x14ac:dyDescent="0.25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</row>
    <row r="900" spans="1:30" ht="15.75" customHeight="1" x14ac:dyDescent="0.25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</row>
    <row r="901" spans="1:30" ht="15.75" customHeight="1" x14ac:dyDescent="0.25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</row>
    <row r="902" spans="1:30" ht="15.75" customHeight="1" x14ac:dyDescent="0.25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</row>
    <row r="903" spans="1:30" ht="15.75" customHeight="1" x14ac:dyDescent="0.25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</row>
    <row r="904" spans="1:30" ht="15.75" customHeight="1" x14ac:dyDescent="0.25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</row>
    <row r="905" spans="1:30" ht="15.75" customHeight="1" x14ac:dyDescent="0.25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</row>
    <row r="906" spans="1:30" ht="15.75" customHeight="1" x14ac:dyDescent="0.25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</row>
    <row r="907" spans="1:30" ht="15.75" customHeight="1" x14ac:dyDescent="0.25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</row>
    <row r="908" spans="1:30" ht="15.75" customHeight="1" x14ac:dyDescent="0.25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</row>
    <row r="909" spans="1:30" ht="15.75" customHeight="1" x14ac:dyDescent="0.25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</row>
    <row r="910" spans="1:30" ht="15.75" customHeight="1" x14ac:dyDescent="0.25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</row>
    <row r="911" spans="1:30" ht="15.75" customHeight="1" x14ac:dyDescent="0.25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</row>
    <row r="912" spans="1:30" ht="15.75" customHeight="1" x14ac:dyDescent="0.25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</row>
    <row r="913" spans="1:30" ht="15.75" customHeight="1" x14ac:dyDescent="0.25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</row>
    <row r="914" spans="1:30" ht="15.75" customHeight="1" x14ac:dyDescent="0.25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</row>
    <row r="915" spans="1:30" ht="15.75" customHeight="1" x14ac:dyDescent="0.25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</row>
    <row r="916" spans="1:30" ht="15.75" customHeight="1" x14ac:dyDescent="0.25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</row>
    <row r="917" spans="1:30" ht="15.75" customHeight="1" x14ac:dyDescent="0.25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</row>
    <row r="918" spans="1:30" ht="15.75" customHeight="1" x14ac:dyDescent="0.25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</row>
    <row r="919" spans="1:30" ht="15.75" customHeight="1" x14ac:dyDescent="0.25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</row>
    <row r="920" spans="1:30" ht="15.75" customHeight="1" x14ac:dyDescent="0.25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</row>
    <row r="921" spans="1:30" ht="15.75" customHeight="1" x14ac:dyDescent="0.25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</row>
    <row r="922" spans="1:30" ht="15.75" customHeight="1" x14ac:dyDescent="0.25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</row>
    <row r="923" spans="1:30" ht="15.75" customHeight="1" x14ac:dyDescent="0.25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</row>
    <row r="924" spans="1:30" ht="15.75" customHeight="1" x14ac:dyDescent="0.25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</row>
    <row r="925" spans="1:30" ht="15.75" customHeight="1" x14ac:dyDescent="0.25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</row>
    <row r="926" spans="1:30" ht="15.75" customHeight="1" x14ac:dyDescent="0.25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</row>
    <row r="927" spans="1:30" ht="15.75" customHeight="1" x14ac:dyDescent="0.25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</row>
    <row r="928" spans="1:30" ht="15.75" customHeight="1" x14ac:dyDescent="0.25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</row>
    <row r="929" spans="1:30" ht="15.75" customHeight="1" x14ac:dyDescent="0.25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</row>
    <row r="930" spans="1:30" ht="15.75" customHeight="1" x14ac:dyDescent="0.25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</row>
    <row r="931" spans="1:30" ht="15.75" customHeight="1" x14ac:dyDescent="0.25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</row>
    <row r="932" spans="1:30" ht="15.75" customHeight="1" x14ac:dyDescent="0.25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</row>
    <row r="933" spans="1:30" ht="15.75" customHeight="1" x14ac:dyDescent="0.25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</row>
    <row r="934" spans="1:30" ht="15.75" customHeight="1" x14ac:dyDescent="0.25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</row>
    <row r="935" spans="1:30" ht="15.75" customHeight="1" x14ac:dyDescent="0.25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</row>
    <row r="936" spans="1:30" ht="15.75" customHeight="1" x14ac:dyDescent="0.25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</row>
    <row r="937" spans="1:30" ht="15.75" customHeight="1" x14ac:dyDescent="0.25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</row>
    <row r="938" spans="1:30" ht="15.75" customHeight="1" x14ac:dyDescent="0.25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</row>
    <row r="939" spans="1:30" ht="15.75" customHeight="1" x14ac:dyDescent="0.25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</row>
    <row r="940" spans="1:30" ht="15.75" customHeight="1" x14ac:dyDescent="0.25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</row>
    <row r="941" spans="1:30" ht="15.75" customHeight="1" x14ac:dyDescent="0.25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</row>
    <row r="942" spans="1:30" ht="15.75" customHeight="1" x14ac:dyDescent="0.25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</row>
    <row r="943" spans="1:30" ht="15.75" customHeight="1" x14ac:dyDescent="0.25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</row>
    <row r="944" spans="1:30" ht="15.75" customHeight="1" x14ac:dyDescent="0.25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</row>
    <row r="945" spans="1:30" ht="15.75" customHeight="1" x14ac:dyDescent="0.25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</row>
    <row r="946" spans="1:30" ht="15.75" customHeight="1" x14ac:dyDescent="0.25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</row>
    <row r="947" spans="1:30" ht="15.75" customHeight="1" x14ac:dyDescent="0.25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</row>
    <row r="948" spans="1:30" ht="15.75" customHeight="1" x14ac:dyDescent="0.25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</row>
    <row r="949" spans="1:30" ht="15.75" customHeight="1" x14ac:dyDescent="0.25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</row>
    <row r="950" spans="1:30" ht="15.75" customHeight="1" x14ac:dyDescent="0.25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</row>
    <row r="951" spans="1:30" ht="15.75" customHeight="1" x14ac:dyDescent="0.25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</row>
    <row r="952" spans="1:30" ht="15.75" customHeight="1" x14ac:dyDescent="0.25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</row>
    <row r="953" spans="1:30" ht="15.75" customHeight="1" x14ac:dyDescent="0.25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</row>
    <row r="954" spans="1:30" ht="15.75" customHeight="1" x14ac:dyDescent="0.25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</row>
    <row r="955" spans="1:30" ht="15.75" customHeight="1" x14ac:dyDescent="0.25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</row>
    <row r="956" spans="1:30" ht="15.75" customHeight="1" x14ac:dyDescent="0.25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</row>
    <row r="957" spans="1:30" ht="15.75" customHeight="1" x14ac:dyDescent="0.25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</row>
    <row r="958" spans="1:30" ht="15.75" customHeight="1" x14ac:dyDescent="0.25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</row>
    <row r="959" spans="1:30" ht="15.75" customHeight="1" x14ac:dyDescent="0.25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</row>
    <row r="960" spans="1:30" ht="15.75" customHeight="1" x14ac:dyDescent="0.25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</row>
    <row r="961" spans="1:30" ht="15.75" customHeight="1" x14ac:dyDescent="0.25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</row>
    <row r="962" spans="1:30" ht="15.75" customHeight="1" x14ac:dyDescent="0.25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</row>
    <row r="963" spans="1:30" ht="15.75" customHeight="1" x14ac:dyDescent="0.25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</row>
    <row r="964" spans="1:30" ht="15.75" customHeight="1" x14ac:dyDescent="0.25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</row>
    <row r="965" spans="1:30" ht="15.75" customHeight="1" x14ac:dyDescent="0.25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</row>
    <row r="966" spans="1:30" ht="15.75" customHeight="1" x14ac:dyDescent="0.25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</row>
    <row r="967" spans="1:30" ht="15.75" customHeight="1" x14ac:dyDescent="0.25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</row>
    <row r="968" spans="1:30" ht="15.75" customHeight="1" x14ac:dyDescent="0.25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</row>
    <row r="969" spans="1:30" ht="15.75" customHeight="1" x14ac:dyDescent="0.25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</row>
    <row r="970" spans="1:30" ht="15.75" customHeight="1" x14ac:dyDescent="0.25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</row>
    <row r="971" spans="1:30" ht="15.75" customHeight="1" x14ac:dyDescent="0.25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</row>
    <row r="972" spans="1:30" ht="15.75" customHeight="1" x14ac:dyDescent="0.25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</row>
    <row r="973" spans="1:30" ht="15.75" customHeight="1" x14ac:dyDescent="0.25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</row>
    <row r="974" spans="1:30" ht="15.75" customHeight="1" x14ac:dyDescent="0.25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</row>
    <row r="975" spans="1:30" ht="15.75" customHeight="1" x14ac:dyDescent="0.25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</row>
    <row r="976" spans="1:30" ht="15.75" customHeight="1" x14ac:dyDescent="0.25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</row>
    <row r="977" spans="1:30" ht="15.75" customHeight="1" x14ac:dyDescent="0.25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</row>
    <row r="978" spans="1:30" ht="15.75" customHeight="1" x14ac:dyDescent="0.25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</row>
    <row r="979" spans="1:30" ht="15.75" customHeight="1" x14ac:dyDescent="0.25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</row>
    <row r="980" spans="1:30" ht="15.75" customHeight="1" x14ac:dyDescent="0.25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</row>
    <row r="981" spans="1:30" ht="15.75" customHeight="1" x14ac:dyDescent="0.25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</row>
    <row r="982" spans="1:30" ht="15.75" customHeight="1" x14ac:dyDescent="0.25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</row>
    <row r="983" spans="1:30" ht="15.75" customHeight="1" x14ac:dyDescent="0.25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</row>
    <row r="984" spans="1:30" ht="15.75" customHeight="1" x14ac:dyDescent="0.25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</row>
    <row r="985" spans="1:30" ht="15.75" customHeight="1" x14ac:dyDescent="0.25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</row>
    <row r="986" spans="1:30" ht="15.75" customHeight="1" x14ac:dyDescent="0.25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</row>
    <row r="987" spans="1:30" ht="15.75" customHeight="1" x14ac:dyDescent="0.25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</row>
    <row r="988" spans="1:30" ht="15.75" customHeight="1" x14ac:dyDescent="0.25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</row>
    <row r="989" spans="1:30" ht="15.75" customHeight="1" x14ac:dyDescent="0.25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</row>
    <row r="990" spans="1:30" ht="15.75" customHeight="1" x14ac:dyDescent="0.25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</row>
    <row r="991" spans="1:30" ht="15.75" customHeight="1" x14ac:dyDescent="0.25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</row>
    <row r="992" spans="1:30" ht="15.75" customHeight="1" x14ac:dyDescent="0.25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</row>
    <row r="993" spans="1:30" ht="15.75" customHeight="1" x14ac:dyDescent="0.25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</row>
    <row r="994" spans="1:30" ht="15.75" customHeight="1" x14ac:dyDescent="0.25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</row>
    <row r="995" spans="1:30" ht="15.75" customHeight="1" x14ac:dyDescent="0.25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</row>
    <row r="996" spans="1:30" ht="15.75" customHeight="1" x14ac:dyDescent="0.25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</row>
    <row r="997" spans="1:30" ht="15.75" customHeight="1" x14ac:dyDescent="0.25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</row>
    <row r="998" spans="1:30" ht="15.75" customHeight="1" x14ac:dyDescent="0.25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</row>
    <row r="999" spans="1:30" ht="15.75" customHeight="1" x14ac:dyDescent="0.25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</row>
    <row r="1000" spans="1:30" ht="15.75" customHeight="1" x14ac:dyDescent="0.25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  <c r="AA1000" s="74"/>
      <c r="AB1000" s="74"/>
      <c r="AC1000" s="74"/>
      <c r="AD1000" s="74"/>
    </row>
  </sheetData>
  <autoFilter ref="A6:J103"/>
  <mergeCells count="77">
    <mergeCell ref="A178:F178"/>
    <mergeCell ref="A179:F179"/>
    <mergeCell ref="A180:F180"/>
    <mergeCell ref="A181:F181"/>
    <mergeCell ref="A173:F173"/>
    <mergeCell ref="A174:F174"/>
    <mergeCell ref="A175:F175"/>
    <mergeCell ref="A176:F176"/>
    <mergeCell ref="A177:F177"/>
    <mergeCell ref="A168:F168"/>
    <mergeCell ref="A169:F169"/>
    <mergeCell ref="A170:F170"/>
    <mergeCell ref="A171:F171"/>
    <mergeCell ref="A172:F172"/>
    <mergeCell ref="A163:F163"/>
    <mergeCell ref="A164:F164"/>
    <mergeCell ref="A165:F165"/>
    <mergeCell ref="A166:F166"/>
    <mergeCell ref="A167:F167"/>
    <mergeCell ref="A158:F158"/>
    <mergeCell ref="A159:F159"/>
    <mergeCell ref="A160:F160"/>
    <mergeCell ref="A161:F161"/>
    <mergeCell ref="A162:F162"/>
    <mergeCell ref="A153:F153"/>
    <mergeCell ref="A154:F154"/>
    <mergeCell ref="A155:F155"/>
    <mergeCell ref="A156:F156"/>
    <mergeCell ref="A157:F157"/>
    <mergeCell ref="A148:F148"/>
    <mergeCell ref="A149:F149"/>
    <mergeCell ref="A150:F150"/>
    <mergeCell ref="A151:F151"/>
    <mergeCell ref="A152:F152"/>
    <mergeCell ref="A143:F143"/>
    <mergeCell ref="A144:F144"/>
    <mergeCell ref="A145:F145"/>
    <mergeCell ref="A146:F146"/>
    <mergeCell ref="A147:F147"/>
    <mergeCell ref="A105:I105"/>
    <mergeCell ref="A123:I123"/>
    <mergeCell ref="A140:F140"/>
    <mergeCell ref="A141:F141"/>
    <mergeCell ref="A142:F142"/>
    <mergeCell ref="A1:J1"/>
    <mergeCell ref="A2:J2"/>
    <mergeCell ref="A3:J3"/>
    <mergeCell ref="B4:J4"/>
    <mergeCell ref="A5:J5"/>
    <mergeCell ref="A209:F209"/>
    <mergeCell ref="A196:F196"/>
    <mergeCell ref="A197:F197"/>
    <mergeCell ref="A198:F198"/>
    <mergeCell ref="A199:F199"/>
    <mergeCell ref="A200:F200"/>
    <mergeCell ref="A201:F201"/>
    <mergeCell ref="A202:F202"/>
    <mergeCell ref="A204:F204"/>
    <mergeCell ref="A205:F205"/>
    <mergeCell ref="A206:F206"/>
    <mergeCell ref="A207:F207"/>
    <mergeCell ref="A208:F208"/>
    <mergeCell ref="A192:F192"/>
    <mergeCell ref="A193:F193"/>
    <mergeCell ref="A194:F194"/>
    <mergeCell ref="A195:F195"/>
    <mergeCell ref="A203:F203"/>
    <mergeCell ref="A187:F187"/>
    <mergeCell ref="A188:F188"/>
    <mergeCell ref="A189:F189"/>
    <mergeCell ref="A190:F190"/>
    <mergeCell ref="A191:F191"/>
    <mergeCell ref="A182:F182"/>
    <mergeCell ref="A183:F183"/>
    <mergeCell ref="A184:F184"/>
    <mergeCell ref="A185:F185"/>
    <mergeCell ref="A186:F186"/>
  </mergeCells>
  <dataValidations count="4">
    <dataValidation type="list" allowBlank="1" sqref="B107:B114">
      <formula1>"FDA,FDA-1,FDA-2,FDA-3,FDA-4"</formula1>
    </dataValidation>
    <dataValidation type="list" allowBlank="1" sqref="B7:B90">
      <formula1>"DAS,DAS-1,DAS-2,DAS-3,DAS-4,DAS-5,CAA-1,CAA-2,CAA-3,CAA-4,CAA-5"</formula1>
    </dataValidation>
    <dataValidation type="list" allowBlank="1" sqref="B125:B127">
      <formula1>"FGS-1,FGS-2,FGS-3,FGA-1,FGA-2,FGA-3"</formula1>
    </dataValidation>
    <dataValidation type="list" allowBlank="1" sqref="D7:D90 D107:D114 D125:D127">
      <formula1>"AGP,CLH,CLT,COM,CTD,CTI,DES,DISP,ELE,ESG,EST,EXM,EXQ,EXR,FRQ,REV,VAGO"</formula1>
    </dataValidation>
  </dataValidations>
  <pageMargins left="0.511811024" right="0.511811024" top="0.78740157499999996" bottom="0.78740157499999996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/>
  </sheetViews>
  <sheetFormatPr defaultColWidth="12.59765625" defaultRowHeight="15" customHeight="1" x14ac:dyDescent="0.25"/>
  <cols>
    <col min="1" max="1" width="67.69921875" customWidth="1"/>
    <col min="2" max="2" width="11.5" customWidth="1"/>
    <col min="3" max="3" width="16.59765625" customWidth="1"/>
    <col min="4" max="4" width="13.8984375" customWidth="1"/>
    <col min="5" max="5" width="9.5" customWidth="1"/>
    <col min="6" max="6" width="50.5" customWidth="1"/>
    <col min="7" max="7" width="19" customWidth="1"/>
    <col min="8" max="8" width="17.3984375" customWidth="1"/>
    <col min="9" max="9" width="17.09765625" customWidth="1"/>
    <col min="10" max="10" width="14.3984375" customWidth="1"/>
    <col min="11" max="16" width="7.59765625" customWidth="1"/>
    <col min="17" max="17" width="41.8984375" customWidth="1"/>
    <col min="18" max="30" width="7.59765625" customWidth="1"/>
  </cols>
  <sheetData>
    <row r="1" spans="1:30" ht="14.25" customHeight="1" x14ac:dyDescent="0.4">
      <c r="A1" s="91" t="s">
        <v>0</v>
      </c>
      <c r="B1" s="92"/>
      <c r="C1" s="92"/>
      <c r="D1" s="92"/>
      <c r="E1" s="92"/>
      <c r="F1" s="92"/>
      <c r="G1" s="92"/>
      <c r="H1" s="92"/>
      <c r="I1" s="92"/>
      <c r="J1" s="9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2"/>
      <c r="AC1" s="2"/>
      <c r="AD1" s="2"/>
    </row>
    <row r="2" spans="1:30" ht="14.25" customHeight="1" x14ac:dyDescent="0.4">
      <c r="A2" s="94" t="s">
        <v>1</v>
      </c>
      <c r="B2" s="89"/>
      <c r="C2" s="89"/>
      <c r="D2" s="89"/>
      <c r="E2" s="89"/>
      <c r="F2" s="89"/>
      <c r="G2" s="89"/>
      <c r="H2" s="89"/>
      <c r="I2" s="89"/>
      <c r="J2" s="9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2"/>
      <c r="AC2" s="2"/>
      <c r="AD2" s="2"/>
    </row>
    <row r="3" spans="1:30" ht="27.75" customHeight="1" x14ac:dyDescent="0.35">
      <c r="A3" s="94" t="s">
        <v>2</v>
      </c>
      <c r="B3" s="89"/>
      <c r="C3" s="89"/>
      <c r="D3" s="89"/>
      <c r="E3" s="89"/>
      <c r="F3" s="89"/>
      <c r="G3" s="89"/>
      <c r="H3" s="89"/>
      <c r="I3" s="89"/>
      <c r="J3" s="95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4"/>
      <c r="AB3" s="2"/>
      <c r="AC3" s="2"/>
      <c r="AD3" s="2"/>
    </row>
    <row r="4" spans="1:30" ht="14.25" customHeight="1" x14ac:dyDescent="0.25">
      <c r="A4" s="5" t="s">
        <v>3</v>
      </c>
      <c r="B4" s="96" t="s">
        <v>4</v>
      </c>
      <c r="C4" s="89"/>
      <c r="D4" s="89"/>
      <c r="E4" s="89"/>
      <c r="F4" s="89"/>
      <c r="G4" s="89"/>
      <c r="H4" s="89"/>
      <c r="I4" s="89"/>
      <c r="J4" s="90"/>
      <c r="K4" s="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4.25" customHeight="1" x14ac:dyDescent="0.25">
      <c r="A5" s="97" t="s">
        <v>5</v>
      </c>
      <c r="B5" s="89"/>
      <c r="C5" s="89"/>
      <c r="D5" s="89"/>
      <c r="E5" s="89"/>
      <c r="F5" s="89"/>
      <c r="G5" s="89"/>
      <c r="H5" s="89"/>
      <c r="I5" s="89"/>
      <c r="J5" s="90"/>
      <c r="K5" s="7"/>
      <c r="L5" s="8"/>
      <c r="M5" s="9"/>
      <c r="N5" s="9"/>
      <c r="O5" s="9"/>
      <c r="P5" s="9"/>
      <c r="Q5" s="9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4.25" customHeight="1" x14ac:dyDescent="0.25">
      <c r="A6" s="10" t="s">
        <v>6</v>
      </c>
      <c r="B6" s="10" t="s">
        <v>7</v>
      </c>
      <c r="C6" s="10" t="s">
        <v>8</v>
      </c>
      <c r="D6" s="10" t="s">
        <v>9</v>
      </c>
      <c r="E6" s="10" t="s">
        <v>10</v>
      </c>
      <c r="F6" s="10" t="s">
        <v>11</v>
      </c>
      <c r="G6" s="10" t="s">
        <v>12</v>
      </c>
      <c r="H6" s="10" t="s">
        <v>13</v>
      </c>
      <c r="I6" s="10" t="s">
        <v>14</v>
      </c>
      <c r="J6" s="10" t="s">
        <v>15</v>
      </c>
      <c r="K6" s="11"/>
      <c r="L6" s="12"/>
      <c r="M6" s="12"/>
      <c r="N6" s="12"/>
      <c r="O6" s="12"/>
      <c r="P6" s="12"/>
      <c r="Q6" s="12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</row>
    <row r="7" spans="1:30" ht="14.25" customHeight="1" x14ac:dyDescent="0.3">
      <c r="A7" s="14" t="s">
        <v>16</v>
      </c>
      <c r="B7" s="14" t="s">
        <v>17</v>
      </c>
      <c r="C7" s="15" t="s">
        <v>18</v>
      </c>
      <c r="D7" s="15" t="s">
        <v>19</v>
      </c>
      <c r="E7" s="16">
        <v>1</v>
      </c>
      <c r="F7" s="17" t="s">
        <v>20</v>
      </c>
      <c r="G7" s="18">
        <v>10570</v>
      </c>
      <c r="H7" s="19">
        <v>0</v>
      </c>
      <c r="I7" s="19">
        <v>0</v>
      </c>
      <c r="J7" s="20">
        <f t="shared" ref="J7:J102" si="0">SUM(G7:I7)</f>
        <v>10570</v>
      </c>
      <c r="K7" s="21"/>
      <c r="L7" s="21"/>
      <c r="M7" s="21"/>
      <c r="N7" s="21"/>
      <c r="O7" s="21"/>
      <c r="P7" s="21"/>
      <c r="Q7" s="21"/>
      <c r="R7" s="22"/>
      <c r="S7" s="22"/>
      <c r="T7" s="22"/>
      <c r="U7" s="22"/>
      <c r="V7" s="22"/>
      <c r="W7" s="22"/>
      <c r="X7" s="22"/>
      <c r="Y7" s="22"/>
      <c r="Z7" s="22"/>
      <c r="AA7" s="23"/>
      <c r="AB7" s="23"/>
      <c r="AC7" s="23"/>
      <c r="AD7" s="23"/>
    </row>
    <row r="8" spans="1:30" ht="14.25" customHeight="1" x14ac:dyDescent="0.3">
      <c r="A8" s="24" t="s">
        <v>21</v>
      </c>
      <c r="B8" s="14" t="s">
        <v>22</v>
      </c>
      <c r="C8" s="15" t="s">
        <v>23</v>
      </c>
      <c r="D8" s="15" t="s">
        <v>24</v>
      </c>
      <c r="E8" s="16">
        <v>1</v>
      </c>
      <c r="F8" s="25" t="s">
        <v>25</v>
      </c>
      <c r="G8" s="19">
        <v>0</v>
      </c>
      <c r="H8" s="18">
        <v>1994.32</v>
      </c>
      <c r="I8" s="18">
        <v>7973.3</v>
      </c>
      <c r="J8" s="20">
        <f t="shared" si="0"/>
        <v>9967.6200000000008</v>
      </c>
      <c r="K8" s="21"/>
      <c r="L8" s="21"/>
      <c r="M8" s="21"/>
      <c r="N8" s="21"/>
      <c r="O8" s="21"/>
      <c r="P8" s="21"/>
      <c r="Q8" s="21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1:30" ht="14.25" customHeight="1" x14ac:dyDescent="0.3">
      <c r="A9" s="24" t="s">
        <v>26</v>
      </c>
      <c r="B9" s="14" t="s">
        <v>22</v>
      </c>
      <c r="C9" s="15" t="s">
        <v>27</v>
      </c>
      <c r="D9" s="15" t="s">
        <v>24</v>
      </c>
      <c r="E9" s="16">
        <v>1</v>
      </c>
      <c r="F9" s="25" t="s">
        <v>389</v>
      </c>
      <c r="G9" s="19">
        <v>0</v>
      </c>
      <c r="H9" s="18">
        <v>1994.32</v>
      </c>
      <c r="I9" s="18">
        <v>7973.3</v>
      </c>
      <c r="J9" s="20">
        <f t="shared" si="0"/>
        <v>9967.6200000000008</v>
      </c>
      <c r="K9" s="21"/>
      <c r="L9" s="21"/>
      <c r="M9" s="21"/>
      <c r="N9" s="21"/>
      <c r="O9" s="21"/>
      <c r="P9" s="21"/>
      <c r="Q9" s="21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</row>
    <row r="10" spans="1:30" ht="14.25" customHeight="1" x14ac:dyDescent="0.3">
      <c r="A10" s="14" t="s">
        <v>29</v>
      </c>
      <c r="B10" s="14" t="s">
        <v>22</v>
      </c>
      <c r="C10" s="15" t="s">
        <v>30</v>
      </c>
      <c r="D10" s="15" t="s">
        <v>31</v>
      </c>
      <c r="E10" s="16">
        <v>1</v>
      </c>
      <c r="F10" s="25" t="s">
        <v>32</v>
      </c>
      <c r="G10" s="19">
        <v>0</v>
      </c>
      <c r="H10" s="19">
        <v>0</v>
      </c>
      <c r="I10" s="18">
        <v>7973.3</v>
      </c>
      <c r="J10" s="20">
        <f t="shared" si="0"/>
        <v>7973.3</v>
      </c>
      <c r="K10" s="21"/>
      <c r="L10" s="21"/>
      <c r="M10" s="21"/>
      <c r="N10" s="21"/>
      <c r="O10" s="21"/>
      <c r="P10" s="21"/>
      <c r="Q10" s="21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 ht="14.25" customHeight="1" x14ac:dyDescent="0.3">
      <c r="A11" s="14" t="s">
        <v>33</v>
      </c>
      <c r="B11" s="14" t="s">
        <v>34</v>
      </c>
      <c r="C11" s="15" t="s">
        <v>27</v>
      </c>
      <c r="D11" s="15" t="s">
        <v>24</v>
      </c>
      <c r="E11" s="16">
        <v>1</v>
      </c>
      <c r="F11" s="17" t="s">
        <v>35</v>
      </c>
      <c r="G11" s="19">
        <v>0</v>
      </c>
      <c r="H11" s="26">
        <v>1461.77</v>
      </c>
      <c r="I11" s="18">
        <v>5847.08</v>
      </c>
      <c r="J11" s="20">
        <f t="shared" si="0"/>
        <v>7308.85</v>
      </c>
      <c r="K11" s="21"/>
      <c r="L11" s="21"/>
      <c r="M11" s="21"/>
      <c r="N11" s="21"/>
      <c r="O11" s="21"/>
      <c r="P11" s="21"/>
      <c r="Q11" s="21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ht="14.25" customHeight="1" x14ac:dyDescent="0.3">
      <c r="A12" s="14" t="s">
        <v>36</v>
      </c>
      <c r="B12" s="14" t="s">
        <v>34</v>
      </c>
      <c r="C12" s="15" t="s">
        <v>37</v>
      </c>
      <c r="D12" s="15" t="s">
        <v>24</v>
      </c>
      <c r="E12" s="16">
        <v>1</v>
      </c>
      <c r="F12" s="17" t="s">
        <v>38</v>
      </c>
      <c r="G12" s="19">
        <v>0</v>
      </c>
      <c r="H12" s="26">
        <v>1461.77</v>
      </c>
      <c r="I12" s="27">
        <v>5847.08</v>
      </c>
      <c r="J12" s="20">
        <f t="shared" si="0"/>
        <v>7308.85</v>
      </c>
      <c r="K12" s="21"/>
      <c r="L12" s="21"/>
      <c r="M12" s="21"/>
      <c r="N12" s="21"/>
      <c r="O12" s="21"/>
      <c r="P12" s="21"/>
      <c r="Q12" s="21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ht="14.25" customHeight="1" x14ac:dyDescent="0.3">
      <c r="A13" s="14" t="s">
        <v>39</v>
      </c>
      <c r="B13" s="24" t="s">
        <v>34</v>
      </c>
      <c r="C13" s="15" t="s">
        <v>23</v>
      </c>
      <c r="D13" s="15" t="s">
        <v>24</v>
      </c>
      <c r="E13" s="16">
        <v>1</v>
      </c>
      <c r="F13" s="28" t="s">
        <v>40</v>
      </c>
      <c r="G13" s="19">
        <v>0</v>
      </c>
      <c r="H13" s="18">
        <v>1461.77</v>
      </c>
      <c r="I13" s="18">
        <v>5847.08</v>
      </c>
      <c r="J13" s="20">
        <f t="shared" si="0"/>
        <v>7308.85</v>
      </c>
      <c r="K13" s="21"/>
      <c r="L13" s="21"/>
      <c r="M13" s="21"/>
      <c r="N13" s="21"/>
      <c r="O13" s="21"/>
      <c r="P13" s="21"/>
      <c r="Q13" s="21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ht="14.25" customHeight="1" x14ac:dyDescent="0.3">
      <c r="A14" s="76" t="s">
        <v>41</v>
      </c>
      <c r="B14" s="14" t="s">
        <v>42</v>
      </c>
      <c r="C14" s="15" t="s">
        <v>43</v>
      </c>
      <c r="D14" s="15" t="s">
        <v>24</v>
      </c>
      <c r="E14" s="16">
        <v>1</v>
      </c>
      <c r="F14" s="32" t="s">
        <v>162</v>
      </c>
      <c r="G14" s="19">
        <v>0</v>
      </c>
      <c r="H14" s="18">
        <v>1229.22</v>
      </c>
      <c r="I14" s="18">
        <v>4916.8599999999997</v>
      </c>
      <c r="J14" s="20">
        <f t="shared" si="0"/>
        <v>6146.08</v>
      </c>
      <c r="K14" s="21"/>
      <c r="L14" s="21"/>
      <c r="M14" s="21"/>
      <c r="N14" s="21"/>
      <c r="O14" s="21"/>
      <c r="P14" s="21"/>
      <c r="Q14" s="21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ht="14.25" customHeight="1" x14ac:dyDescent="0.3">
      <c r="A15" s="76" t="s">
        <v>45</v>
      </c>
      <c r="B15" s="14" t="s">
        <v>42</v>
      </c>
      <c r="C15" s="15" t="s">
        <v>46</v>
      </c>
      <c r="D15" s="15" t="s">
        <v>24</v>
      </c>
      <c r="E15" s="16">
        <v>1</v>
      </c>
      <c r="F15" s="32" t="s">
        <v>162</v>
      </c>
      <c r="G15" s="19">
        <v>0</v>
      </c>
      <c r="H15" s="18">
        <v>1229.22</v>
      </c>
      <c r="I15" s="18">
        <v>4916.8599999999997</v>
      </c>
      <c r="J15" s="20">
        <f t="shared" si="0"/>
        <v>6146.08</v>
      </c>
      <c r="K15" s="21"/>
      <c r="L15" s="21"/>
      <c r="M15" s="21"/>
      <c r="N15" s="21"/>
      <c r="O15" s="21"/>
      <c r="P15" s="21"/>
      <c r="Q15" s="21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ht="14.25" customHeight="1" x14ac:dyDescent="0.3">
      <c r="A16" s="76" t="s">
        <v>48</v>
      </c>
      <c r="B16" s="14" t="s">
        <v>42</v>
      </c>
      <c r="C16" s="15" t="s">
        <v>49</v>
      </c>
      <c r="D16" s="15" t="s">
        <v>24</v>
      </c>
      <c r="E16" s="16">
        <v>1</v>
      </c>
      <c r="F16" s="17" t="s">
        <v>50</v>
      </c>
      <c r="G16" s="19">
        <v>0</v>
      </c>
      <c r="H16" s="18">
        <v>1229.22</v>
      </c>
      <c r="I16" s="18">
        <v>4916.8599999999997</v>
      </c>
      <c r="J16" s="20">
        <f t="shared" si="0"/>
        <v>6146.08</v>
      </c>
      <c r="K16" s="21"/>
      <c r="L16" s="21"/>
      <c r="M16" s="21"/>
      <c r="N16" s="21"/>
      <c r="O16" s="21"/>
      <c r="P16" s="21"/>
      <c r="Q16" s="21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ht="14.25" customHeight="1" x14ac:dyDescent="0.3">
      <c r="A17" s="76" t="s">
        <v>51</v>
      </c>
      <c r="B17" s="14" t="s">
        <v>42</v>
      </c>
      <c r="C17" s="15" t="s">
        <v>52</v>
      </c>
      <c r="D17" s="15" t="s">
        <v>24</v>
      </c>
      <c r="E17" s="16">
        <v>1</v>
      </c>
      <c r="F17" s="17" t="s">
        <v>383</v>
      </c>
      <c r="G17" s="19">
        <v>0</v>
      </c>
      <c r="H17" s="18">
        <v>1229.22</v>
      </c>
      <c r="I17" s="18">
        <v>4916.8599999999997</v>
      </c>
      <c r="J17" s="20">
        <f t="shared" si="0"/>
        <v>6146.08</v>
      </c>
      <c r="K17" s="21"/>
      <c r="L17" s="21"/>
      <c r="M17" s="21"/>
      <c r="N17" s="21"/>
      <c r="O17" s="21"/>
      <c r="P17" s="21"/>
      <c r="Q17" s="21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ht="14.25" customHeight="1" x14ac:dyDescent="0.3">
      <c r="A18" s="76" t="s">
        <v>54</v>
      </c>
      <c r="B18" s="14" t="s">
        <v>42</v>
      </c>
      <c r="C18" s="15" t="s">
        <v>55</v>
      </c>
      <c r="D18" s="15" t="s">
        <v>24</v>
      </c>
      <c r="E18" s="16">
        <v>1</v>
      </c>
      <c r="F18" s="17" t="s">
        <v>56</v>
      </c>
      <c r="G18" s="19">
        <v>0</v>
      </c>
      <c r="H18" s="18">
        <v>1229.22</v>
      </c>
      <c r="I18" s="18">
        <v>4916.8599999999997</v>
      </c>
      <c r="J18" s="20">
        <f t="shared" si="0"/>
        <v>6146.08</v>
      </c>
      <c r="K18" s="21"/>
      <c r="L18" s="21"/>
      <c r="M18" s="21"/>
      <c r="N18" s="21"/>
      <c r="O18" s="21"/>
      <c r="P18" s="21"/>
      <c r="Q18" s="21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ht="14.25" customHeight="1" x14ac:dyDescent="0.3">
      <c r="A19" s="76" t="s">
        <v>57</v>
      </c>
      <c r="B19" s="14" t="s">
        <v>58</v>
      </c>
      <c r="C19" s="15" t="s">
        <v>23</v>
      </c>
      <c r="D19" s="15" t="s">
        <v>24</v>
      </c>
      <c r="E19" s="16">
        <v>1</v>
      </c>
      <c r="F19" s="17" t="s">
        <v>59</v>
      </c>
      <c r="G19" s="19">
        <v>0</v>
      </c>
      <c r="H19" s="18">
        <v>1129.55</v>
      </c>
      <c r="I19" s="18">
        <v>4518.2</v>
      </c>
      <c r="J19" s="20">
        <f t="shared" si="0"/>
        <v>5647.75</v>
      </c>
      <c r="K19" s="21"/>
      <c r="L19" s="21"/>
      <c r="M19" s="21"/>
      <c r="N19" s="21"/>
      <c r="O19" s="21"/>
      <c r="P19" s="21"/>
      <c r="Q19" s="21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ht="14.25" customHeight="1" x14ac:dyDescent="0.3">
      <c r="A20" s="75" t="s">
        <v>60</v>
      </c>
      <c r="B20" s="14" t="s">
        <v>58</v>
      </c>
      <c r="C20" s="15" t="s">
        <v>61</v>
      </c>
      <c r="D20" s="15" t="s">
        <v>24</v>
      </c>
      <c r="E20" s="16">
        <v>1</v>
      </c>
      <c r="F20" s="17" t="s">
        <v>62</v>
      </c>
      <c r="G20" s="19">
        <v>0</v>
      </c>
      <c r="H20" s="26">
        <v>1129.55</v>
      </c>
      <c r="I20" s="18">
        <v>4518.2</v>
      </c>
      <c r="J20" s="20">
        <f t="shared" si="0"/>
        <v>5647.75</v>
      </c>
      <c r="K20" s="21"/>
      <c r="L20" s="21"/>
      <c r="M20" s="21"/>
      <c r="N20" s="21"/>
      <c r="O20" s="21"/>
      <c r="P20" s="21"/>
      <c r="Q20" s="21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ht="14.25" customHeight="1" x14ac:dyDescent="0.3">
      <c r="A21" s="75" t="s">
        <v>63</v>
      </c>
      <c r="B21" s="24" t="s">
        <v>58</v>
      </c>
      <c r="C21" s="15" t="s">
        <v>46</v>
      </c>
      <c r="D21" s="15" t="s">
        <v>24</v>
      </c>
      <c r="E21" s="16">
        <v>1</v>
      </c>
      <c r="F21" s="17" t="s">
        <v>64</v>
      </c>
      <c r="G21" s="19">
        <v>0</v>
      </c>
      <c r="H21" s="18">
        <v>1129.55</v>
      </c>
      <c r="I21" s="18">
        <v>4518.2</v>
      </c>
      <c r="J21" s="20">
        <f t="shared" si="0"/>
        <v>5647.75</v>
      </c>
      <c r="K21" s="21"/>
      <c r="L21" s="21"/>
      <c r="M21" s="21"/>
      <c r="N21" s="21"/>
      <c r="O21" s="21"/>
      <c r="P21" s="21"/>
      <c r="Q21" s="21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ht="14.25" customHeight="1" x14ac:dyDescent="0.3">
      <c r="A22" s="76" t="s">
        <v>65</v>
      </c>
      <c r="B22" s="14" t="s">
        <v>66</v>
      </c>
      <c r="C22" s="15" t="s">
        <v>23</v>
      </c>
      <c r="D22" s="15" t="s">
        <v>24</v>
      </c>
      <c r="E22" s="16">
        <v>1</v>
      </c>
      <c r="F22" s="17" t="s">
        <v>384</v>
      </c>
      <c r="G22" s="19">
        <v>0</v>
      </c>
      <c r="H22" s="18">
        <v>930.22</v>
      </c>
      <c r="I22" s="18">
        <v>3720.87</v>
      </c>
      <c r="J22" s="20">
        <f t="shared" si="0"/>
        <v>4651.09</v>
      </c>
      <c r="K22" s="21"/>
      <c r="L22" s="21"/>
      <c r="M22" s="21"/>
      <c r="N22" s="21"/>
      <c r="O22" s="21"/>
      <c r="P22" s="21"/>
      <c r="Q22" s="21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ht="14.25" customHeight="1" x14ac:dyDescent="0.3">
      <c r="A23" s="76" t="s">
        <v>68</v>
      </c>
      <c r="B23" s="14" t="s">
        <v>66</v>
      </c>
      <c r="C23" s="15" t="s">
        <v>69</v>
      </c>
      <c r="D23" s="15" t="s">
        <v>24</v>
      </c>
      <c r="E23" s="16">
        <v>1</v>
      </c>
      <c r="F23" s="17" t="s">
        <v>70</v>
      </c>
      <c r="G23" s="19">
        <v>0</v>
      </c>
      <c r="H23" s="18">
        <v>930.22</v>
      </c>
      <c r="I23" s="18">
        <v>3720.87</v>
      </c>
      <c r="J23" s="20">
        <f t="shared" si="0"/>
        <v>4651.09</v>
      </c>
      <c r="K23" s="21"/>
      <c r="L23" s="21"/>
      <c r="M23" s="21"/>
      <c r="N23" s="21"/>
      <c r="O23" s="21"/>
      <c r="P23" s="21"/>
      <c r="Q23" s="21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ht="14.25" customHeight="1" x14ac:dyDescent="0.3">
      <c r="A24" s="76" t="s">
        <v>71</v>
      </c>
      <c r="B24" s="14" t="s">
        <v>66</v>
      </c>
      <c r="C24" s="15" t="s">
        <v>72</v>
      </c>
      <c r="D24" s="15" t="s">
        <v>24</v>
      </c>
      <c r="E24" s="16">
        <v>1</v>
      </c>
      <c r="F24" s="17" t="s">
        <v>73</v>
      </c>
      <c r="G24" s="19">
        <v>0</v>
      </c>
      <c r="H24" s="18">
        <v>930.22</v>
      </c>
      <c r="I24" s="18">
        <v>3720.87</v>
      </c>
      <c r="J24" s="20">
        <f t="shared" si="0"/>
        <v>4651.09</v>
      </c>
      <c r="K24" s="21"/>
      <c r="L24" s="21"/>
      <c r="M24" s="21"/>
      <c r="N24" s="21"/>
      <c r="O24" s="21"/>
      <c r="P24" s="21"/>
      <c r="Q24" s="21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ht="14.25" customHeight="1" x14ac:dyDescent="0.3">
      <c r="A25" s="76" t="s">
        <v>74</v>
      </c>
      <c r="B25" s="14" t="s">
        <v>66</v>
      </c>
      <c r="C25" s="15" t="s">
        <v>27</v>
      </c>
      <c r="D25" s="15" t="s">
        <v>24</v>
      </c>
      <c r="E25" s="16">
        <v>1</v>
      </c>
      <c r="F25" s="17" t="s">
        <v>75</v>
      </c>
      <c r="G25" s="19">
        <v>0</v>
      </c>
      <c r="H25" s="18">
        <v>930.22</v>
      </c>
      <c r="I25" s="18">
        <v>3720.87</v>
      </c>
      <c r="J25" s="20">
        <f t="shared" si="0"/>
        <v>4651.09</v>
      </c>
      <c r="K25" s="21"/>
      <c r="L25" s="21"/>
      <c r="M25" s="21"/>
      <c r="N25" s="21"/>
      <c r="O25" s="21"/>
      <c r="P25" s="21"/>
      <c r="Q25" s="21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ht="14.25" customHeight="1" x14ac:dyDescent="0.3">
      <c r="A26" s="76" t="s">
        <v>76</v>
      </c>
      <c r="B26" s="14" t="s">
        <v>66</v>
      </c>
      <c r="C26" s="15" t="s">
        <v>77</v>
      </c>
      <c r="D26" s="15" t="s">
        <v>24</v>
      </c>
      <c r="E26" s="16">
        <v>1</v>
      </c>
      <c r="F26" s="17" t="s">
        <v>78</v>
      </c>
      <c r="G26" s="19">
        <v>0</v>
      </c>
      <c r="H26" s="18">
        <v>930.22</v>
      </c>
      <c r="I26" s="18">
        <v>3720.87</v>
      </c>
      <c r="J26" s="20">
        <f t="shared" si="0"/>
        <v>4651.09</v>
      </c>
      <c r="K26" s="21"/>
      <c r="L26" s="21"/>
      <c r="M26" s="21"/>
      <c r="N26" s="21"/>
      <c r="O26" s="21"/>
      <c r="P26" s="21"/>
      <c r="Q26" s="21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ht="14.25" customHeight="1" x14ac:dyDescent="0.3">
      <c r="A27" s="76" t="s">
        <v>79</v>
      </c>
      <c r="B27" s="14" t="s">
        <v>66</v>
      </c>
      <c r="C27" s="15" t="s">
        <v>77</v>
      </c>
      <c r="D27" s="15" t="s">
        <v>24</v>
      </c>
      <c r="E27" s="16">
        <v>1</v>
      </c>
      <c r="F27" s="17" t="s">
        <v>80</v>
      </c>
      <c r="G27" s="19">
        <v>0</v>
      </c>
      <c r="H27" s="18">
        <v>930.22</v>
      </c>
      <c r="I27" s="18">
        <v>3720.87</v>
      </c>
      <c r="J27" s="20">
        <f t="shared" si="0"/>
        <v>4651.09</v>
      </c>
      <c r="K27" s="21"/>
      <c r="L27" s="21"/>
      <c r="M27" s="21"/>
      <c r="N27" s="21"/>
      <c r="O27" s="21"/>
      <c r="P27" s="21"/>
      <c r="Q27" s="21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ht="14.25" customHeight="1" x14ac:dyDescent="0.3">
      <c r="A28" s="75" t="s">
        <v>81</v>
      </c>
      <c r="B28" s="24" t="s">
        <v>66</v>
      </c>
      <c r="C28" s="15" t="s">
        <v>27</v>
      </c>
      <c r="D28" s="15" t="s">
        <v>24</v>
      </c>
      <c r="E28" s="16">
        <v>1</v>
      </c>
      <c r="F28" s="17" t="s">
        <v>82</v>
      </c>
      <c r="G28" s="19">
        <v>0</v>
      </c>
      <c r="H28" s="18">
        <v>930.22</v>
      </c>
      <c r="I28" s="18">
        <v>3720.87</v>
      </c>
      <c r="J28" s="20">
        <f t="shared" si="0"/>
        <v>4651.09</v>
      </c>
      <c r="K28" s="21"/>
      <c r="L28" s="21"/>
      <c r="M28" s="21"/>
      <c r="N28" s="21"/>
      <c r="O28" s="21"/>
      <c r="P28" s="21"/>
      <c r="Q28" s="21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ht="14.25" customHeight="1" x14ac:dyDescent="0.3">
      <c r="A29" s="75" t="s">
        <v>83</v>
      </c>
      <c r="B29" s="24" t="s">
        <v>66</v>
      </c>
      <c r="C29" s="15" t="s">
        <v>37</v>
      </c>
      <c r="D29" s="15" t="s">
        <v>24</v>
      </c>
      <c r="E29" s="16">
        <v>1</v>
      </c>
      <c r="F29" s="17" t="s">
        <v>84</v>
      </c>
      <c r="G29" s="19">
        <v>0</v>
      </c>
      <c r="H29" s="18">
        <v>930.22</v>
      </c>
      <c r="I29" s="18">
        <v>3720.87</v>
      </c>
      <c r="J29" s="20">
        <f t="shared" si="0"/>
        <v>4651.09</v>
      </c>
      <c r="K29" s="21"/>
      <c r="L29" s="21"/>
      <c r="M29" s="21"/>
      <c r="N29" s="21"/>
      <c r="O29" s="21"/>
      <c r="P29" s="21"/>
      <c r="Q29" s="21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ht="14.25" customHeight="1" x14ac:dyDescent="0.3">
      <c r="A30" s="77" t="s">
        <v>85</v>
      </c>
      <c r="B30" s="30" t="s">
        <v>86</v>
      </c>
      <c r="C30" s="15" t="s">
        <v>37</v>
      </c>
      <c r="D30" s="15" t="s">
        <v>24</v>
      </c>
      <c r="E30" s="16">
        <v>1</v>
      </c>
      <c r="F30" s="17" t="s">
        <v>87</v>
      </c>
      <c r="G30" s="19">
        <v>0</v>
      </c>
      <c r="H30" s="18">
        <v>664.44</v>
      </c>
      <c r="I30" s="18">
        <v>2657.77</v>
      </c>
      <c r="J30" s="20">
        <f t="shared" si="0"/>
        <v>3322.21</v>
      </c>
      <c r="K30" s="21"/>
      <c r="L30" s="21"/>
      <c r="M30" s="21"/>
      <c r="N30" s="21"/>
      <c r="O30" s="21"/>
      <c r="P30" s="21"/>
      <c r="Q30" s="21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ht="14.25" customHeight="1" x14ac:dyDescent="0.3">
      <c r="A31" s="75" t="s">
        <v>88</v>
      </c>
      <c r="B31" s="14" t="s">
        <v>86</v>
      </c>
      <c r="C31" s="15" t="s">
        <v>89</v>
      </c>
      <c r="D31" s="15" t="s">
        <v>24</v>
      </c>
      <c r="E31" s="16">
        <v>1</v>
      </c>
      <c r="F31" s="17" t="s">
        <v>90</v>
      </c>
      <c r="G31" s="19">
        <v>0</v>
      </c>
      <c r="H31" s="18">
        <v>664.44</v>
      </c>
      <c r="I31" s="18">
        <v>2657.77</v>
      </c>
      <c r="J31" s="20">
        <f t="shared" si="0"/>
        <v>3322.21</v>
      </c>
      <c r="K31" s="21"/>
      <c r="L31" s="21"/>
      <c r="M31" s="21"/>
      <c r="N31" s="21"/>
      <c r="O31" s="21"/>
      <c r="P31" s="21"/>
      <c r="Q31" s="21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ht="14.25" customHeight="1" x14ac:dyDescent="0.3">
      <c r="A32" s="76" t="s">
        <v>91</v>
      </c>
      <c r="B32" s="14" t="s">
        <v>86</v>
      </c>
      <c r="C32" s="15" t="s">
        <v>77</v>
      </c>
      <c r="D32" s="15" t="s">
        <v>24</v>
      </c>
      <c r="E32" s="16">
        <v>1</v>
      </c>
      <c r="F32" s="17" t="s">
        <v>92</v>
      </c>
      <c r="G32" s="19">
        <v>0</v>
      </c>
      <c r="H32" s="18">
        <v>664.44</v>
      </c>
      <c r="I32" s="18">
        <v>2657.77</v>
      </c>
      <c r="J32" s="20">
        <f t="shared" si="0"/>
        <v>3322.21</v>
      </c>
      <c r="K32" s="21"/>
      <c r="L32" s="21"/>
      <c r="M32" s="21"/>
      <c r="N32" s="21"/>
      <c r="O32" s="21"/>
      <c r="P32" s="21"/>
      <c r="Q32" s="21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ht="14.25" customHeight="1" x14ac:dyDescent="0.3">
      <c r="A33" s="76" t="s">
        <v>93</v>
      </c>
      <c r="B33" s="14" t="s">
        <v>86</v>
      </c>
      <c r="C33" s="15" t="s">
        <v>52</v>
      </c>
      <c r="D33" s="15" t="s">
        <v>24</v>
      </c>
      <c r="E33" s="16">
        <v>1</v>
      </c>
      <c r="F33" s="17" t="s">
        <v>94</v>
      </c>
      <c r="G33" s="19">
        <v>0</v>
      </c>
      <c r="H33" s="18">
        <v>664.44</v>
      </c>
      <c r="I33" s="18">
        <v>2657.77</v>
      </c>
      <c r="J33" s="20">
        <f t="shared" si="0"/>
        <v>3322.21</v>
      </c>
      <c r="K33" s="21"/>
      <c r="L33" s="21"/>
      <c r="M33" s="21"/>
      <c r="N33" s="21"/>
      <c r="O33" s="21"/>
      <c r="P33" s="21"/>
      <c r="Q33" s="21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ht="14.25" customHeight="1" x14ac:dyDescent="0.3">
      <c r="A34" s="76" t="s">
        <v>95</v>
      </c>
      <c r="B34" s="14" t="s">
        <v>86</v>
      </c>
      <c r="C34" s="15" t="s">
        <v>23</v>
      </c>
      <c r="D34" s="15" t="s">
        <v>24</v>
      </c>
      <c r="E34" s="16">
        <v>1</v>
      </c>
      <c r="F34" s="17" t="s">
        <v>96</v>
      </c>
      <c r="G34" s="19">
        <v>0</v>
      </c>
      <c r="H34" s="18">
        <v>664.44</v>
      </c>
      <c r="I34" s="18">
        <v>2657.77</v>
      </c>
      <c r="J34" s="20">
        <f t="shared" si="0"/>
        <v>3322.21</v>
      </c>
      <c r="K34" s="21"/>
      <c r="L34" s="21"/>
      <c r="M34" s="21"/>
      <c r="N34" s="21"/>
      <c r="O34" s="21"/>
      <c r="P34" s="21"/>
      <c r="Q34" s="21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ht="14.25" customHeight="1" x14ac:dyDescent="0.3">
      <c r="A35" s="76" t="s">
        <v>97</v>
      </c>
      <c r="B35" s="14" t="s">
        <v>86</v>
      </c>
      <c r="C35" s="15" t="s">
        <v>46</v>
      </c>
      <c r="D35" s="15" t="s">
        <v>24</v>
      </c>
      <c r="E35" s="16">
        <v>1</v>
      </c>
      <c r="F35" s="17" t="s">
        <v>98</v>
      </c>
      <c r="G35" s="19">
        <v>0</v>
      </c>
      <c r="H35" s="18">
        <v>664.44</v>
      </c>
      <c r="I35" s="18">
        <v>2657.77</v>
      </c>
      <c r="J35" s="20">
        <f t="shared" si="0"/>
        <v>3322.21</v>
      </c>
      <c r="K35" s="21"/>
      <c r="L35" s="21"/>
      <c r="M35" s="21"/>
      <c r="N35" s="21"/>
      <c r="O35" s="21"/>
      <c r="P35" s="21"/>
      <c r="Q35" s="21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</row>
    <row r="36" spans="1:30" ht="14.25" customHeight="1" x14ac:dyDescent="0.3">
      <c r="A36" s="76" t="s">
        <v>97</v>
      </c>
      <c r="B36" s="14" t="s">
        <v>86</v>
      </c>
      <c r="C36" s="15" t="s">
        <v>46</v>
      </c>
      <c r="D36" s="15" t="s">
        <v>24</v>
      </c>
      <c r="E36" s="16">
        <v>1</v>
      </c>
      <c r="F36" s="17" t="s">
        <v>99</v>
      </c>
      <c r="G36" s="19">
        <v>0</v>
      </c>
      <c r="H36" s="18">
        <v>664.44</v>
      </c>
      <c r="I36" s="18">
        <v>2657.77</v>
      </c>
      <c r="J36" s="20">
        <f t="shared" si="0"/>
        <v>3322.21</v>
      </c>
      <c r="K36" s="21"/>
      <c r="L36" s="21"/>
      <c r="M36" s="21"/>
      <c r="N36" s="21"/>
      <c r="O36" s="21"/>
      <c r="P36" s="21"/>
      <c r="Q36" s="21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 ht="14.25" customHeight="1" x14ac:dyDescent="0.3">
      <c r="A37" s="76" t="s">
        <v>97</v>
      </c>
      <c r="B37" s="14" t="s">
        <v>86</v>
      </c>
      <c r="C37" s="15" t="s">
        <v>46</v>
      </c>
      <c r="D37" s="15" t="s">
        <v>24</v>
      </c>
      <c r="E37" s="16">
        <v>1</v>
      </c>
      <c r="F37" s="17" t="s">
        <v>100</v>
      </c>
      <c r="G37" s="19">
        <v>0</v>
      </c>
      <c r="H37" s="18">
        <v>664.44</v>
      </c>
      <c r="I37" s="18">
        <v>2657.77</v>
      </c>
      <c r="J37" s="20">
        <f t="shared" si="0"/>
        <v>3322.21</v>
      </c>
      <c r="K37" s="21"/>
      <c r="L37" s="21"/>
      <c r="M37" s="21"/>
      <c r="N37" s="21"/>
      <c r="O37" s="21"/>
      <c r="P37" s="21"/>
      <c r="Q37" s="21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 ht="14.25" customHeight="1" x14ac:dyDescent="0.3">
      <c r="A38" s="76" t="s">
        <v>101</v>
      </c>
      <c r="B38" s="14" t="s">
        <v>86</v>
      </c>
      <c r="C38" s="15" t="s">
        <v>46</v>
      </c>
      <c r="D38" s="15" t="s">
        <v>24</v>
      </c>
      <c r="E38" s="16">
        <v>1</v>
      </c>
      <c r="F38" s="17" t="s">
        <v>102</v>
      </c>
      <c r="G38" s="19">
        <v>0</v>
      </c>
      <c r="H38" s="18">
        <v>664.44</v>
      </c>
      <c r="I38" s="18">
        <v>2657.77</v>
      </c>
      <c r="J38" s="20">
        <f t="shared" si="0"/>
        <v>3322.21</v>
      </c>
      <c r="K38" s="21"/>
      <c r="L38" s="21"/>
      <c r="M38" s="21"/>
      <c r="N38" s="21"/>
      <c r="O38" s="21"/>
      <c r="P38" s="21"/>
      <c r="Q38" s="21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 ht="14.25" customHeight="1" x14ac:dyDescent="0.3">
      <c r="A39" s="76" t="s">
        <v>103</v>
      </c>
      <c r="B39" s="14" t="s">
        <v>86</v>
      </c>
      <c r="C39" s="15" t="s">
        <v>23</v>
      </c>
      <c r="D39" s="15" t="s">
        <v>24</v>
      </c>
      <c r="E39" s="16">
        <v>1</v>
      </c>
      <c r="F39" s="17" t="s">
        <v>104</v>
      </c>
      <c r="G39" s="19">
        <v>0</v>
      </c>
      <c r="H39" s="18">
        <v>664.44</v>
      </c>
      <c r="I39" s="18">
        <v>2657.77</v>
      </c>
      <c r="J39" s="20">
        <f t="shared" si="0"/>
        <v>3322.21</v>
      </c>
      <c r="K39" s="21"/>
      <c r="L39" s="21"/>
      <c r="M39" s="21"/>
      <c r="N39" s="21"/>
      <c r="O39" s="21"/>
      <c r="P39" s="21"/>
      <c r="Q39" s="21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 ht="14.25" customHeight="1" x14ac:dyDescent="0.3">
      <c r="A40" s="75" t="s">
        <v>105</v>
      </c>
      <c r="B40" s="14" t="s">
        <v>86</v>
      </c>
      <c r="C40" s="15" t="s">
        <v>46</v>
      </c>
      <c r="D40" s="15" t="s">
        <v>24</v>
      </c>
      <c r="E40" s="16">
        <v>1</v>
      </c>
      <c r="F40" s="17" t="s">
        <v>106</v>
      </c>
      <c r="G40" s="19">
        <v>0</v>
      </c>
      <c r="H40" s="18">
        <v>664.44</v>
      </c>
      <c r="I40" s="18">
        <v>2657.77</v>
      </c>
      <c r="J40" s="20">
        <f t="shared" si="0"/>
        <v>3322.21</v>
      </c>
      <c r="K40" s="21"/>
      <c r="L40" s="21"/>
      <c r="M40" s="21"/>
      <c r="N40" s="21"/>
      <c r="O40" s="21"/>
      <c r="P40" s="21"/>
      <c r="Q40" s="21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 ht="14.25" customHeight="1" x14ac:dyDescent="0.3">
      <c r="A41" s="76" t="s">
        <v>107</v>
      </c>
      <c r="B41" s="14" t="s">
        <v>108</v>
      </c>
      <c r="C41" s="15" t="s">
        <v>23</v>
      </c>
      <c r="D41" s="15" t="s">
        <v>24</v>
      </c>
      <c r="E41" s="16">
        <v>1</v>
      </c>
      <c r="F41" s="17" t="s">
        <v>109</v>
      </c>
      <c r="G41" s="19">
        <v>0</v>
      </c>
      <c r="H41" s="18">
        <v>431.89</v>
      </c>
      <c r="I41" s="18">
        <v>1727.55</v>
      </c>
      <c r="J41" s="20">
        <f t="shared" si="0"/>
        <v>2159.44</v>
      </c>
      <c r="K41" s="21"/>
      <c r="L41" s="21"/>
      <c r="M41" s="21"/>
      <c r="N41" s="21"/>
      <c r="O41" s="21"/>
      <c r="P41" s="21"/>
      <c r="Q41" s="21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 ht="14.25" customHeight="1" x14ac:dyDescent="0.3">
      <c r="A42" s="76" t="s">
        <v>110</v>
      </c>
      <c r="B42" s="14" t="s">
        <v>108</v>
      </c>
      <c r="C42" s="15" t="s">
        <v>89</v>
      </c>
      <c r="D42" s="15" t="s">
        <v>24</v>
      </c>
      <c r="E42" s="16">
        <v>1</v>
      </c>
      <c r="F42" s="17" t="s">
        <v>111</v>
      </c>
      <c r="G42" s="19">
        <v>0</v>
      </c>
      <c r="H42" s="18">
        <v>431.89</v>
      </c>
      <c r="I42" s="18">
        <v>1727.55</v>
      </c>
      <c r="J42" s="20">
        <f t="shared" si="0"/>
        <v>2159.44</v>
      </c>
      <c r="K42" s="21"/>
      <c r="L42" s="21"/>
      <c r="M42" s="21"/>
      <c r="N42" s="21"/>
      <c r="O42" s="21"/>
      <c r="P42" s="21"/>
      <c r="Q42" s="21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ht="14.25" customHeight="1" x14ac:dyDescent="0.3">
      <c r="A43" s="76" t="s">
        <v>112</v>
      </c>
      <c r="B43" s="14" t="s">
        <v>108</v>
      </c>
      <c r="C43" s="15" t="s">
        <v>49</v>
      </c>
      <c r="D43" s="15" t="s">
        <v>24</v>
      </c>
      <c r="E43" s="16">
        <v>1</v>
      </c>
      <c r="F43" s="17" t="s">
        <v>113</v>
      </c>
      <c r="G43" s="19">
        <v>0</v>
      </c>
      <c r="H43" s="18">
        <v>431.89</v>
      </c>
      <c r="I43" s="18">
        <v>1727.55</v>
      </c>
      <c r="J43" s="20">
        <f t="shared" si="0"/>
        <v>2159.44</v>
      </c>
      <c r="K43" s="21"/>
      <c r="L43" s="21"/>
      <c r="M43" s="21"/>
      <c r="N43" s="21"/>
      <c r="O43" s="21"/>
      <c r="P43" s="21"/>
      <c r="Q43" s="21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ht="14.25" customHeight="1" x14ac:dyDescent="0.3">
      <c r="A44" s="76" t="s">
        <v>114</v>
      </c>
      <c r="B44" s="14" t="s">
        <v>108</v>
      </c>
      <c r="C44" s="15" t="s">
        <v>61</v>
      </c>
      <c r="D44" s="15" t="s">
        <v>24</v>
      </c>
      <c r="E44" s="16">
        <v>1</v>
      </c>
      <c r="F44" s="17" t="s">
        <v>390</v>
      </c>
      <c r="G44" s="19">
        <v>0</v>
      </c>
      <c r="H44" s="18">
        <v>431.89</v>
      </c>
      <c r="I44" s="18">
        <v>1727.55</v>
      </c>
      <c r="J44" s="20">
        <f t="shared" si="0"/>
        <v>2159.44</v>
      </c>
      <c r="K44" s="21"/>
      <c r="L44" s="21"/>
      <c r="M44" s="21"/>
      <c r="N44" s="21"/>
      <c r="O44" s="21"/>
      <c r="P44" s="21"/>
      <c r="Q44" s="21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ht="14.25" customHeight="1" x14ac:dyDescent="0.3">
      <c r="A45" s="76" t="s">
        <v>116</v>
      </c>
      <c r="B45" s="14" t="s">
        <v>108</v>
      </c>
      <c r="C45" s="15" t="s">
        <v>61</v>
      </c>
      <c r="D45" s="15" t="s">
        <v>24</v>
      </c>
      <c r="E45" s="16">
        <v>1</v>
      </c>
      <c r="F45" s="17" t="s">
        <v>117</v>
      </c>
      <c r="G45" s="19">
        <v>0</v>
      </c>
      <c r="H45" s="18">
        <v>431.89</v>
      </c>
      <c r="I45" s="18">
        <v>1727.55</v>
      </c>
      <c r="J45" s="20">
        <f t="shared" si="0"/>
        <v>2159.44</v>
      </c>
      <c r="K45" s="21"/>
      <c r="L45" s="21"/>
      <c r="M45" s="21"/>
      <c r="N45" s="21"/>
      <c r="O45" s="21"/>
      <c r="P45" s="21"/>
      <c r="Q45" s="21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ht="14.25" customHeight="1" x14ac:dyDescent="0.3">
      <c r="A46" s="76" t="s">
        <v>118</v>
      </c>
      <c r="B46" s="14" t="s">
        <v>108</v>
      </c>
      <c r="C46" s="15" t="s">
        <v>119</v>
      </c>
      <c r="D46" s="15" t="s">
        <v>24</v>
      </c>
      <c r="E46" s="16">
        <v>1</v>
      </c>
      <c r="F46" s="17" t="s">
        <v>120</v>
      </c>
      <c r="G46" s="19">
        <v>0</v>
      </c>
      <c r="H46" s="18">
        <v>431.89</v>
      </c>
      <c r="I46" s="18">
        <v>1727.55</v>
      </c>
      <c r="J46" s="20">
        <f t="shared" si="0"/>
        <v>2159.44</v>
      </c>
      <c r="K46" s="21"/>
      <c r="L46" s="21"/>
      <c r="M46" s="21"/>
      <c r="N46" s="21"/>
      <c r="O46" s="21"/>
      <c r="P46" s="21"/>
      <c r="Q46" s="21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0" ht="14.25" customHeight="1" x14ac:dyDescent="0.3">
      <c r="A47" s="76" t="s">
        <v>121</v>
      </c>
      <c r="B47" s="14" t="s">
        <v>108</v>
      </c>
      <c r="C47" s="15" t="s">
        <v>77</v>
      </c>
      <c r="D47" s="15" t="s">
        <v>24</v>
      </c>
      <c r="E47" s="16">
        <v>1</v>
      </c>
      <c r="F47" s="17" t="s">
        <v>122</v>
      </c>
      <c r="G47" s="19">
        <v>0</v>
      </c>
      <c r="H47" s="18">
        <v>431.89</v>
      </c>
      <c r="I47" s="18">
        <v>1727.55</v>
      </c>
      <c r="J47" s="20">
        <f t="shared" si="0"/>
        <v>2159.44</v>
      </c>
      <c r="K47" s="21"/>
      <c r="L47" s="21"/>
      <c r="M47" s="21"/>
      <c r="N47" s="21"/>
      <c r="O47" s="21"/>
      <c r="P47" s="21"/>
      <c r="Q47" s="21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0" ht="14.25" customHeight="1" x14ac:dyDescent="0.3">
      <c r="A48" s="76" t="s">
        <v>121</v>
      </c>
      <c r="B48" s="14" t="s">
        <v>108</v>
      </c>
      <c r="C48" s="15" t="s">
        <v>77</v>
      </c>
      <c r="D48" s="15" t="s">
        <v>24</v>
      </c>
      <c r="E48" s="16">
        <v>1</v>
      </c>
      <c r="F48" s="17" t="s">
        <v>123</v>
      </c>
      <c r="G48" s="19">
        <v>0</v>
      </c>
      <c r="H48" s="18">
        <v>431.89</v>
      </c>
      <c r="I48" s="18">
        <v>1727.55</v>
      </c>
      <c r="J48" s="20">
        <f t="shared" si="0"/>
        <v>2159.44</v>
      </c>
      <c r="K48" s="21"/>
      <c r="L48" s="21"/>
      <c r="M48" s="21"/>
      <c r="N48" s="21"/>
      <c r="O48" s="21"/>
      <c r="P48" s="21"/>
      <c r="Q48" s="21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0" ht="14.25" customHeight="1" x14ac:dyDescent="0.3">
      <c r="A49" s="76" t="s">
        <v>124</v>
      </c>
      <c r="B49" s="14" t="s">
        <v>108</v>
      </c>
      <c r="C49" s="15" t="s">
        <v>43</v>
      </c>
      <c r="D49" s="15" t="s">
        <v>24</v>
      </c>
      <c r="E49" s="16">
        <v>1</v>
      </c>
      <c r="F49" s="17" t="s">
        <v>125</v>
      </c>
      <c r="G49" s="19">
        <v>0</v>
      </c>
      <c r="H49" s="18">
        <v>431.89</v>
      </c>
      <c r="I49" s="18">
        <v>1727.55</v>
      </c>
      <c r="J49" s="20">
        <f t="shared" si="0"/>
        <v>2159.44</v>
      </c>
      <c r="K49" s="21"/>
      <c r="L49" s="21"/>
      <c r="M49" s="21"/>
      <c r="N49" s="21"/>
      <c r="O49" s="21"/>
      <c r="P49" s="21"/>
      <c r="Q49" s="21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0" ht="14.25" customHeight="1" x14ac:dyDescent="0.3">
      <c r="A50" s="76" t="s">
        <v>126</v>
      </c>
      <c r="B50" s="14" t="s">
        <v>108</v>
      </c>
      <c r="C50" s="15" t="s">
        <v>23</v>
      </c>
      <c r="D50" s="15" t="s">
        <v>24</v>
      </c>
      <c r="E50" s="16">
        <v>1</v>
      </c>
      <c r="F50" s="17" t="s">
        <v>127</v>
      </c>
      <c r="G50" s="19">
        <v>0</v>
      </c>
      <c r="H50" s="18">
        <v>431.89</v>
      </c>
      <c r="I50" s="18">
        <v>1727.55</v>
      </c>
      <c r="J50" s="20">
        <f t="shared" si="0"/>
        <v>2159.44</v>
      </c>
      <c r="K50" s="21"/>
      <c r="L50" s="21"/>
      <c r="M50" s="21"/>
      <c r="N50" s="21"/>
      <c r="O50" s="21"/>
      <c r="P50" s="21"/>
      <c r="Q50" s="21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0" ht="14.25" customHeight="1" x14ac:dyDescent="0.3">
      <c r="A51" s="76" t="s">
        <v>128</v>
      </c>
      <c r="B51" s="14" t="s">
        <v>108</v>
      </c>
      <c r="C51" s="15" t="s">
        <v>46</v>
      </c>
      <c r="D51" s="15" t="s">
        <v>24</v>
      </c>
      <c r="E51" s="16">
        <v>1</v>
      </c>
      <c r="F51" s="17" t="s">
        <v>129</v>
      </c>
      <c r="G51" s="19">
        <v>0</v>
      </c>
      <c r="H51" s="18">
        <v>431.89</v>
      </c>
      <c r="I51" s="18">
        <v>1727.55</v>
      </c>
      <c r="J51" s="20">
        <f t="shared" si="0"/>
        <v>2159.44</v>
      </c>
      <c r="K51" s="21"/>
      <c r="L51" s="21"/>
      <c r="M51" s="21"/>
      <c r="N51" s="21"/>
      <c r="O51" s="21"/>
      <c r="P51" s="21"/>
      <c r="Q51" s="21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</row>
    <row r="52" spans="1:30" ht="14.25" customHeight="1" x14ac:dyDescent="0.3">
      <c r="A52" s="76" t="s">
        <v>130</v>
      </c>
      <c r="B52" s="14" t="s">
        <v>108</v>
      </c>
      <c r="C52" s="15" t="s">
        <v>46</v>
      </c>
      <c r="D52" s="15" t="s">
        <v>24</v>
      </c>
      <c r="E52" s="16">
        <v>1</v>
      </c>
      <c r="F52" s="17" t="s">
        <v>131</v>
      </c>
      <c r="G52" s="19">
        <v>0</v>
      </c>
      <c r="H52" s="18">
        <v>431.89</v>
      </c>
      <c r="I52" s="18">
        <v>1727.55</v>
      </c>
      <c r="J52" s="20">
        <f t="shared" si="0"/>
        <v>2159.44</v>
      </c>
      <c r="K52" s="21"/>
      <c r="L52" s="21"/>
      <c r="M52" s="21"/>
      <c r="N52" s="21"/>
      <c r="O52" s="21"/>
      <c r="P52" s="21"/>
      <c r="Q52" s="21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30" ht="14.25" customHeight="1" x14ac:dyDescent="0.3">
      <c r="A53" s="76" t="s">
        <v>132</v>
      </c>
      <c r="B53" s="14" t="s">
        <v>108</v>
      </c>
      <c r="C53" s="15" t="s">
        <v>46</v>
      </c>
      <c r="D53" s="15" t="s">
        <v>24</v>
      </c>
      <c r="E53" s="16">
        <v>1</v>
      </c>
      <c r="F53" s="17" t="s">
        <v>133</v>
      </c>
      <c r="G53" s="19">
        <v>0</v>
      </c>
      <c r="H53" s="18">
        <v>431.89</v>
      </c>
      <c r="I53" s="18">
        <v>1727.55</v>
      </c>
      <c r="J53" s="20">
        <f t="shared" si="0"/>
        <v>2159.44</v>
      </c>
      <c r="K53" s="21"/>
      <c r="L53" s="21"/>
      <c r="M53" s="21"/>
      <c r="N53" s="21"/>
      <c r="O53" s="21"/>
      <c r="P53" s="21"/>
      <c r="Q53" s="21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30" ht="14.25" customHeight="1" x14ac:dyDescent="0.3">
      <c r="A54" s="76" t="s">
        <v>134</v>
      </c>
      <c r="B54" s="14" t="s">
        <v>108</v>
      </c>
      <c r="C54" s="15" t="s">
        <v>135</v>
      </c>
      <c r="D54" s="15" t="s">
        <v>24</v>
      </c>
      <c r="E54" s="16">
        <v>1</v>
      </c>
      <c r="F54" s="17" t="s">
        <v>136</v>
      </c>
      <c r="G54" s="19">
        <v>0</v>
      </c>
      <c r="H54" s="18">
        <v>431.89</v>
      </c>
      <c r="I54" s="18">
        <v>1727.55</v>
      </c>
      <c r="J54" s="20">
        <f t="shared" si="0"/>
        <v>2159.44</v>
      </c>
      <c r="K54" s="21"/>
      <c r="L54" s="21"/>
      <c r="M54" s="21"/>
      <c r="N54" s="21"/>
      <c r="O54" s="21"/>
      <c r="P54" s="21"/>
      <c r="Q54" s="21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</row>
    <row r="55" spans="1:30" ht="14.25" customHeight="1" x14ac:dyDescent="0.3">
      <c r="A55" s="76" t="s">
        <v>137</v>
      </c>
      <c r="B55" s="14" t="s">
        <v>108</v>
      </c>
      <c r="C55" s="15" t="s">
        <v>46</v>
      </c>
      <c r="D55" s="15" t="s">
        <v>24</v>
      </c>
      <c r="E55" s="16">
        <v>1</v>
      </c>
      <c r="F55" s="17" t="s">
        <v>138</v>
      </c>
      <c r="G55" s="19">
        <v>0</v>
      </c>
      <c r="H55" s="18">
        <v>431.89</v>
      </c>
      <c r="I55" s="18">
        <v>1727.55</v>
      </c>
      <c r="J55" s="20">
        <f t="shared" si="0"/>
        <v>2159.44</v>
      </c>
      <c r="K55" s="21"/>
      <c r="L55" s="21"/>
      <c r="M55" s="21"/>
      <c r="N55" s="21"/>
      <c r="O55" s="21"/>
      <c r="P55" s="21"/>
      <c r="Q55" s="21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30" ht="14.25" customHeight="1" x14ac:dyDescent="0.3">
      <c r="A56" s="75" t="s">
        <v>139</v>
      </c>
      <c r="B56" s="14" t="s">
        <v>108</v>
      </c>
      <c r="C56" s="15" t="s">
        <v>140</v>
      </c>
      <c r="D56" s="15" t="s">
        <v>24</v>
      </c>
      <c r="E56" s="16">
        <v>1</v>
      </c>
      <c r="F56" s="17" t="s">
        <v>385</v>
      </c>
      <c r="G56" s="19">
        <v>0</v>
      </c>
      <c r="H56" s="18">
        <v>431.89</v>
      </c>
      <c r="I56" s="18">
        <v>1727.55</v>
      </c>
      <c r="J56" s="20">
        <f t="shared" si="0"/>
        <v>2159.44</v>
      </c>
      <c r="K56" s="21"/>
      <c r="L56" s="21"/>
      <c r="M56" s="21"/>
      <c r="N56" s="21"/>
      <c r="O56" s="21"/>
      <c r="P56" s="21"/>
      <c r="Q56" s="21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30" ht="14.25" customHeight="1" x14ac:dyDescent="0.3">
      <c r="A57" s="75" t="s">
        <v>142</v>
      </c>
      <c r="B57" s="14" t="s">
        <v>108</v>
      </c>
      <c r="C57" s="15" t="s">
        <v>89</v>
      </c>
      <c r="D57" s="15" t="s">
        <v>24</v>
      </c>
      <c r="E57" s="16">
        <v>1</v>
      </c>
      <c r="F57" s="28" t="s">
        <v>143</v>
      </c>
      <c r="G57" s="19">
        <v>0</v>
      </c>
      <c r="H57" s="18">
        <v>431.89</v>
      </c>
      <c r="I57" s="18">
        <v>1727.55</v>
      </c>
      <c r="J57" s="20">
        <f t="shared" si="0"/>
        <v>2159.44</v>
      </c>
      <c r="K57" s="21"/>
      <c r="L57" s="21"/>
      <c r="M57" s="21"/>
      <c r="N57" s="21"/>
      <c r="O57" s="21"/>
      <c r="P57" s="21"/>
      <c r="Q57" s="21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</row>
    <row r="58" spans="1:30" ht="14.25" customHeight="1" x14ac:dyDescent="0.3">
      <c r="A58" s="75" t="s">
        <v>144</v>
      </c>
      <c r="B58" s="14" t="s">
        <v>108</v>
      </c>
      <c r="C58" s="15" t="s">
        <v>145</v>
      </c>
      <c r="D58" s="15" t="s">
        <v>31</v>
      </c>
      <c r="E58" s="16">
        <v>1</v>
      </c>
      <c r="F58" s="17" t="s">
        <v>170</v>
      </c>
      <c r="G58" s="19">
        <v>0</v>
      </c>
      <c r="H58" s="19">
        <v>0</v>
      </c>
      <c r="I58" s="18">
        <v>1727.55</v>
      </c>
      <c r="J58" s="20">
        <f t="shared" si="0"/>
        <v>1727.55</v>
      </c>
      <c r="K58" s="21"/>
      <c r="L58" s="21"/>
      <c r="M58" s="21"/>
      <c r="N58" s="21"/>
      <c r="O58" s="21"/>
      <c r="P58" s="21"/>
      <c r="Q58" s="21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</row>
    <row r="59" spans="1:30" ht="14.25" customHeight="1" x14ac:dyDescent="0.3">
      <c r="A59" s="75" t="s">
        <v>147</v>
      </c>
      <c r="B59" s="14" t="s">
        <v>108</v>
      </c>
      <c r="C59" s="15" t="s">
        <v>43</v>
      </c>
      <c r="D59" s="15" t="s">
        <v>31</v>
      </c>
      <c r="E59" s="16">
        <v>1</v>
      </c>
      <c r="F59" s="17" t="s">
        <v>148</v>
      </c>
      <c r="G59" s="19">
        <v>0</v>
      </c>
      <c r="H59" s="19">
        <v>0</v>
      </c>
      <c r="I59" s="18">
        <v>1727.55</v>
      </c>
      <c r="J59" s="20">
        <f t="shared" si="0"/>
        <v>1727.55</v>
      </c>
      <c r="K59" s="21"/>
      <c r="L59" s="21"/>
      <c r="M59" s="21"/>
      <c r="N59" s="21"/>
      <c r="O59" s="21"/>
      <c r="P59" s="21"/>
      <c r="Q59" s="21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</row>
    <row r="60" spans="1:30" ht="14.25" customHeight="1" x14ac:dyDescent="0.3">
      <c r="A60" s="76" t="s">
        <v>149</v>
      </c>
      <c r="B60" s="14" t="s">
        <v>108</v>
      </c>
      <c r="C60" s="15" t="s">
        <v>23</v>
      </c>
      <c r="D60" s="15" t="s">
        <v>24</v>
      </c>
      <c r="E60" s="16">
        <v>1</v>
      </c>
      <c r="F60" s="17" t="s">
        <v>150</v>
      </c>
      <c r="G60" s="19">
        <v>0</v>
      </c>
      <c r="H60" s="18">
        <v>431.89</v>
      </c>
      <c r="I60" s="18">
        <v>1727.55</v>
      </c>
      <c r="J60" s="20">
        <f t="shared" si="0"/>
        <v>2159.44</v>
      </c>
      <c r="K60" s="21"/>
      <c r="L60" s="21"/>
      <c r="M60" s="21"/>
      <c r="N60" s="21"/>
      <c r="O60" s="21"/>
      <c r="P60" s="21"/>
      <c r="Q60" s="21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</row>
    <row r="61" spans="1:30" ht="14.25" customHeight="1" x14ac:dyDescent="0.3">
      <c r="A61" s="75" t="s">
        <v>137</v>
      </c>
      <c r="B61" s="14" t="s">
        <v>108</v>
      </c>
      <c r="C61" s="15" t="s">
        <v>46</v>
      </c>
      <c r="D61" s="15" t="s">
        <v>24</v>
      </c>
      <c r="E61" s="16">
        <v>1</v>
      </c>
      <c r="F61" s="17" t="s">
        <v>151</v>
      </c>
      <c r="G61" s="19">
        <v>0</v>
      </c>
      <c r="H61" s="18">
        <v>431.89</v>
      </c>
      <c r="I61" s="18">
        <v>1727.55</v>
      </c>
      <c r="J61" s="20">
        <f t="shared" si="0"/>
        <v>2159.44</v>
      </c>
      <c r="K61" s="21"/>
      <c r="L61" s="21"/>
      <c r="M61" s="21"/>
      <c r="N61" s="21"/>
      <c r="O61" s="21"/>
      <c r="P61" s="21"/>
      <c r="Q61" s="21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</row>
    <row r="62" spans="1:30" ht="14.25" customHeight="1" x14ac:dyDescent="0.3">
      <c r="A62" s="75" t="s">
        <v>152</v>
      </c>
      <c r="B62" s="24" t="s">
        <v>108</v>
      </c>
      <c r="C62" s="15" t="s">
        <v>61</v>
      </c>
      <c r="D62" s="15" t="s">
        <v>24</v>
      </c>
      <c r="E62" s="16">
        <v>1</v>
      </c>
      <c r="F62" s="17" t="s">
        <v>153</v>
      </c>
      <c r="G62" s="19">
        <v>0</v>
      </c>
      <c r="H62" s="18">
        <v>431.89</v>
      </c>
      <c r="I62" s="18">
        <v>1727.55</v>
      </c>
      <c r="J62" s="20">
        <f t="shared" si="0"/>
        <v>2159.44</v>
      </c>
      <c r="K62" s="21"/>
      <c r="L62" s="21"/>
      <c r="M62" s="21"/>
      <c r="N62" s="21"/>
      <c r="O62" s="21"/>
      <c r="P62" s="21"/>
      <c r="Q62" s="21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</row>
    <row r="63" spans="1:30" ht="14.25" customHeight="1" x14ac:dyDescent="0.3">
      <c r="A63" s="76" t="s">
        <v>154</v>
      </c>
      <c r="B63" s="24" t="s">
        <v>108</v>
      </c>
      <c r="C63" s="15" t="s">
        <v>23</v>
      </c>
      <c r="D63" s="15" t="s">
        <v>24</v>
      </c>
      <c r="E63" s="16">
        <v>1</v>
      </c>
      <c r="F63" s="17" t="s">
        <v>155</v>
      </c>
      <c r="G63" s="19">
        <v>0</v>
      </c>
      <c r="H63" s="18">
        <v>431.89</v>
      </c>
      <c r="I63" s="18">
        <v>1727.55</v>
      </c>
      <c r="J63" s="20">
        <f t="shared" si="0"/>
        <v>2159.44</v>
      </c>
      <c r="K63" s="21"/>
      <c r="L63" s="21"/>
      <c r="M63" s="21"/>
      <c r="N63" s="21"/>
      <c r="O63" s="21"/>
      <c r="P63" s="21"/>
      <c r="Q63" s="21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</row>
    <row r="64" spans="1:30" ht="14.25" customHeight="1" x14ac:dyDescent="0.3">
      <c r="A64" s="76" t="s">
        <v>156</v>
      </c>
      <c r="B64" s="24" t="s">
        <v>108</v>
      </c>
      <c r="C64" s="15" t="s">
        <v>46</v>
      </c>
      <c r="D64" s="15" t="s">
        <v>24</v>
      </c>
      <c r="E64" s="16">
        <v>1</v>
      </c>
      <c r="F64" s="31" t="s">
        <v>157</v>
      </c>
      <c r="G64" s="19">
        <v>0</v>
      </c>
      <c r="H64" s="18">
        <v>431.89</v>
      </c>
      <c r="I64" s="18">
        <v>1727.55</v>
      </c>
      <c r="J64" s="20">
        <f t="shared" si="0"/>
        <v>2159.44</v>
      </c>
      <c r="K64" s="21"/>
      <c r="L64" s="21"/>
      <c r="M64" s="21"/>
      <c r="N64" s="21"/>
      <c r="O64" s="21"/>
      <c r="P64" s="21"/>
      <c r="Q64" s="21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</row>
    <row r="65" spans="1:30" ht="14.25" customHeight="1" x14ac:dyDescent="0.3">
      <c r="A65" s="76" t="s">
        <v>158</v>
      </c>
      <c r="B65" s="24" t="s">
        <v>108</v>
      </c>
      <c r="C65" s="15" t="s">
        <v>23</v>
      </c>
      <c r="D65" s="15" t="s">
        <v>24</v>
      </c>
      <c r="E65" s="16">
        <v>1</v>
      </c>
      <c r="F65" s="17" t="s">
        <v>159</v>
      </c>
      <c r="G65" s="19">
        <v>0</v>
      </c>
      <c r="H65" s="18">
        <v>431.89</v>
      </c>
      <c r="I65" s="18">
        <v>1727.55</v>
      </c>
      <c r="J65" s="20">
        <f t="shared" si="0"/>
        <v>2159.44</v>
      </c>
      <c r="K65" s="21"/>
      <c r="L65" s="21"/>
      <c r="M65" s="21"/>
      <c r="N65" s="21"/>
      <c r="O65" s="21"/>
      <c r="P65" s="21"/>
      <c r="Q65" s="21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</row>
    <row r="66" spans="1:30" ht="14.25" customHeight="1" x14ac:dyDescent="0.3">
      <c r="A66" s="76" t="s">
        <v>160</v>
      </c>
      <c r="B66" s="14" t="s">
        <v>161</v>
      </c>
      <c r="C66" s="15" t="s">
        <v>37</v>
      </c>
      <c r="D66" s="15" t="s">
        <v>162</v>
      </c>
      <c r="E66" s="16">
        <v>1</v>
      </c>
      <c r="F66" s="32" t="s">
        <v>162</v>
      </c>
      <c r="G66" s="19">
        <v>0</v>
      </c>
      <c r="H66" s="19">
        <v>0</v>
      </c>
      <c r="I66" s="19">
        <v>0</v>
      </c>
      <c r="J66" s="20">
        <f t="shared" si="0"/>
        <v>0</v>
      </c>
      <c r="K66" s="21"/>
      <c r="L66" s="21"/>
      <c r="M66" s="21"/>
      <c r="N66" s="21"/>
      <c r="O66" s="21"/>
      <c r="P66" s="21"/>
      <c r="Q66" s="21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</row>
    <row r="67" spans="1:30" ht="14.25" customHeight="1" x14ac:dyDescent="0.3">
      <c r="A67" s="76" t="s">
        <v>163</v>
      </c>
      <c r="B67" s="14" t="s">
        <v>161</v>
      </c>
      <c r="C67" s="15" t="s">
        <v>164</v>
      </c>
      <c r="D67" s="15" t="s">
        <v>24</v>
      </c>
      <c r="E67" s="16">
        <v>1</v>
      </c>
      <c r="F67" s="17" t="s">
        <v>165</v>
      </c>
      <c r="G67" s="19">
        <v>0</v>
      </c>
      <c r="H67" s="18">
        <v>265.77999999999997</v>
      </c>
      <c r="I67" s="18">
        <v>1063.1099999999999</v>
      </c>
      <c r="J67" s="20">
        <f t="shared" si="0"/>
        <v>1328.8899999999999</v>
      </c>
      <c r="K67" s="21"/>
      <c r="L67" s="21"/>
      <c r="M67" s="21"/>
      <c r="N67" s="21"/>
      <c r="O67" s="21"/>
      <c r="P67" s="21"/>
      <c r="Q67" s="21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</row>
    <row r="68" spans="1:30" ht="14.25" customHeight="1" x14ac:dyDescent="0.3">
      <c r="A68" s="76" t="s">
        <v>166</v>
      </c>
      <c r="B68" s="14" t="s">
        <v>161</v>
      </c>
      <c r="C68" s="15" t="s">
        <v>52</v>
      </c>
      <c r="D68" s="15" t="s">
        <v>24</v>
      </c>
      <c r="E68" s="16">
        <v>1</v>
      </c>
      <c r="F68" s="17" t="s">
        <v>167</v>
      </c>
      <c r="G68" s="19">
        <v>0</v>
      </c>
      <c r="H68" s="18">
        <v>265.77999999999997</v>
      </c>
      <c r="I68" s="18">
        <v>1063.1099999999999</v>
      </c>
      <c r="J68" s="20">
        <f t="shared" si="0"/>
        <v>1328.8899999999999</v>
      </c>
      <c r="K68" s="21"/>
      <c r="L68" s="21"/>
      <c r="M68" s="21"/>
      <c r="N68" s="21"/>
      <c r="O68" s="21"/>
      <c r="P68" s="21"/>
      <c r="Q68" s="21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</row>
    <row r="69" spans="1:30" ht="14.25" customHeight="1" x14ac:dyDescent="0.3">
      <c r="A69" s="76" t="s">
        <v>168</v>
      </c>
      <c r="B69" s="14" t="s">
        <v>161</v>
      </c>
      <c r="C69" s="15" t="s">
        <v>169</v>
      </c>
      <c r="D69" s="15" t="s">
        <v>24</v>
      </c>
      <c r="E69" s="16">
        <v>1</v>
      </c>
      <c r="F69" s="32" t="s">
        <v>162</v>
      </c>
      <c r="G69" s="19">
        <v>0</v>
      </c>
      <c r="H69" s="18">
        <v>265.77999999999997</v>
      </c>
      <c r="I69" s="18">
        <v>1063.1099999999999</v>
      </c>
      <c r="J69" s="20">
        <f t="shared" si="0"/>
        <v>1328.8899999999999</v>
      </c>
      <c r="K69" s="21"/>
      <c r="L69" s="21"/>
      <c r="M69" s="21"/>
      <c r="N69" s="21"/>
      <c r="O69" s="21"/>
      <c r="P69" s="21"/>
      <c r="Q69" s="21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</row>
    <row r="70" spans="1:30" ht="14.25" customHeight="1" x14ac:dyDescent="0.3">
      <c r="A70" s="76" t="s">
        <v>171</v>
      </c>
      <c r="B70" s="14" t="s">
        <v>161</v>
      </c>
      <c r="C70" s="15" t="s">
        <v>23</v>
      </c>
      <c r="D70" s="15" t="s">
        <v>24</v>
      </c>
      <c r="E70" s="16">
        <v>1</v>
      </c>
      <c r="F70" s="17" t="s">
        <v>172</v>
      </c>
      <c r="G70" s="19">
        <v>0</v>
      </c>
      <c r="H70" s="18">
        <v>265.77999999999997</v>
      </c>
      <c r="I70" s="18">
        <v>1063.1099999999999</v>
      </c>
      <c r="J70" s="20">
        <f t="shared" si="0"/>
        <v>1328.8899999999999</v>
      </c>
      <c r="K70" s="21"/>
      <c r="L70" s="21"/>
      <c r="M70" s="21"/>
      <c r="N70" s="21"/>
      <c r="O70" s="21"/>
      <c r="P70" s="21"/>
      <c r="Q70" s="21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</row>
    <row r="71" spans="1:30" ht="14.25" customHeight="1" x14ac:dyDescent="0.3">
      <c r="A71" s="76" t="s">
        <v>173</v>
      </c>
      <c r="B71" s="14" t="s">
        <v>161</v>
      </c>
      <c r="C71" s="15" t="s">
        <v>61</v>
      </c>
      <c r="D71" s="15" t="s">
        <v>24</v>
      </c>
      <c r="E71" s="16">
        <v>1</v>
      </c>
      <c r="F71" s="17" t="s">
        <v>174</v>
      </c>
      <c r="G71" s="19">
        <v>0</v>
      </c>
      <c r="H71" s="18">
        <v>265.77999999999997</v>
      </c>
      <c r="I71" s="18">
        <v>1063.1099999999999</v>
      </c>
      <c r="J71" s="20">
        <f t="shared" si="0"/>
        <v>1328.8899999999999</v>
      </c>
      <c r="K71" s="21"/>
      <c r="L71" s="21"/>
      <c r="M71" s="21"/>
      <c r="N71" s="21"/>
      <c r="O71" s="21"/>
      <c r="P71" s="21"/>
      <c r="Q71" s="21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</row>
    <row r="72" spans="1:30" ht="14.25" customHeight="1" x14ac:dyDescent="0.3">
      <c r="A72" s="75" t="s">
        <v>175</v>
      </c>
      <c r="B72" s="14" t="s">
        <v>161</v>
      </c>
      <c r="C72" s="15" t="s">
        <v>119</v>
      </c>
      <c r="D72" s="15" t="s">
        <v>24</v>
      </c>
      <c r="E72" s="16">
        <v>1</v>
      </c>
      <c r="F72" s="17" t="s">
        <v>176</v>
      </c>
      <c r="G72" s="19">
        <v>0</v>
      </c>
      <c r="H72" s="18">
        <v>265.77999999999997</v>
      </c>
      <c r="I72" s="18">
        <v>1063.1099999999999</v>
      </c>
      <c r="J72" s="20">
        <f t="shared" si="0"/>
        <v>1328.8899999999999</v>
      </c>
      <c r="K72" s="21"/>
      <c r="L72" s="21"/>
      <c r="M72" s="21"/>
      <c r="N72" s="21"/>
      <c r="O72" s="21"/>
      <c r="P72" s="21"/>
      <c r="Q72" s="21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</row>
    <row r="73" spans="1:30" ht="14.25" customHeight="1" x14ac:dyDescent="0.3">
      <c r="A73" s="75" t="s">
        <v>177</v>
      </c>
      <c r="B73" s="24" t="s">
        <v>161</v>
      </c>
      <c r="C73" s="15" t="s">
        <v>145</v>
      </c>
      <c r="D73" s="15" t="s">
        <v>24</v>
      </c>
      <c r="E73" s="16">
        <v>1</v>
      </c>
      <c r="F73" s="17" t="s">
        <v>178</v>
      </c>
      <c r="G73" s="19">
        <v>0</v>
      </c>
      <c r="H73" s="18">
        <v>265.77999999999997</v>
      </c>
      <c r="I73" s="18">
        <v>1063.1099999999999</v>
      </c>
      <c r="J73" s="20">
        <f t="shared" si="0"/>
        <v>1328.8899999999999</v>
      </c>
      <c r="K73" s="21"/>
      <c r="L73" s="21"/>
      <c r="M73" s="21"/>
      <c r="N73" s="21"/>
      <c r="O73" s="21"/>
      <c r="P73" s="21"/>
      <c r="Q73" s="21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</row>
    <row r="74" spans="1:30" ht="14.25" customHeight="1" x14ac:dyDescent="0.3">
      <c r="A74" s="76" t="s">
        <v>179</v>
      </c>
      <c r="B74" s="14" t="s">
        <v>180</v>
      </c>
      <c r="C74" s="15" t="s">
        <v>23</v>
      </c>
      <c r="D74" s="15" t="s">
        <v>24</v>
      </c>
      <c r="E74" s="16">
        <v>1</v>
      </c>
      <c r="F74" s="17" t="s">
        <v>181</v>
      </c>
      <c r="G74" s="19">
        <v>0</v>
      </c>
      <c r="H74" s="18">
        <v>232.56</v>
      </c>
      <c r="I74" s="18">
        <v>930.22</v>
      </c>
      <c r="J74" s="20">
        <f t="shared" si="0"/>
        <v>1162.78</v>
      </c>
      <c r="K74" s="21"/>
      <c r="L74" s="21"/>
      <c r="M74" s="21"/>
      <c r="N74" s="21"/>
      <c r="O74" s="21"/>
      <c r="P74" s="21"/>
      <c r="Q74" s="21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</row>
    <row r="75" spans="1:30" ht="14.25" customHeight="1" x14ac:dyDescent="0.3">
      <c r="A75" s="75" t="s">
        <v>182</v>
      </c>
      <c r="B75" s="14" t="s">
        <v>180</v>
      </c>
      <c r="C75" s="15"/>
      <c r="D75" s="15" t="s">
        <v>162</v>
      </c>
      <c r="E75" s="16">
        <v>1</v>
      </c>
      <c r="F75" s="17" t="s">
        <v>386</v>
      </c>
      <c r="G75" s="19">
        <v>0</v>
      </c>
      <c r="H75" s="19">
        <v>0</v>
      </c>
      <c r="I75" s="19">
        <v>0</v>
      </c>
      <c r="J75" s="20">
        <f t="shared" si="0"/>
        <v>0</v>
      </c>
      <c r="K75" s="21"/>
      <c r="L75" s="21"/>
      <c r="M75" s="21"/>
      <c r="N75" s="21"/>
      <c r="O75" s="21"/>
      <c r="P75" s="21"/>
      <c r="Q75" s="21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</row>
    <row r="76" spans="1:30" ht="14.25" customHeight="1" x14ac:dyDescent="0.3">
      <c r="A76" s="76" t="s">
        <v>183</v>
      </c>
      <c r="B76" s="14" t="s">
        <v>180</v>
      </c>
      <c r="C76" s="15" t="s">
        <v>30</v>
      </c>
      <c r="D76" s="15" t="s">
        <v>24</v>
      </c>
      <c r="E76" s="16">
        <v>1</v>
      </c>
      <c r="F76" s="17" t="s">
        <v>184</v>
      </c>
      <c r="G76" s="19">
        <v>0</v>
      </c>
      <c r="H76" s="18">
        <v>232.56</v>
      </c>
      <c r="I76" s="18">
        <v>930.22</v>
      </c>
      <c r="J76" s="20">
        <f t="shared" si="0"/>
        <v>1162.78</v>
      </c>
      <c r="K76" s="21"/>
      <c r="L76" s="21"/>
      <c r="M76" s="21"/>
      <c r="N76" s="21"/>
      <c r="O76" s="21"/>
      <c r="P76" s="21"/>
      <c r="Q76" s="21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</row>
    <row r="77" spans="1:30" ht="14.25" customHeight="1" x14ac:dyDescent="0.3">
      <c r="A77" s="76" t="s">
        <v>185</v>
      </c>
      <c r="B77" s="14" t="s">
        <v>180</v>
      </c>
      <c r="C77" s="15" t="s">
        <v>30</v>
      </c>
      <c r="D77" s="15" t="s">
        <v>24</v>
      </c>
      <c r="E77" s="16">
        <v>1</v>
      </c>
      <c r="F77" s="17" t="s">
        <v>186</v>
      </c>
      <c r="G77" s="19">
        <v>0</v>
      </c>
      <c r="H77" s="18">
        <v>232.56</v>
      </c>
      <c r="I77" s="18">
        <v>930.22</v>
      </c>
      <c r="J77" s="20">
        <f t="shared" si="0"/>
        <v>1162.78</v>
      </c>
      <c r="K77" s="21"/>
      <c r="L77" s="21"/>
      <c r="M77" s="21"/>
      <c r="N77" s="21"/>
      <c r="O77" s="21"/>
      <c r="P77" s="21"/>
      <c r="Q77" s="21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</row>
    <row r="78" spans="1:30" ht="14.25" customHeight="1" x14ac:dyDescent="0.3">
      <c r="A78" s="76" t="s">
        <v>187</v>
      </c>
      <c r="B78" s="14" t="s">
        <v>180</v>
      </c>
      <c r="C78" s="15" t="s">
        <v>23</v>
      </c>
      <c r="D78" s="15" t="s">
        <v>24</v>
      </c>
      <c r="E78" s="16">
        <v>1</v>
      </c>
      <c r="F78" s="17" t="s">
        <v>188</v>
      </c>
      <c r="G78" s="19">
        <v>0</v>
      </c>
      <c r="H78" s="18">
        <v>232.56</v>
      </c>
      <c r="I78" s="18">
        <v>930.22</v>
      </c>
      <c r="J78" s="20">
        <f t="shared" si="0"/>
        <v>1162.78</v>
      </c>
      <c r="K78" s="21"/>
      <c r="L78" s="21"/>
      <c r="M78" s="21"/>
      <c r="N78" s="21"/>
      <c r="O78" s="21"/>
      <c r="P78" s="21"/>
      <c r="Q78" s="21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</row>
    <row r="79" spans="1:30" ht="14.25" customHeight="1" x14ac:dyDescent="0.3">
      <c r="A79" s="76" t="s">
        <v>187</v>
      </c>
      <c r="B79" s="14" t="s">
        <v>180</v>
      </c>
      <c r="C79" s="15"/>
      <c r="D79" s="15" t="s">
        <v>24</v>
      </c>
      <c r="E79" s="16">
        <v>1</v>
      </c>
      <c r="F79" s="17" t="s">
        <v>189</v>
      </c>
      <c r="G79" s="19">
        <v>0</v>
      </c>
      <c r="H79" s="18">
        <v>232.56</v>
      </c>
      <c r="I79" s="18">
        <v>930.22</v>
      </c>
      <c r="J79" s="20">
        <f t="shared" si="0"/>
        <v>1162.78</v>
      </c>
      <c r="K79" s="21"/>
      <c r="L79" s="21"/>
      <c r="M79" s="21"/>
      <c r="N79" s="21"/>
      <c r="O79" s="21"/>
      <c r="P79" s="21"/>
      <c r="Q79" s="21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</row>
    <row r="80" spans="1:30" ht="14.25" customHeight="1" x14ac:dyDescent="0.3">
      <c r="A80" s="76" t="s">
        <v>190</v>
      </c>
      <c r="B80" s="14" t="s">
        <v>180</v>
      </c>
      <c r="C80" s="15" t="s">
        <v>46</v>
      </c>
      <c r="D80" s="15" t="s">
        <v>162</v>
      </c>
      <c r="E80" s="16">
        <v>1</v>
      </c>
      <c r="F80" s="32" t="s">
        <v>162</v>
      </c>
      <c r="G80" s="19">
        <v>0</v>
      </c>
      <c r="H80" s="19">
        <v>0</v>
      </c>
      <c r="I80" s="19">
        <v>0</v>
      </c>
      <c r="J80" s="20">
        <f t="shared" si="0"/>
        <v>0</v>
      </c>
      <c r="K80" s="21"/>
      <c r="L80" s="21"/>
      <c r="M80" s="21"/>
      <c r="N80" s="21"/>
      <c r="O80" s="21"/>
      <c r="P80" s="21"/>
      <c r="Q80" s="21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</row>
    <row r="81" spans="1:30" ht="14.25" customHeight="1" x14ac:dyDescent="0.3">
      <c r="A81" s="76" t="s">
        <v>191</v>
      </c>
      <c r="B81" s="14" t="s">
        <v>180</v>
      </c>
      <c r="C81" s="15" t="s">
        <v>46</v>
      </c>
      <c r="D81" s="15" t="s">
        <v>24</v>
      </c>
      <c r="E81" s="16">
        <v>1</v>
      </c>
      <c r="F81" s="17" t="s">
        <v>192</v>
      </c>
      <c r="G81" s="19">
        <v>0</v>
      </c>
      <c r="H81" s="18">
        <v>232.56</v>
      </c>
      <c r="I81" s="18">
        <v>930.22</v>
      </c>
      <c r="J81" s="20">
        <f t="shared" si="0"/>
        <v>1162.78</v>
      </c>
      <c r="K81" s="21"/>
      <c r="L81" s="21"/>
      <c r="M81" s="21"/>
      <c r="N81" s="21"/>
      <c r="O81" s="21"/>
      <c r="P81" s="21"/>
      <c r="Q81" s="21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</row>
    <row r="82" spans="1:30" ht="14.25" customHeight="1" x14ac:dyDescent="0.3">
      <c r="A82" s="76" t="s">
        <v>193</v>
      </c>
      <c r="B82" s="14" t="s">
        <v>180</v>
      </c>
      <c r="C82" s="15" t="s">
        <v>30</v>
      </c>
      <c r="D82" s="15" t="s">
        <v>24</v>
      </c>
      <c r="E82" s="16">
        <v>1</v>
      </c>
      <c r="F82" s="17" t="s">
        <v>194</v>
      </c>
      <c r="G82" s="19">
        <v>0</v>
      </c>
      <c r="H82" s="18">
        <v>232.56</v>
      </c>
      <c r="I82" s="18">
        <v>930.22</v>
      </c>
      <c r="J82" s="20">
        <f t="shared" si="0"/>
        <v>1162.78</v>
      </c>
      <c r="K82" s="21"/>
      <c r="L82" s="21"/>
      <c r="M82" s="21"/>
      <c r="N82" s="21"/>
      <c r="O82" s="21"/>
      <c r="P82" s="21"/>
      <c r="Q82" s="21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</row>
    <row r="83" spans="1:30" ht="14.25" customHeight="1" x14ac:dyDescent="0.3">
      <c r="A83" s="76" t="s">
        <v>191</v>
      </c>
      <c r="B83" s="14" t="s">
        <v>180</v>
      </c>
      <c r="C83" s="15" t="s">
        <v>46</v>
      </c>
      <c r="D83" s="15" t="s">
        <v>24</v>
      </c>
      <c r="E83" s="16">
        <v>1</v>
      </c>
      <c r="F83" s="17" t="s">
        <v>195</v>
      </c>
      <c r="G83" s="19">
        <v>0</v>
      </c>
      <c r="H83" s="18">
        <v>232.56</v>
      </c>
      <c r="I83" s="18">
        <v>930.22</v>
      </c>
      <c r="J83" s="20">
        <f t="shared" si="0"/>
        <v>1162.78</v>
      </c>
      <c r="K83" s="21"/>
      <c r="L83" s="21"/>
      <c r="M83" s="21"/>
      <c r="N83" s="21"/>
      <c r="O83" s="21"/>
      <c r="P83" s="21"/>
      <c r="Q83" s="21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</row>
    <row r="84" spans="1:30" ht="14.25" customHeight="1" x14ac:dyDescent="0.3">
      <c r="A84" s="75" t="s">
        <v>191</v>
      </c>
      <c r="B84" s="14" t="s">
        <v>180</v>
      </c>
      <c r="C84" s="15" t="s">
        <v>46</v>
      </c>
      <c r="D84" s="15" t="s">
        <v>24</v>
      </c>
      <c r="E84" s="16">
        <v>1</v>
      </c>
      <c r="F84" s="17" t="s">
        <v>196</v>
      </c>
      <c r="G84" s="19">
        <v>0</v>
      </c>
      <c r="H84" s="18">
        <v>232.56</v>
      </c>
      <c r="I84" s="18">
        <v>930.22</v>
      </c>
      <c r="J84" s="20">
        <f t="shared" si="0"/>
        <v>1162.78</v>
      </c>
      <c r="K84" s="21"/>
      <c r="L84" s="21"/>
      <c r="M84" s="21"/>
      <c r="N84" s="21"/>
      <c r="O84" s="21"/>
      <c r="P84" s="21"/>
      <c r="Q84" s="21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</row>
    <row r="85" spans="1:30" ht="14.25" customHeight="1" x14ac:dyDescent="0.3">
      <c r="A85" s="75" t="s">
        <v>197</v>
      </c>
      <c r="B85" s="14" t="s">
        <v>180</v>
      </c>
      <c r="C85" s="15"/>
      <c r="D85" s="15" t="s">
        <v>162</v>
      </c>
      <c r="E85" s="16">
        <v>1</v>
      </c>
      <c r="F85" s="32" t="s">
        <v>162</v>
      </c>
      <c r="G85" s="19">
        <v>0</v>
      </c>
      <c r="H85" s="19">
        <v>0</v>
      </c>
      <c r="I85" s="19">
        <v>0</v>
      </c>
      <c r="J85" s="20">
        <f t="shared" si="0"/>
        <v>0</v>
      </c>
      <c r="K85" s="21"/>
      <c r="L85" s="21"/>
      <c r="M85" s="21"/>
      <c r="N85" s="21"/>
      <c r="O85" s="21"/>
      <c r="P85" s="21"/>
      <c r="Q85" s="21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</row>
    <row r="86" spans="1:30" ht="14.25" customHeight="1" x14ac:dyDescent="0.3">
      <c r="A86" s="76" t="s">
        <v>198</v>
      </c>
      <c r="B86" s="14" t="s">
        <v>180</v>
      </c>
      <c r="C86" s="15"/>
      <c r="D86" s="15" t="s">
        <v>162</v>
      </c>
      <c r="E86" s="16">
        <v>1</v>
      </c>
      <c r="F86" s="17" t="s">
        <v>387</v>
      </c>
      <c r="G86" s="19">
        <v>0</v>
      </c>
      <c r="H86" s="19">
        <v>0</v>
      </c>
      <c r="I86" s="19">
        <v>0</v>
      </c>
      <c r="J86" s="20">
        <f t="shared" si="0"/>
        <v>0</v>
      </c>
      <c r="K86" s="21"/>
      <c r="L86" s="21"/>
      <c r="M86" s="21"/>
      <c r="N86" s="21"/>
      <c r="O86" s="21"/>
      <c r="P86" s="21"/>
      <c r="Q86" s="21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</row>
    <row r="87" spans="1:30" ht="14.25" customHeight="1" x14ac:dyDescent="0.3">
      <c r="A87" s="75" t="s">
        <v>199</v>
      </c>
      <c r="B87" s="14" t="s">
        <v>180</v>
      </c>
      <c r="C87" s="15" t="s">
        <v>61</v>
      </c>
      <c r="D87" s="15" t="s">
        <v>24</v>
      </c>
      <c r="E87" s="16">
        <v>1</v>
      </c>
      <c r="F87" s="17" t="s">
        <v>388</v>
      </c>
      <c r="G87" s="19">
        <v>0</v>
      </c>
      <c r="H87" s="18">
        <v>232.56</v>
      </c>
      <c r="I87" s="18">
        <v>930.22</v>
      </c>
      <c r="J87" s="20">
        <f t="shared" si="0"/>
        <v>1162.78</v>
      </c>
      <c r="K87" s="21"/>
      <c r="L87" s="21"/>
      <c r="M87" s="21"/>
      <c r="N87" s="21"/>
      <c r="O87" s="21"/>
      <c r="P87" s="21"/>
      <c r="Q87" s="21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</row>
    <row r="88" spans="1:30" ht="14.25" customHeight="1" x14ac:dyDescent="0.3">
      <c r="A88" s="76" t="s">
        <v>191</v>
      </c>
      <c r="B88" s="14" t="s">
        <v>180</v>
      </c>
      <c r="C88" s="15" t="s">
        <v>46</v>
      </c>
      <c r="D88" s="15" t="s">
        <v>24</v>
      </c>
      <c r="E88" s="16">
        <v>1</v>
      </c>
      <c r="F88" s="17" t="s">
        <v>201</v>
      </c>
      <c r="G88" s="19">
        <v>0</v>
      </c>
      <c r="H88" s="18">
        <v>232.56</v>
      </c>
      <c r="I88" s="18">
        <v>930.22</v>
      </c>
      <c r="J88" s="20">
        <f t="shared" si="0"/>
        <v>1162.78</v>
      </c>
      <c r="K88" s="21"/>
      <c r="L88" s="21"/>
      <c r="M88" s="21"/>
      <c r="N88" s="21"/>
      <c r="O88" s="21"/>
      <c r="P88" s="21"/>
      <c r="Q88" s="21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</row>
    <row r="89" spans="1:30" ht="14.25" customHeight="1" x14ac:dyDescent="0.3">
      <c r="A89" s="76" t="s">
        <v>202</v>
      </c>
      <c r="B89" s="14" t="s">
        <v>180</v>
      </c>
      <c r="C89" s="15"/>
      <c r="D89" s="15" t="s">
        <v>162</v>
      </c>
      <c r="E89" s="16">
        <v>1</v>
      </c>
      <c r="F89" s="32" t="s">
        <v>162</v>
      </c>
      <c r="G89" s="19">
        <v>0</v>
      </c>
      <c r="H89" s="19">
        <v>0</v>
      </c>
      <c r="I89" s="19">
        <v>0</v>
      </c>
      <c r="J89" s="20">
        <f t="shared" si="0"/>
        <v>0</v>
      </c>
      <c r="K89" s="21"/>
      <c r="L89" s="21"/>
      <c r="M89" s="21"/>
      <c r="N89" s="21"/>
      <c r="O89" s="21"/>
      <c r="P89" s="21"/>
      <c r="Q89" s="21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</row>
    <row r="90" spans="1:30" ht="14.25" customHeight="1" x14ac:dyDescent="0.3">
      <c r="A90" s="76" t="s">
        <v>203</v>
      </c>
      <c r="B90" s="14" t="s">
        <v>180</v>
      </c>
      <c r="C90" s="15" t="s">
        <v>27</v>
      </c>
      <c r="D90" s="15" t="s">
        <v>24</v>
      </c>
      <c r="E90" s="16">
        <v>1</v>
      </c>
      <c r="F90" s="17" t="s">
        <v>204</v>
      </c>
      <c r="G90" s="19">
        <v>0</v>
      </c>
      <c r="H90" s="18">
        <v>232.56</v>
      </c>
      <c r="I90" s="18">
        <v>930.22</v>
      </c>
      <c r="J90" s="20">
        <f t="shared" si="0"/>
        <v>1162.78</v>
      </c>
      <c r="K90" s="21"/>
      <c r="L90" s="21"/>
      <c r="M90" s="21"/>
      <c r="N90" s="21"/>
      <c r="O90" s="21"/>
      <c r="P90" s="21"/>
      <c r="Q90" s="21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</row>
    <row r="91" spans="1:30" ht="14.25" customHeight="1" x14ac:dyDescent="0.25">
      <c r="A91" s="35" t="s">
        <v>205</v>
      </c>
      <c r="B91" s="35" t="s">
        <v>206</v>
      </c>
      <c r="C91" s="36" t="s">
        <v>207</v>
      </c>
      <c r="D91" s="36" t="s">
        <v>208</v>
      </c>
      <c r="E91" s="36" t="s">
        <v>209</v>
      </c>
      <c r="F91" s="37"/>
      <c r="G91" s="36" t="s">
        <v>210</v>
      </c>
      <c r="H91" s="36" t="s">
        <v>211</v>
      </c>
      <c r="I91" s="36" t="s">
        <v>212</v>
      </c>
      <c r="J91" s="20">
        <f t="shared" si="0"/>
        <v>0</v>
      </c>
      <c r="K91" s="38"/>
      <c r="L91" s="38"/>
      <c r="M91" s="38"/>
      <c r="N91" s="38"/>
      <c r="O91" s="38"/>
      <c r="P91" s="38"/>
      <c r="Q91" s="38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</row>
    <row r="92" spans="1:30" ht="14.25" customHeight="1" x14ac:dyDescent="0.25">
      <c r="A92" s="39" t="s">
        <v>213</v>
      </c>
      <c r="B92" s="40" t="s">
        <v>17</v>
      </c>
      <c r="C92" s="41">
        <f>SUMIFS($E$7:$E$90,$B$7:$B$90,"DAS",$D$7:$D$90,"&lt;&gt;VAGO")</f>
        <v>1</v>
      </c>
      <c r="D92" s="41">
        <f>SUMIFS($E$7:$E$90,$B$7:$B$90,"DAS",$D$7:$D$90,"VAGO")</f>
        <v>0</v>
      </c>
      <c r="E92" s="16">
        <v>1</v>
      </c>
      <c r="F92" s="42"/>
      <c r="G92" s="43">
        <f>SUMIF($B$7:$B$90,"DAS",$G$7:$G$90)</f>
        <v>10570</v>
      </c>
      <c r="H92" s="43">
        <f>SUMIF($B$7:$B$90,"DAS",$H$7:$H$90)</f>
        <v>0</v>
      </c>
      <c r="I92" s="43">
        <f>SUMIF($B$7:$B$90,"DAS",$I$7:$I$90)</f>
        <v>0</v>
      </c>
      <c r="J92" s="20">
        <f t="shared" si="0"/>
        <v>10570</v>
      </c>
      <c r="K92" s="44"/>
      <c r="L92" s="44"/>
      <c r="M92" s="44"/>
      <c r="N92" s="44"/>
      <c r="O92" s="44"/>
      <c r="P92" s="44"/>
      <c r="Q92" s="44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4.25" customHeight="1" x14ac:dyDescent="0.25">
      <c r="A93" s="39" t="s">
        <v>214</v>
      </c>
      <c r="B93" s="40" t="s">
        <v>22</v>
      </c>
      <c r="C93" s="41">
        <f>SUMIFS($E$7:$E$90,$B$7:$B$90,"DAS-1",$D$7:$D$90,"&lt;&gt;VAGO")</f>
        <v>3</v>
      </c>
      <c r="D93" s="41">
        <f>SUMIFS($E$7:$E$90,$B$7:$B$90,"DAS-1",$D$7:$D$90,"VAGO")</f>
        <v>0</v>
      </c>
      <c r="E93" s="16">
        <v>1</v>
      </c>
      <c r="F93" s="45"/>
      <c r="G93" s="43">
        <f>SUMIF($B$7:$B$90,"DAS-1",$G$7:$G$90)</f>
        <v>0</v>
      </c>
      <c r="H93" s="43">
        <f>SUMIF($B$7:$B$90,"DAS-1",$H$7:$H$90)</f>
        <v>3988.64</v>
      </c>
      <c r="I93" s="43">
        <f>SUMIF($B$7:$B$90,"DAS-1",$I$7:$I$90)</f>
        <v>23919.9</v>
      </c>
      <c r="J93" s="20">
        <f t="shared" si="0"/>
        <v>27908.54</v>
      </c>
      <c r="K93" s="44"/>
      <c r="L93" s="44"/>
      <c r="M93" s="44"/>
      <c r="N93" s="44"/>
      <c r="O93" s="44"/>
      <c r="P93" s="44"/>
      <c r="Q93" s="44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4.25" customHeight="1" x14ac:dyDescent="0.25">
      <c r="A94" s="39" t="s">
        <v>215</v>
      </c>
      <c r="B94" s="40" t="s">
        <v>34</v>
      </c>
      <c r="C94" s="41">
        <f>SUMIFS($E$7:$E$90,$B$7:$B$90,"DAS-2",$D$7:$D$90,"&lt;&gt;VAGO")</f>
        <v>3</v>
      </c>
      <c r="D94" s="41">
        <f>SUMIFS($E$7:$E$90,$B$7:$B$90,"DAS-2",$D$7:$D$90,"VAGO")</f>
        <v>0</v>
      </c>
      <c r="E94" s="16">
        <v>1</v>
      </c>
      <c r="F94" s="45"/>
      <c r="G94" s="43">
        <f>SUMIF($B$7:$B$90,"DAS-2",$G$7:$G$90)</f>
        <v>0</v>
      </c>
      <c r="H94" s="43">
        <f>SUMIF($B$7:$B$90,"DAS-2",$H$7:$H$90)</f>
        <v>4385.3099999999995</v>
      </c>
      <c r="I94" s="43">
        <f>SUMIF($B$7:$B$90,"DAS-2",$I$7:$I$90)</f>
        <v>17541.239999999998</v>
      </c>
      <c r="J94" s="20">
        <f t="shared" si="0"/>
        <v>21926.549999999996</v>
      </c>
      <c r="K94" s="44"/>
      <c r="L94" s="44"/>
      <c r="M94" s="44"/>
      <c r="N94" s="44"/>
      <c r="O94" s="44"/>
      <c r="P94" s="44"/>
      <c r="Q94" s="44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4.25" customHeight="1" x14ac:dyDescent="0.25">
      <c r="A95" s="39" t="s">
        <v>216</v>
      </c>
      <c r="B95" s="40" t="s">
        <v>42</v>
      </c>
      <c r="C95" s="41">
        <f>SUMIFS($E$7:$E$90,$B$7:$B$90,"DAS-3",$D$7:$D$90,"&lt;&gt;VAGO")</f>
        <v>5</v>
      </c>
      <c r="D95" s="41">
        <f>SUMIFS($E$7:$E$90,$B$7:$B$90,"DAS-3",$D$7:$D$90,"VAGO")</f>
        <v>0</v>
      </c>
      <c r="E95" s="16">
        <v>1</v>
      </c>
      <c r="F95" s="45"/>
      <c r="G95" s="43">
        <f>SUMIF($B$7:$B$90,"DAS-3",$G$7:$G$90)</f>
        <v>0</v>
      </c>
      <c r="H95" s="43">
        <f>SUMIF($B$7:$B$90,"DAS-3",$H$7:$H$90)</f>
        <v>6146.1</v>
      </c>
      <c r="I95" s="43">
        <f>SUMIF($B$7:$B$90,"DAS-3",$I$7:$I$90)</f>
        <v>24584.3</v>
      </c>
      <c r="J95" s="20">
        <f t="shared" si="0"/>
        <v>30730.400000000001</v>
      </c>
      <c r="K95" s="44"/>
      <c r="L95" s="44"/>
      <c r="M95" s="44"/>
      <c r="N95" s="44"/>
      <c r="O95" s="44"/>
      <c r="P95" s="44"/>
      <c r="Q95" s="44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4.25" customHeight="1" x14ac:dyDescent="0.25">
      <c r="A96" s="46" t="s">
        <v>217</v>
      </c>
      <c r="B96" s="40" t="s">
        <v>58</v>
      </c>
      <c r="C96" s="41">
        <f>SUMIFS($E$7:$E$90,$B$7:$B$90,"DAS-4",$D$7:$D$90,"&lt;&gt;VAGO")</f>
        <v>3</v>
      </c>
      <c r="D96" s="41">
        <f>SUMIFS($E$7:$E$90,$B$7:$B$90,"DAS-4",$D$7:$D$90,"VAGO")</f>
        <v>0</v>
      </c>
      <c r="E96" s="16">
        <v>1</v>
      </c>
      <c r="F96" s="47"/>
      <c r="G96" s="43">
        <f>SUMIF($B$7:$B$90,"DAS-4",$G$7:$G$90)</f>
        <v>0</v>
      </c>
      <c r="H96" s="43">
        <f>SUMIF($B$7:$B$90,"DAS-4",$H$7:$H$90)</f>
        <v>3388.6499999999996</v>
      </c>
      <c r="I96" s="43">
        <f>SUMIF($B$7:$B$90,"DAS-4",$I$7:$I$90)</f>
        <v>13554.599999999999</v>
      </c>
      <c r="J96" s="20">
        <f t="shared" si="0"/>
        <v>16943.25</v>
      </c>
      <c r="K96" s="44"/>
      <c r="L96" s="44"/>
      <c r="M96" s="44"/>
      <c r="N96" s="44"/>
      <c r="O96" s="44"/>
      <c r="P96" s="44"/>
      <c r="Q96" s="44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4.25" customHeight="1" x14ac:dyDescent="0.25">
      <c r="A97" s="46" t="s">
        <v>218</v>
      </c>
      <c r="B97" s="40" t="s">
        <v>66</v>
      </c>
      <c r="C97" s="41">
        <f>SUMIFS($E$7:$E$90,$B$7:$B$90,"DAS-5",$D$7:$D$90,"&lt;&gt;VAGO")</f>
        <v>8</v>
      </c>
      <c r="D97" s="41">
        <f>SUMIFS($E$7:$E$90,$B$7:$B$90,"DAS-5",$D$7:$D$90,"VAGO")</f>
        <v>0</v>
      </c>
      <c r="E97" s="16">
        <v>1</v>
      </c>
      <c r="F97" s="47"/>
      <c r="G97" s="43">
        <f>SUMIF($B$7:$B$90,"DAS-5",$G$7:$G$90)</f>
        <v>0</v>
      </c>
      <c r="H97" s="43">
        <f>SUMIF($B$7:$B$90,"DAS-5",$H$7:$H$90)</f>
        <v>7441.7600000000011</v>
      </c>
      <c r="I97" s="43">
        <f>SUMIF($B$7:$B$90,"DAS-5",$I$7:$I$90)</f>
        <v>29766.959999999995</v>
      </c>
      <c r="J97" s="20">
        <f t="shared" si="0"/>
        <v>37208.719999999994</v>
      </c>
      <c r="K97" s="44"/>
      <c r="L97" s="44"/>
      <c r="M97" s="44"/>
      <c r="N97" s="44"/>
      <c r="O97" s="44"/>
      <c r="P97" s="44"/>
      <c r="Q97" s="44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4.25" customHeight="1" x14ac:dyDescent="0.25">
      <c r="A98" s="46" t="s">
        <v>219</v>
      </c>
      <c r="B98" s="40" t="s">
        <v>220</v>
      </c>
      <c r="C98" s="41">
        <f>SUMIFS($E$7:$E$90,$B$7:$B$90,"CAA-1",$D$7:$D$90,"&lt;&gt;VAGO")</f>
        <v>0</v>
      </c>
      <c r="D98" s="41">
        <f>SUMIFS($E$7:$E$90,$B$7:$B$90,"CAA-1",$D$7:$D$90,"VAGO")</f>
        <v>0</v>
      </c>
      <c r="E98" s="16">
        <v>1</v>
      </c>
      <c r="F98" s="47"/>
      <c r="G98" s="43">
        <f>SUMIF($B$7:$B$90,"CAA-1",$G$7:$G$90)</f>
        <v>0</v>
      </c>
      <c r="H98" s="43">
        <f>SUMIF($B$7:$B$90,"CAA-1",$H$7:$H$90)</f>
        <v>0</v>
      </c>
      <c r="I98" s="43">
        <f>SUMIF($B$7:$B$90,"CAA-1",$I$7:$I$90)</f>
        <v>0</v>
      </c>
      <c r="J98" s="20">
        <f t="shared" si="0"/>
        <v>0</v>
      </c>
      <c r="K98" s="44"/>
      <c r="L98" s="44"/>
      <c r="M98" s="44"/>
      <c r="N98" s="44"/>
      <c r="O98" s="44"/>
      <c r="P98" s="44"/>
      <c r="Q98" s="44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4.25" customHeight="1" x14ac:dyDescent="0.25">
      <c r="A99" s="46" t="s">
        <v>221</v>
      </c>
      <c r="B99" s="40" t="s">
        <v>86</v>
      </c>
      <c r="C99" s="41">
        <f>SUMIFS($E$7:$E$90,$B$7:$B$90,"CAA-2",$D$7:$D$90,"&lt;&gt;VAGO")</f>
        <v>11</v>
      </c>
      <c r="D99" s="41">
        <f>SUMIFS($E$7:$E$90,$B$7:$B$90,"CAA-2",$D$7:$D$90,"VAGO")</f>
        <v>0</v>
      </c>
      <c r="E99" s="16">
        <v>1</v>
      </c>
      <c r="F99" s="47"/>
      <c r="G99" s="43">
        <f>SUMIF($B$7:$B$90,"CAA-2",$G$7:$G$90)</f>
        <v>0</v>
      </c>
      <c r="H99" s="43">
        <f>SUMIF($B$7:$B$90,"CAA-2",$H$7:$H$90)</f>
        <v>7308.840000000002</v>
      </c>
      <c r="I99" s="43">
        <f>SUMIF($B$7:$B$90,"CAA-2",$I$7:$I$90)</f>
        <v>29235.47</v>
      </c>
      <c r="J99" s="20">
        <f t="shared" si="0"/>
        <v>36544.310000000005</v>
      </c>
      <c r="K99" s="44"/>
      <c r="L99" s="44"/>
      <c r="M99" s="44"/>
      <c r="N99" s="44"/>
      <c r="O99" s="44"/>
      <c r="P99" s="44"/>
      <c r="Q99" s="44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4.25" customHeight="1" x14ac:dyDescent="0.25">
      <c r="A100" s="46" t="s">
        <v>222</v>
      </c>
      <c r="B100" s="40" t="s">
        <v>108</v>
      </c>
      <c r="C100" s="41">
        <f>SUMIFS($E$7:$E$90,$B$7:$B$90,"CAA-3",$D$7:$D$90,"&lt;&gt;VAGO")</f>
        <v>25</v>
      </c>
      <c r="D100" s="41">
        <f>SUMIFS($E$7:$E$90,$B$7:$B$90,"CAA-3",$D$7:$D$90,"VAGO")</f>
        <v>0</v>
      </c>
      <c r="E100" s="16">
        <v>1</v>
      </c>
      <c r="F100" s="45"/>
      <c r="G100" s="43">
        <f>SUMIF($B$7:$B$90,"CAA-3",$G$7:$G$90)</f>
        <v>0</v>
      </c>
      <c r="H100" s="43">
        <f>SUMIF($B$7:$B$90,"CAA-3",$H$7:$H$90)</f>
        <v>9933.4699999999993</v>
      </c>
      <c r="I100" s="43">
        <f>SUMIF($B$7:$B$90,"CAA-3",$I$7:$I$90)</f>
        <v>43188.750000000007</v>
      </c>
      <c r="J100" s="20">
        <f t="shared" si="0"/>
        <v>53122.220000000008</v>
      </c>
      <c r="K100" s="44"/>
      <c r="L100" s="44"/>
      <c r="M100" s="44"/>
      <c r="N100" s="44"/>
      <c r="O100" s="44"/>
      <c r="P100" s="44"/>
      <c r="Q100" s="44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4.25" customHeight="1" x14ac:dyDescent="0.25">
      <c r="A101" s="46" t="s">
        <v>223</v>
      </c>
      <c r="B101" s="40" t="s">
        <v>161</v>
      </c>
      <c r="C101" s="41">
        <f>SUMIFS($E$7:$E$90,$B$7:$B$90,"CAA-4",$D$7:$D$90,"&lt;&gt;VAGO")</f>
        <v>7</v>
      </c>
      <c r="D101" s="41">
        <f>SUMIFS($E$7:$E$90,$B$7:$B$90,"CAA-4",$D$7:$D$90,"VAGO")</f>
        <v>1</v>
      </c>
      <c r="E101" s="16">
        <v>1</v>
      </c>
      <c r="F101" s="45"/>
      <c r="G101" s="43">
        <f>SUMIF($B$7:$B$90,"CAA-4",$G$7:$G$90)</f>
        <v>0</v>
      </c>
      <c r="H101" s="43">
        <f>SUMIF($B$7:$B$90,"CAA-4",$H$7:$H$90)</f>
        <v>1860.4599999999998</v>
      </c>
      <c r="I101" s="43">
        <f>SUMIF($B$7:$B$90,"CAA-4",$I$7:$I$90)</f>
        <v>7441.7699999999986</v>
      </c>
      <c r="J101" s="20">
        <f t="shared" si="0"/>
        <v>9302.2299999999977</v>
      </c>
      <c r="K101" s="44"/>
      <c r="L101" s="44"/>
      <c r="M101" s="44"/>
      <c r="N101" s="44"/>
      <c r="O101" s="44"/>
      <c r="P101" s="44"/>
      <c r="Q101" s="44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4.25" customHeight="1" x14ac:dyDescent="0.25">
      <c r="A102" s="46" t="s">
        <v>224</v>
      </c>
      <c r="B102" s="40" t="s">
        <v>180</v>
      </c>
      <c r="C102" s="41">
        <f>SUMIFS($E$7:$E$90,$B$7:$B$90,"CAA-5",$D$7:$D$90,"&lt;&gt;VAGO")</f>
        <v>12</v>
      </c>
      <c r="D102" s="41">
        <f>SUMIFS($E$7:$E$90,$B$7:$B$90,"CAA-5",$D$7:$D$90,"VAGO")</f>
        <v>5</v>
      </c>
      <c r="E102" s="16">
        <v>1</v>
      </c>
      <c r="F102" s="45"/>
      <c r="G102" s="43">
        <f>SUMIF($B$7:$B$90,"CAA-5",$G$7:$G$90)</f>
        <v>0</v>
      </c>
      <c r="H102" s="43">
        <f>SUMIF($B$7:$B$90,"CAA-5",$H$7:$H$90)</f>
        <v>2790.72</v>
      </c>
      <c r="I102" s="43">
        <f>SUMIF($B$7:$B$90,"CAA-5",$I$7:$I$90)</f>
        <v>11162.64</v>
      </c>
      <c r="J102" s="20">
        <f t="shared" si="0"/>
        <v>13953.359999999999</v>
      </c>
      <c r="K102" s="44"/>
      <c r="L102" s="44"/>
      <c r="M102" s="44"/>
      <c r="N102" s="44"/>
      <c r="O102" s="44"/>
      <c r="P102" s="44"/>
      <c r="Q102" s="44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4.25" customHeight="1" x14ac:dyDescent="0.25">
      <c r="A103" s="35" t="s">
        <v>225</v>
      </c>
      <c r="B103" s="37"/>
      <c r="C103" s="36">
        <f t="shared" ref="C103:E103" si="1">SUM(C92:C102)</f>
        <v>78</v>
      </c>
      <c r="D103" s="36">
        <f t="shared" si="1"/>
        <v>6</v>
      </c>
      <c r="E103" s="36">
        <f t="shared" si="1"/>
        <v>11</v>
      </c>
      <c r="F103" s="37"/>
      <c r="G103" s="48">
        <f t="shared" ref="G103:J103" si="2">SUM(G92:G102)</f>
        <v>10570</v>
      </c>
      <c r="H103" s="48">
        <f t="shared" si="2"/>
        <v>47243.950000000004</v>
      </c>
      <c r="I103" s="48">
        <f t="shared" si="2"/>
        <v>200395.63</v>
      </c>
      <c r="J103" s="48">
        <f t="shared" si="2"/>
        <v>258209.58</v>
      </c>
      <c r="K103" s="44"/>
      <c r="L103" s="44"/>
      <c r="M103" s="44"/>
      <c r="N103" s="44"/>
      <c r="O103" s="44"/>
      <c r="P103" s="44"/>
      <c r="Q103" s="44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4.25" customHeight="1" x14ac:dyDescent="0.25">
      <c r="A104" s="44"/>
      <c r="B104" s="44"/>
      <c r="C104" s="44"/>
      <c r="D104" s="44"/>
      <c r="E104" s="44"/>
      <c r="F104" s="44"/>
      <c r="G104" s="44"/>
      <c r="H104" s="38"/>
      <c r="I104" s="38"/>
      <c r="J104" s="49"/>
      <c r="K104" s="44"/>
      <c r="L104" s="44"/>
      <c r="M104" s="44"/>
      <c r="N104" s="44"/>
      <c r="O104" s="44"/>
      <c r="P104" s="44"/>
      <c r="Q104" s="44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4.25" customHeight="1" x14ac:dyDescent="0.25">
      <c r="A105" s="97" t="s">
        <v>226</v>
      </c>
      <c r="B105" s="89"/>
      <c r="C105" s="89"/>
      <c r="D105" s="89"/>
      <c r="E105" s="89"/>
      <c r="F105" s="89"/>
      <c r="G105" s="89"/>
      <c r="H105" s="89"/>
      <c r="I105" s="90"/>
      <c r="J105" s="44"/>
      <c r="K105" s="7"/>
      <c r="L105" s="44"/>
      <c r="M105" s="44"/>
      <c r="N105" s="44"/>
      <c r="O105" s="44"/>
      <c r="P105" s="44"/>
      <c r="Q105" s="44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4.25" customHeight="1" x14ac:dyDescent="0.25">
      <c r="A106" s="10" t="s">
        <v>227</v>
      </c>
      <c r="B106" s="10" t="s">
        <v>228</v>
      </c>
      <c r="C106" s="10" t="s">
        <v>229</v>
      </c>
      <c r="D106" s="10" t="s">
        <v>230</v>
      </c>
      <c r="E106" s="10" t="s">
        <v>231</v>
      </c>
      <c r="F106" s="10" t="s">
        <v>232</v>
      </c>
      <c r="G106" s="10" t="s">
        <v>233</v>
      </c>
      <c r="H106" s="10" t="s">
        <v>234</v>
      </c>
      <c r="I106" s="10" t="s">
        <v>235</v>
      </c>
      <c r="J106" s="50"/>
      <c r="K106" s="7"/>
      <c r="L106" s="50"/>
      <c r="M106" s="50"/>
      <c r="N106" s="50"/>
      <c r="O106" s="50"/>
      <c r="P106" s="50"/>
      <c r="Q106" s="50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</row>
    <row r="107" spans="1:30" ht="14.25" customHeight="1" x14ac:dyDescent="0.3">
      <c r="A107" s="51" t="s">
        <v>236</v>
      </c>
      <c r="B107" s="14" t="s">
        <v>237</v>
      </c>
      <c r="C107" s="52" t="s">
        <v>89</v>
      </c>
      <c r="D107" s="52" t="s">
        <v>31</v>
      </c>
      <c r="E107" s="40">
        <v>1</v>
      </c>
      <c r="F107" s="53" t="s">
        <v>238</v>
      </c>
      <c r="G107" s="54">
        <v>0</v>
      </c>
      <c r="H107" s="26">
        <v>5847.08</v>
      </c>
      <c r="I107" s="43">
        <f t="shared" ref="I107:I114" si="3">SUM(G107:H107)</f>
        <v>5847.08</v>
      </c>
      <c r="J107" s="44"/>
      <c r="K107" s="38"/>
      <c r="L107" s="38"/>
      <c r="M107" s="38"/>
      <c r="N107" s="38"/>
      <c r="O107" s="38"/>
      <c r="P107" s="38"/>
      <c r="Q107" s="38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spans="1:30" ht="14.25" customHeight="1" x14ac:dyDescent="0.3">
      <c r="A108" s="24" t="s">
        <v>239</v>
      </c>
      <c r="B108" s="24" t="s">
        <v>237</v>
      </c>
      <c r="C108" s="52" t="s">
        <v>37</v>
      </c>
      <c r="D108" s="52" t="s">
        <v>31</v>
      </c>
      <c r="E108" s="40">
        <v>1</v>
      </c>
      <c r="F108" s="53" t="s">
        <v>243</v>
      </c>
      <c r="G108" s="54">
        <v>0</v>
      </c>
      <c r="H108" s="55">
        <v>5847.08</v>
      </c>
      <c r="I108" s="43">
        <f t="shared" si="3"/>
        <v>5847.08</v>
      </c>
      <c r="J108" s="44"/>
      <c r="K108" s="38"/>
      <c r="L108" s="38"/>
      <c r="M108" s="38"/>
      <c r="N108" s="38"/>
      <c r="O108" s="38"/>
      <c r="P108" s="38"/>
      <c r="Q108" s="38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spans="1:30" ht="14.25" customHeight="1" x14ac:dyDescent="0.3">
      <c r="A109" s="29" t="s">
        <v>241</v>
      </c>
      <c r="B109" s="14" t="s">
        <v>242</v>
      </c>
      <c r="C109" s="52" t="s">
        <v>140</v>
      </c>
      <c r="D109" s="52" t="s">
        <v>31</v>
      </c>
      <c r="E109" s="40">
        <v>1</v>
      </c>
      <c r="F109" s="53" t="s">
        <v>254</v>
      </c>
      <c r="G109" s="54">
        <v>0</v>
      </c>
      <c r="H109" s="18">
        <v>4916.8599999999997</v>
      </c>
      <c r="I109" s="43">
        <f t="shared" si="3"/>
        <v>4916.8599999999997</v>
      </c>
      <c r="J109" s="44"/>
      <c r="K109" s="38"/>
      <c r="L109" s="38"/>
      <c r="M109" s="38"/>
      <c r="N109" s="38"/>
      <c r="O109" s="38"/>
      <c r="P109" s="38"/>
      <c r="Q109" s="38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spans="1:30" ht="14.25" customHeight="1" x14ac:dyDescent="0.3">
      <c r="A110" s="24" t="s">
        <v>244</v>
      </c>
      <c r="B110" s="14" t="s">
        <v>245</v>
      </c>
      <c r="C110" s="52" t="s">
        <v>145</v>
      </c>
      <c r="D110" s="52" t="s">
        <v>31</v>
      </c>
      <c r="E110" s="40">
        <v>1</v>
      </c>
      <c r="F110" s="53" t="s">
        <v>246</v>
      </c>
      <c r="G110" s="54">
        <v>0</v>
      </c>
      <c r="H110" s="18">
        <v>4518.2</v>
      </c>
      <c r="I110" s="43">
        <f t="shared" si="3"/>
        <v>4518.2</v>
      </c>
      <c r="J110" s="44"/>
      <c r="K110" s="38"/>
      <c r="L110" s="38"/>
      <c r="M110" s="38"/>
      <c r="N110" s="38"/>
      <c r="O110" s="38"/>
      <c r="P110" s="38"/>
      <c r="Q110" s="38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spans="1:30" ht="14.25" customHeight="1" x14ac:dyDescent="0.3">
      <c r="A111" s="24" t="s">
        <v>247</v>
      </c>
      <c r="B111" s="14" t="s">
        <v>248</v>
      </c>
      <c r="C111" s="52" t="s">
        <v>89</v>
      </c>
      <c r="D111" s="52" t="s">
        <v>31</v>
      </c>
      <c r="E111" s="40">
        <v>1</v>
      </c>
      <c r="F111" s="53" t="s">
        <v>249</v>
      </c>
      <c r="G111" s="54">
        <v>0</v>
      </c>
      <c r="H111" s="18">
        <v>3720.87</v>
      </c>
      <c r="I111" s="43">
        <f t="shared" si="3"/>
        <v>3720.87</v>
      </c>
      <c r="J111" s="44"/>
      <c r="K111" s="38"/>
      <c r="L111" s="38"/>
      <c r="M111" s="38"/>
      <c r="N111" s="38"/>
      <c r="O111" s="38"/>
      <c r="P111" s="38"/>
      <c r="Q111" s="38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spans="1:30" ht="14.25" customHeight="1" x14ac:dyDescent="0.3">
      <c r="A112" s="33" t="s">
        <v>250</v>
      </c>
      <c r="B112" s="14" t="s">
        <v>248</v>
      </c>
      <c r="C112" s="52" t="s">
        <v>140</v>
      </c>
      <c r="D112" s="52" t="s">
        <v>31</v>
      </c>
      <c r="E112" s="40">
        <v>1</v>
      </c>
      <c r="F112" s="53" t="s">
        <v>251</v>
      </c>
      <c r="G112" s="54">
        <v>0</v>
      </c>
      <c r="H112" s="18">
        <v>3720.87</v>
      </c>
      <c r="I112" s="43">
        <f t="shared" si="3"/>
        <v>3720.87</v>
      </c>
      <c r="J112" s="44"/>
      <c r="K112" s="38"/>
      <c r="L112" s="38"/>
      <c r="M112" s="38"/>
      <c r="N112" s="38"/>
      <c r="O112" s="38"/>
      <c r="P112" s="38"/>
      <c r="Q112" s="38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spans="1:30" ht="14.25" customHeight="1" x14ac:dyDescent="0.3">
      <c r="A113" s="24" t="s">
        <v>252</v>
      </c>
      <c r="B113" s="24" t="s">
        <v>253</v>
      </c>
      <c r="C113" s="52" t="s">
        <v>140</v>
      </c>
      <c r="D113" s="52" t="s">
        <v>31</v>
      </c>
      <c r="E113" s="40">
        <v>1</v>
      </c>
      <c r="F113" s="53" t="s">
        <v>146</v>
      </c>
      <c r="G113" s="54">
        <v>0</v>
      </c>
      <c r="H113" s="18">
        <v>2657.77</v>
      </c>
      <c r="I113" s="43">
        <f t="shared" si="3"/>
        <v>2657.77</v>
      </c>
      <c r="J113" s="44"/>
      <c r="K113" s="38"/>
      <c r="L113" s="38"/>
      <c r="M113" s="38"/>
      <c r="N113" s="38"/>
      <c r="O113" s="38"/>
      <c r="P113" s="38"/>
      <c r="Q113" s="38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spans="1:30" ht="14.25" customHeight="1" x14ac:dyDescent="0.3">
      <c r="A114" s="24" t="s">
        <v>255</v>
      </c>
      <c r="B114" s="24" t="s">
        <v>253</v>
      </c>
      <c r="C114" s="52" t="s">
        <v>256</v>
      </c>
      <c r="D114" s="52" t="s">
        <v>31</v>
      </c>
      <c r="E114" s="40">
        <v>1</v>
      </c>
      <c r="F114" s="56" t="s">
        <v>257</v>
      </c>
      <c r="G114" s="54">
        <v>0</v>
      </c>
      <c r="H114" s="18">
        <v>2657.77</v>
      </c>
      <c r="I114" s="43">
        <f t="shared" si="3"/>
        <v>2657.77</v>
      </c>
      <c r="J114" s="44"/>
      <c r="K114" s="38"/>
      <c r="L114" s="38"/>
      <c r="M114" s="38"/>
      <c r="N114" s="38"/>
      <c r="O114" s="38"/>
      <c r="P114" s="38"/>
      <c r="Q114" s="38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</row>
    <row r="115" spans="1:30" ht="14.25" customHeight="1" x14ac:dyDescent="0.25">
      <c r="A115" s="35" t="s">
        <v>258</v>
      </c>
      <c r="B115" s="35" t="s">
        <v>259</v>
      </c>
      <c r="C115" s="36" t="s">
        <v>260</v>
      </c>
      <c r="D115" s="36" t="s">
        <v>261</v>
      </c>
      <c r="E115" s="36" t="s">
        <v>262</v>
      </c>
      <c r="F115" s="57"/>
      <c r="G115" s="36" t="s">
        <v>263</v>
      </c>
      <c r="H115" s="36" t="s">
        <v>264</v>
      </c>
      <c r="I115" s="36" t="s">
        <v>265</v>
      </c>
      <c r="J115" s="44"/>
      <c r="K115" s="7"/>
      <c r="L115" s="7"/>
      <c r="M115" s="7"/>
      <c r="N115" s="7"/>
      <c r="O115" s="7"/>
      <c r="P115" s="7"/>
      <c r="Q115" s="7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</row>
    <row r="116" spans="1:30" ht="14.25" customHeight="1" x14ac:dyDescent="0.25">
      <c r="A116" s="39" t="s">
        <v>266</v>
      </c>
      <c r="B116" s="59" t="s">
        <v>237</v>
      </c>
      <c r="C116" s="41">
        <f>SUMIFS($E$107:$E$114,$B$107:$B$114,"FDA",$D$107:$D$114,"&lt;&gt;VAGO")</f>
        <v>2</v>
      </c>
      <c r="D116" s="41">
        <f>SUMIFS($E$107:$E$114,$B$107:$B$114,"FDA",$D$107:$D$114,"VAGO")</f>
        <v>0</v>
      </c>
      <c r="E116" s="41">
        <f t="shared" ref="E116:E120" si="4">C116+D116</f>
        <v>2</v>
      </c>
      <c r="F116" s="42"/>
      <c r="G116" s="43">
        <f>SUMIF($B$107:$B$114,"FDA",$G$107:$G$114)</f>
        <v>0</v>
      </c>
      <c r="H116" s="43">
        <f>SUMIF($B$107:$B$114,"FDA",$H$107:$H$114)</f>
        <v>11694.16</v>
      </c>
      <c r="I116" s="43">
        <f>SUMIF($B$107:$B$114,"FDA",$I$107:$I$114)</f>
        <v>11694.16</v>
      </c>
      <c r="J116" s="38"/>
      <c r="K116" s="7"/>
      <c r="L116" s="38"/>
      <c r="M116" s="38"/>
      <c r="N116" s="38"/>
      <c r="O116" s="38"/>
      <c r="P116" s="38"/>
      <c r="Q116" s="38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spans="1:30" ht="14.25" customHeight="1" x14ac:dyDescent="0.25">
      <c r="A117" s="39" t="s">
        <v>267</v>
      </c>
      <c r="B117" s="59" t="s">
        <v>242</v>
      </c>
      <c r="C117" s="41">
        <f>SUMIFS($E$107:$E$114,$B$107:$B$114,"FDA-1",$D$107:$D$114,"&lt;&gt;VAGO")</f>
        <v>1</v>
      </c>
      <c r="D117" s="41">
        <f>SUMIFS($E$107:$E$114,$B$107:$B$114,"FDA-1",$D$107:$D$114,"VAGO")</f>
        <v>0</v>
      </c>
      <c r="E117" s="41">
        <f t="shared" si="4"/>
        <v>1</v>
      </c>
      <c r="F117" s="42"/>
      <c r="G117" s="43">
        <f>SUMIF($B$107:$B$114,"FDA-1",$G$107:$G$114)</f>
        <v>0</v>
      </c>
      <c r="H117" s="43">
        <f>SUMIF($B$107:$B$114,"FDA-1",$H$107:$H$114)</f>
        <v>4916.8599999999997</v>
      </c>
      <c r="I117" s="43">
        <f>SUMIF($B$107:$B$114,"FDA-1",$I$107:$I$114)</f>
        <v>4916.8599999999997</v>
      </c>
      <c r="J117" s="38"/>
      <c r="K117" s="7"/>
      <c r="L117" s="38"/>
      <c r="M117" s="38"/>
      <c r="N117" s="38"/>
      <c r="O117" s="38"/>
      <c r="P117" s="38"/>
      <c r="Q117" s="38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spans="1:30" ht="14.25" customHeight="1" x14ac:dyDescent="0.25">
      <c r="A118" s="39" t="s">
        <v>268</v>
      </c>
      <c r="B118" s="59" t="s">
        <v>245</v>
      </c>
      <c r="C118" s="41">
        <f>SUMIFS($E$107:$E$114,$B$107:$B$114,"FDA-2",$D$107:$D$114,"&lt;&gt;VAGO")</f>
        <v>1</v>
      </c>
      <c r="D118" s="41">
        <f>SUMIFS($E$107:$E$114,$B$107:$B$114,"FDA-2",$D$107:$D$114,"VAGO")</f>
        <v>0</v>
      </c>
      <c r="E118" s="41">
        <f t="shared" si="4"/>
        <v>1</v>
      </c>
      <c r="F118" s="45"/>
      <c r="G118" s="43">
        <f>SUMIF($B$107:$B$114,"FDA-2",$G$107:$G$114)</f>
        <v>0</v>
      </c>
      <c r="H118" s="43">
        <f>SUMIF($B$107:$B$114,"FDA-2",$H$107:$H$114)</f>
        <v>4518.2</v>
      </c>
      <c r="I118" s="43">
        <f>SUMIF($B$107:$B$114,"FDA-2",$I$107:$I$114)</f>
        <v>4518.2</v>
      </c>
      <c r="J118" s="38"/>
      <c r="K118" s="7"/>
      <c r="L118" s="38"/>
      <c r="M118" s="38"/>
      <c r="N118" s="38"/>
      <c r="O118" s="38"/>
      <c r="P118" s="38"/>
      <c r="Q118" s="38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spans="1:30" ht="14.25" customHeight="1" x14ac:dyDescent="0.25">
      <c r="A119" s="39" t="s">
        <v>269</v>
      </c>
      <c r="B119" s="59" t="s">
        <v>248</v>
      </c>
      <c r="C119" s="41">
        <f>SUMIFS($E$107:$E$114,$B$107:$B$114,"FDA-3",$D$107:$D$114,"&lt;&gt;VAGO")</f>
        <v>2</v>
      </c>
      <c r="D119" s="41">
        <f>SUMIFS($E$107:$E$114,$B$107:$B$114,"FDA-3",$D$107:$D$114,"VAGO")</f>
        <v>0</v>
      </c>
      <c r="E119" s="41">
        <f t="shared" si="4"/>
        <v>2</v>
      </c>
      <c r="F119" s="47"/>
      <c r="G119" s="43">
        <f>SUMIF($B$107:$B$114,"FDA-3",$G$107:$G$114)</f>
        <v>0</v>
      </c>
      <c r="H119" s="43">
        <f>SUMIF($B$107:$B$114,"FDA-3",$H$107:$H$114)</f>
        <v>7441.74</v>
      </c>
      <c r="I119" s="43">
        <f>SUMIF($B$107:$B$114,"FDA-3",$I$107:$I$114)</f>
        <v>7441.74</v>
      </c>
      <c r="J119" s="38"/>
      <c r="K119" s="7"/>
      <c r="L119" s="38"/>
      <c r="M119" s="38"/>
      <c r="N119" s="38"/>
      <c r="O119" s="38"/>
      <c r="P119" s="38"/>
      <c r="Q119" s="38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spans="1:30" ht="14.25" customHeight="1" x14ac:dyDescent="0.25">
      <c r="A120" s="39" t="s">
        <v>270</v>
      </c>
      <c r="B120" s="59" t="s">
        <v>253</v>
      </c>
      <c r="C120" s="41">
        <f>SUMIFS($E$107:$E$114,$B$107:$B$114,"FDA-4",$D$107:$D$114,"&lt;&gt;VAGO")</f>
        <v>2</v>
      </c>
      <c r="D120" s="41">
        <f>SUMIFS($E$107:$E$114,$B$107:$B$114,"FDA-4",$D$107:$D$114,"VAGO")</f>
        <v>0</v>
      </c>
      <c r="E120" s="41">
        <f t="shared" si="4"/>
        <v>2</v>
      </c>
      <c r="F120" s="45"/>
      <c r="G120" s="43">
        <f>SUMIF($B$107:$B$114,"FDA-4",$G$107:$G$114)</f>
        <v>0</v>
      </c>
      <c r="H120" s="43">
        <f>SUMIF($B$107:$B$114,"FDA-4",$H$107:$H$114)</f>
        <v>5315.54</v>
      </c>
      <c r="I120" s="43">
        <f>SUMIF($B$107:$B$114,"FDA-4",$I$107:$I$114)</f>
        <v>5315.54</v>
      </c>
      <c r="J120" s="38"/>
      <c r="K120" s="7"/>
      <c r="L120" s="38"/>
      <c r="M120" s="38"/>
      <c r="N120" s="38"/>
      <c r="O120" s="38"/>
      <c r="P120" s="38"/>
      <c r="Q120" s="38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 spans="1:30" ht="14.25" customHeight="1" x14ac:dyDescent="0.25">
      <c r="A121" s="35" t="s">
        <v>271</v>
      </c>
      <c r="B121" s="57"/>
      <c r="C121" s="36">
        <f>SUM(C116:C120)</f>
        <v>8</v>
      </c>
      <c r="D121" s="36">
        <f>SUM(D117:D120)</f>
        <v>0</v>
      </c>
      <c r="E121" s="36">
        <f>SUM(E116:E120)</f>
        <v>8</v>
      </c>
      <c r="F121" s="57"/>
      <c r="G121" s="60">
        <f t="shared" ref="G121:I121" si="5">SUM(G116:G120)</f>
        <v>0</v>
      </c>
      <c r="H121" s="60">
        <f t="shared" si="5"/>
        <v>33886.5</v>
      </c>
      <c r="I121" s="60">
        <f t="shared" si="5"/>
        <v>33886.5</v>
      </c>
      <c r="J121" s="38"/>
      <c r="K121" s="7"/>
      <c r="L121" s="38"/>
      <c r="M121" s="38"/>
      <c r="N121" s="38"/>
      <c r="O121" s="38"/>
      <c r="P121" s="38"/>
      <c r="Q121" s="38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 spans="1:30" ht="14.25" customHeight="1" x14ac:dyDescent="0.25">
      <c r="A122" s="49"/>
      <c r="B122" s="49"/>
      <c r="C122" s="49"/>
      <c r="D122" s="49"/>
      <c r="E122" s="49"/>
      <c r="F122" s="49"/>
      <c r="G122" s="49"/>
      <c r="H122" s="49"/>
      <c r="I122" s="7"/>
      <c r="J122" s="38"/>
      <c r="K122" s="7"/>
      <c r="L122" s="38"/>
      <c r="M122" s="38"/>
      <c r="N122" s="38"/>
      <c r="O122" s="38"/>
      <c r="P122" s="38"/>
      <c r="Q122" s="38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 spans="1:30" ht="14.25" customHeight="1" x14ac:dyDescent="0.25">
      <c r="A123" s="97" t="s">
        <v>272</v>
      </c>
      <c r="B123" s="89"/>
      <c r="C123" s="89"/>
      <c r="D123" s="89"/>
      <c r="E123" s="89"/>
      <c r="F123" s="89"/>
      <c r="G123" s="89"/>
      <c r="H123" s="89"/>
      <c r="I123" s="90"/>
      <c r="J123" s="38"/>
      <c r="K123" s="7"/>
      <c r="L123" s="38"/>
      <c r="M123" s="38"/>
      <c r="N123" s="38"/>
      <c r="O123" s="38"/>
      <c r="P123" s="38"/>
      <c r="Q123" s="38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</row>
    <row r="124" spans="1:30" ht="14.25" customHeight="1" x14ac:dyDescent="0.25">
      <c r="A124" s="61" t="s">
        <v>273</v>
      </c>
      <c r="B124" s="10" t="s">
        <v>274</v>
      </c>
      <c r="C124" s="10" t="s">
        <v>275</v>
      </c>
      <c r="D124" s="10" t="s">
        <v>276</v>
      </c>
      <c r="E124" s="10" t="s">
        <v>277</v>
      </c>
      <c r="F124" s="10" t="s">
        <v>278</v>
      </c>
      <c r="G124" s="10" t="s">
        <v>279</v>
      </c>
      <c r="H124" s="10" t="s">
        <v>280</v>
      </c>
      <c r="I124" s="10" t="s">
        <v>281</v>
      </c>
      <c r="J124" s="7"/>
      <c r="K124" s="7"/>
      <c r="L124" s="7"/>
      <c r="M124" s="7"/>
      <c r="N124" s="7"/>
      <c r="O124" s="7"/>
      <c r="P124" s="7"/>
      <c r="Q124" s="7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</row>
    <row r="125" spans="1:30" ht="14.25" customHeight="1" x14ac:dyDescent="0.25">
      <c r="A125" s="62" t="s">
        <v>282</v>
      </c>
      <c r="B125" s="62" t="s">
        <v>283</v>
      </c>
      <c r="C125" s="63" t="s">
        <v>61</v>
      </c>
      <c r="D125" s="52" t="s">
        <v>31</v>
      </c>
      <c r="E125" s="40">
        <v>1</v>
      </c>
      <c r="F125" s="64" t="s">
        <v>284</v>
      </c>
      <c r="G125" s="54">
        <v>0</v>
      </c>
      <c r="H125" s="65">
        <v>1200.69</v>
      </c>
      <c r="I125" s="43">
        <f t="shared" ref="I125:I127" si="6">SUM(G125:H125)</f>
        <v>1200.69</v>
      </c>
      <c r="J125" s="38"/>
      <c r="K125" s="38"/>
      <c r="L125" s="38"/>
      <c r="M125" s="38"/>
      <c r="N125" s="38"/>
      <c r="O125" s="38"/>
      <c r="P125" s="38"/>
      <c r="Q125" s="38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 spans="1:30" ht="14.25" customHeight="1" x14ac:dyDescent="0.25">
      <c r="A126" s="66" t="s">
        <v>285</v>
      </c>
      <c r="B126" s="67" t="s">
        <v>283</v>
      </c>
      <c r="C126" s="52" t="s">
        <v>145</v>
      </c>
      <c r="D126" s="52" t="s">
        <v>31</v>
      </c>
      <c r="E126" s="40">
        <v>1</v>
      </c>
      <c r="F126" s="68" t="s">
        <v>286</v>
      </c>
      <c r="G126" s="54">
        <v>0</v>
      </c>
      <c r="H126" s="65">
        <v>1200.69</v>
      </c>
      <c r="I126" s="43">
        <f t="shared" si="6"/>
        <v>1200.69</v>
      </c>
      <c r="J126" s="38"/>
      <c r="K126" s="38"/>
      <c r="L126" s="38"/>
      <c r="M126" s="38"/>
      <c r="N126" s="38"/>
      <c r="O126" s="38"/>
      <c r="P126" s="38"/>
      <c r="Q126" s="38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 spans="1:30" ht="14.25" customHeight="1" x14ac:dyDescent="0.25">
      <c r="A127" s="66" t="s">
        <v>285</v>
      </c>
      <c r="B127" s="67" t="s">
        <v>283</v>
      </c>
      <c r="C127" s="52"/>
      <c r="D127" s="52" t="s">
        <v>162</v>
      </c>
      <c r="E127" s="40">
        <v>1</v>
      </c>
      <c r="F127" s="69" t="s">
        <v>162</v>
      </c>
      <c r="G127" s="54">
        <v>0</v>
      </c>
      <c r="H127" s="54">
        <v>0</v>
      </c>
      <c r="I127" s="43">
        <f t="shared" si="6"/>
        <v>0</v>
      </c>
      <c r="J127" s="38"/>
      <c r="K127" s="38"/>
      <c r="L127" s="38"/>
      <c r="M127" s="38"/>
      <c r="N127" s="38"/>
      <c r="O127" s="38"/>
      <c r="P127" s="38"/>
      <c r="Q127" s="38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</row>
    <row r="128" spans="1:30" ht="14.25" customHeight="1" x14ac:dyDescent="0.25">
      <c r="A128" s="35" t="s">
        <v>287</v>
      </c>
      <c r="B128" s="35" t="s">
        <v>288</v>
      </c>
      <c r="C128" s="36" t="s">
        <v>289</v>
      </c>
      <c r="D128" s="36" t="s">
        <v>290</v>
      </c>
      <c r="E128" s="36" t="s">
        <v>291</v>
      </c>
      <c r="F128" s="57"/>
      <c r="G128" s="36" t="s">
        <v>292</v>
      </c>
      <c r="H128" s="36" t="s">
        <v>293</v>
      </c>
      <c r="I128" s="36" t="s">
        <v>294</v>
      </c>
      <c r="J128" s="38"/>
      <c r="K128" s="38"/>
      <c r="L128" s="38"/>
      <c r="M128" s="38"/>
      <c r="N128" s="38"/>
      <c r="O128" s="38"/>
      <c r="P128" s="38"/>
      <c r="Q128" s="3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</row>
    <row r="129" spans="1:30" ht="14.25" customHeight="1" x14ac:dyDescent="0.25">
      <c r="A129" s="39" t="s">
        <v>295</v>
      </c>
      <c r="B129" s="59" t="s">
        <v>283</v>
      </c>
      <c r="C129" s="41">
        <f>SUMIFS($E$125:$E$127,$B$125:$B$127,"FGS-1",$D$125:$D$127,"&lt;&gt;VAGO")</f>
        <v>2</v>
      </c>
      <c r="D129" s="41">
        <f>SUMIFS($E$125:$E$127,$B$125:$B$127,"FGS-1",$D$125:$D$127,"VAGO")</f>
        <v>1</v>
      </c>
      <c r="E129" s="41">
        <f t="shared" ref="E129:E134" si="7">C129+D129</f>
        <v>3</v>
      </c>
      <c r="F129" s="42"/>
      <c r="G129" s="43">
        <f>SUMIF($B$125:$B$127,"FGS-1",$G$125:$G$127)</f>
        <v>0</v>
      </c>
      <c r="H129" s="43">
        <f>SUMIF($B$125:$B$127,"FGS-1",$H$125:$H$127)</f>
        <v>2401.38</v>
      </c>
      <c r="I129" s="43">
        <f>SUMIF($B$125:$B$127,"FGS-1",$G$125:$G$127)</f>
        <v>0</v>
      </c>
      <c r="J129" s="38"/>
      <c r="K129" s="38"/>
      <c r="L129" s="38"/>
      <c r="M129" s="38"/>
      <c r="N129" s="38"/>
      <c r="O129" s="38"/>
      <c r="P129" s="38"/>
      <c r="Q129" s="38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</row>
    <row r="130" spans="1:30" ht="14.25" customHeight="1" x14ac:dyDescent="0.25">
      <c r="A130" s="39" t="s">
        <v>296</v>
      </c>
      <c r="B130" s="59" t="s">
        <v>297</v>
      </c>
      <c r="C130" s="41">
        <f>SUMIFS($E$125:$E$127,$B$125:$B$127,"FGS-2",$D$125:$D$127,"&lt;&gt;VAGO")</f>
        <v>0</v>
      </c>
      <c r="D130" s="41">
        <f>SUMIFS($E$125:$E$127,$B$125:$B$127,"FGS-2",$D$125:$D$127,"VAGO")</f>
        <v>0</v>
      </c>
      <c r="E130" s="41">
        <f t="shared" si="7"/>
        <v>0</v>
      </c>
      <c r="F130" s="45"/>
      <c r="G130" s="43">
        <f>SUMIF($B$125:$B$127,"FGS-2",$G$125:$G$127)</f>
        <v>0</v>
      </c>
      <c r="H130" s="43">
        <f>SUMIF($B$125:$B$127,"FGS-2",$H$125:$H$127)</f>
        <v>0</v>
      </c>
      <c r="I130" s="43">
        <f>SUMIF($B$125:$B$127,"FGS-2",$G$125:$G$127)</f>
        <v>0</v>
      </c>
      <c r="J130" s="38"/>
      <c r="K130" s="38"/>
      <c r="L130" s="38"/>
      <c r="M130" s="38"/>
      <c r="N130" s="38"/>
      <c r="O130" s="38"/>
      <c r="P130" s="38"/>
      <c r="Q130" s="38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</row>
    <row r="131" spans="1:30" ht="14.25" customHeight="1" x14ac:dyDescent="0.25">
      <c r="A131" s="39" t="s">
        <v>298</v>
      </c>
      <c r="B131" s="59" t="s">
        <v>299</v>
      </c>
      <c r="C131" s="41">
        <f>SUMIFS($E$125:$E$127,$B$125:$B$127,"FGS-3",$D$125:$D$127,"&lt;&gt;VAGO")</f>
        <v>0</v>
      </c>
      <c r="D131" s="41">
        <f>SUMIFS($E$125:$E$127,$B$125:$B$127,"FGS-3",$D$125:$D$127,"VAGO")</f>
        <v>0</v>
      </c>
      <c r="E131" s="41">
        <f t="shared" si="7"/>
        <v>0</v>
      </c>
      <c r="F131" s="45"/>
      <c r="G131" s="43">
        <f>SUMIF($B$125:$B$127,"FGS-3",$G$125:$G$127)</f>
        <v>0</v>
      </c>
      <c r="H131" s="43">
        <f>SUMIF($B$125:$B$127,"FGS-3",$H$125:$H$127)</f>
        <v>0</v>
      </c>
      <c r="I131" s="43">
        <f>SUMIF($B$125:$B$127,"FGS-3",$G$125:$G$127)</f>
        <v>0</v>
      </c>
      <c r="J131" s="38"/>
      <c r="K131" s="38"/>
      <c r="L131" s="38"/>
      <c r="M131" s="38"/>
      <c r="N131" s="38"/>
      <c r="O131" s="38"/>
      <c r="P131" s="38"/>
      <c r="Q131" s="38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</row>
    <row r="132" spans="1:30" ht="14.25" customHeight="1" x14ac:dyDescent="0.25">
      <c r="A132" s="46" t="s">
        <v>300</v>
      </c>
      <c r="B132" s="70" t="s">
        <v>301</v>
      </c>
      <c r="C132" s="41">
        <f>SUMIFS($E$125:$E$127,$B$125:$B$127,"FGA-1",$D$125:$D$127,"&lt;&gt;VAGO")</f>
        <v>0</v>
      </c>
      <c r="D132" s="41">
        <f>SUMIFS($E$125:$E$127,$B$125:$B$127,"FGA-1",$D$125:$D$127,"VAGO")</f>
        <v>0</v>
      </c>
      <c r="E132" s="41">
        <f t="shared" si="7"/>
        <v>0</v>
      </c>
      <c r="F132" s="47"/>
      <c r="G132" s="43">
        <f>SUMIF($B$125:$B$127,"FGA-1",$G$125:$G$127)</f>
        <v>0</v>
      </c>
      <c r="H132" s="43">
        <f>SUMIF($B$125:$B$127,"FGA-1",$H$125:$H$127)</f>
        <v>0</v>
      </c>
      <c r="I132" s="43">
        <f>SUMIF($B$125:$B$127,"FGA-1",$G$125:$G$127)</f>
        <v>0</v>
      </c>
      <c r="J132" s="38"/>
      <c r="K132" s="38"/>
      <c r="L132" s="38"/>
      <c r="M132" s="38"/>
      <c r="N132" s="38"/>
      <c r="O132" s="38"/>
      <c r="P132" s="38"/>
      <c r="Q132" s="38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</row>
    <row r="133" spans="1:30" ht="14.25" customHeight="1" x14ac:dyDescent="0.25">
      <c r="A133" s="39" t="s">
        <v>302</v>
      </c>
      <c r="B133" s="59" t="s">
        <v>303</v>
      </c>
      <c r="C133" s="41">
        <f>SUMIFS($E$125:$E$127,$B$125:$B$127,"FGA-2",$D$125:$D$127,"&lt;&gt;VAGO")</f>
        <v>0</v>
      </c>
      <c r="D133" s="41">
        <f>SUMIFS($E$125:$E$127,$B$125:$B$127,"FGA-2",$D$125:$D$127,"VAGO")</f>
        <v>0</v>
      </c>
      <c r="E133" s="41">
        <f t="shared" si="7"/>
        <v>0</v>
      </c>
      <c r="F133" s="47"/>
      <c r="G133" s="43">
        <f>SUMIF($B$125:$B$127,"FGA-2",$G$125:$G$127)</f>
        <v>0</v>
      </c>
      <c r="H133" s="43">
        <f>SUMIF($B$125:$B$127,"FGA-2",$H$125:$H$127)</f>
        <v>0</v>
      </c>
      <c r="I133" s="43">
        <f>SUMIF($B$125:$B$127,"FGA-2",$G$125:$G$127)</f>
        <v>0</v>
      </c>
      <c r="J133" s="38"/>
      <c r="K133" s="38"/>
      <c r="L133" s="38"/>
      <c r="M133" s="38"/>
      <c r="N133" s="38"/>
      <c r="O133" s="38"/>
      <c r="P133" s="38"/>
      <c r="Q133" s="38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</row>
    <row r="134" spans="1:30" ht="14.25" customHeight="1" x14ac:dyDescent="0.25">
      <c r="A134" s="39" t="s">
        <v>304</v>
      </c>
      <c r="B134" s="59" t="s">
        <v>305</v>
      </c>
      <c r="C134" s="41">
        <f>SUMIFS($E$125:$E$127,$B$125:$B$127,"FGA-3",$D$125:$D$127,"&lt;&gt;VAGO")</f>
        <v>0</v>
      </c>
      <c r="D134" s="41">
        <f>SUMIFS($E$125:$E$127,$B$125:$B$127,"FGA-3",$D$125:$D$127,"VAGO")</f>
        <v>0</v>
      </c>
      <c r="E134" s="41">
        <f t="shared" si="7"/>
        <v>0</v>
      </c>
      <c r="F134" s="45"/>
      <c r="G134" s="43">
        <f>SUMIF($B$125:$B$127,"FGA-3",$G$125:$G$127)</f>
        <v>0</v>
      </c>
      <c r="H134" s="43">
        <f>SUMIF($B$125:$B$127,"FGA-3",$H$125:$H$127)</f>
        <v>0</v>
      </c>
      <c r="I134" s="43">
        <f>SUMIF($B$125:$B$127,"FGA-3",$G$125:$G$127)</f>
        <v>0</v>
      </c>
      <c r="J134" s="38"/>
      <c r="K134" s="38"/>
      <c r="L134" s="38"/>
      <c r="M134" s="38"/>
      <c r="N134" s="38"/>
      <c r="O134" s="38"/>
      <c r="P134" s="38"/>
      <c r="Q134" s="3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</row>
    <row r="135" spans="1:30" ht="14.25" customHeight="1" x14ac:dyDescent="0.25">
      <c r="A135" s="35" t="s">
        <v>306</v>
      </c>
      <c r="B135" s="57"/>
      <c r="C135" s="36">
        <f t="shared" ref="C135:E135" si="8">SUM(C129:C134)</f>
        <v>2</v>
      </c>
      <c r="D135" s="36">
        <f t="shared" si="8"/>
        <v>1</v>
      </c>
      <c r="E135" s="36">
        <f t="shared" si="8"/>
        <v>3</v>
      </c>
      <c r="F135" s="57"/>
      <c r="G135" s="60">
        <f t="shared" ref="G135:I135" si="9">SUM(G129:G134)</f>
        <v>0</v>
      </c>
      <c r="H135" s="60">
        <f t="shared" si="9"/>
        <v>2401.38</v>
      </c>
      <c r="I135" s="60">
        <f t="shared" si="9"/>
        <v>0</v>
      </c>
      <c r="J135" s="38"/>
      <c r="K135" s="38"/>
      <c r="L135" s="38"/>
      <c r="M135" s="38"/>
      <c r="N135" s="38"/>
      <c r="O135" s="38"/>
      <c r="P135" s="38"/>
      <c r="Q135" s="3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</row>
    <row r="136" spans="1:30" ht="14.25" customHeight="1" x14ac:dyDescent="0.25">
      <c r="A136" s="44"/>
      <c r="B136" s="44"/>
      <c r="C136" s="44"/>
      <c r="D136" s="44"/>
      <c r="E136" s="44"/>
      <c r="F136" s="44"/>
      <c r="G136" s="44"/>
      <c r="H136" s="44"/>
      <c r="I136" s="50"/>
      <c r="J136" s="50"/>
      <c r="K136" s="7"/>
      <c r="L136" s="50"/>
      <c r="M136" s="50"/>
      <c r="N136" s="50"/>
      <c r="O136" s="50"/>
      <c r="P136" s="50"/>
      <c r="Q136" s="50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</row>
    <row r="137" spans="1:30" ht="14.25" customHeight="1" x14ac:dyDescent="0.25">
      <c r="A137" s="35"/>
      <c r="B137" s="35"/>
      <c r="C137" s="36" t="s">
        <v>307</v>
      </c>
      <c r="D137" s="36" t="s">
        <v>308</v>
      </c>
      <c r="E137" s="36" t="s">
        <v>309</v>
      </c>
      <c r="F137" s="37"/>
      <c r="G137" s="36" t="s">
        <v>310</v>
      </c>
      <c r="H137" s="36" t="s">
        <v>311</v>
      </c>
      <c r="I137" s="36" t="s">
        <v>312</v>
      </c>
      <c r="J137" s="50"/>
      <c r="K137" s="7"/>
      <c r="L137" s="50"/>
      <c r="M137" s="50"/>
      <c r="N137" s="50"/>
      <c r="O137" s="50"/>
      <c r="P137" s="50"/>
      <c r="Q137" s="50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</row>
    <row r="138" spans="1:30" ht="14.25" customHeight="1" x14ac:dyDescent="0.25">
      <c r="A138" s="35" t="s">
        <v>313</v>
      </c>
      <c r="B138" s="37"/>
      <c r="C138" s="36">
        <f t="shared" ref="C138:E138" si="10">SUM(C103+C121+C135)</f>
        <v>88</v>
      </c>
      <c r="D138" s="36">
        <f t="shared" si="10"/>
        <v>7</v>
      </c>
      <c r="E138" s="36">
        <f t="shared" si="10"/>
        <v>22</v>
      </c>
      <c r="F138" s="37"/>
      <c r="G138" s="60">
        <f t="shared" ref="G138:I138" si="11">SUM(H103+G121+G135)</f>
        <v>47243.950000000004</v>
      </c>
      <c r="H138" s="60">
        <f t="shared" si="11"/>
        <v>236683.51</v>
      </c>
      <c r="I138" s="60">
        <f t="shared" si="11"/>
        <v>292096.07999999996</v>
      </c>
      <c r="J138" s="50"/>
      <c r="K138" s="7"/>
      <c r="L138" s="50"/>
      <c r="M138" s="50"/>
      <c r="N138" s="50"/>
      <c r="O138" s="50"/>
      <c r="P138" s="50"/>
      <c r="Q138" s="50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</row>
    <row r="139" spans="1:30" ht="14.25" customHeight="1" x14ac:dyDescent="0.25">
      <c r="A139" s="44"/>
      <c r="B139" s="44"/>
      <c r="C139" s="44"/>
      <c r="D139" s="44"/>
      <c r="E139" s="44"/>
      <c r="F139" s="44"/>
      <c r="G139" s="44"/>
      <c r="H139" s="44"/>
      <c r="I139" s="50"/>
      <c r="J139" s="50"/>
      <c r="K139" s="7"/>
      <c r="L139" s="50"/>
      <c r="M139" s="50"/>
      <c r="N139" s="50"/>
      <c r="O139" s="50"/>
      <c r="P139" s="50"/>
      <c r="Q139" s="50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</row>
    <row r="140" spans="1:30" ht="14.25" customHeight="1" x14ac:dyDescent="0.25">
      <c r="A140" s="98" t="s">
        <v>314</v>
      </c>
      <c r="B140" s="89"/>
      <c r="C140" s="89"/>
      <c r="D140" s="89"/>
      <c r="E140" s="89"/>
      <c r="F140" s="90"/>
      <c r="G140" s="38"/>
      <c r="H140" s="44"/>
      <c r="I140" s="44"/>
      <c r="J140" s="44"/>
      <c r="K140" s="38"/>
      <c r="L140" s="44"/>
      <c r="M140" s="50"/>
      <c r="N140" s="50"/>
      <c r="O140" s="50"/>
      <c r="P140" s="50"/>
      <c r="Q140" s="50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</row>
    <row r="141" spans="1:30" ht="14.25" customHeight="1" x14ac:dyDescent="0.25">
      <c r="A141" s="99" t="s">
        <v>315</v>
      </c>
      <c r="B141" s="89"/>
      <c r="C141" s="89"/>
      <c r="D141" s="89"/>
      <c r="E141" s="89"/>
      <c r="F141" s="90"/>
      <c r="G141" s="38"/>
      <c r="H141" s="44"/>
      <c r="I141" s="44"/>
      <c r="J141" s="44"/>
      <c r="K141" s="44"/>
      <c r="L141" s="44"/>
      <c r="M141" s="50"/>
      <c r="N141" s="50"/>
      <c r="O141" s="50"/>
      <c r="P141" s="50"/>
      <c r="Q141" s="50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</row>
    <row r="142" spans="1:30" ht="14.25" customHeight="1" x14ac:dyDescent="0.25">
      <c r="A142" s="99" t="s">
        <v>316</v>
      </c>
      <c r="B142" s="89"/>
      <c r="C142" s="89"/>
      <c r="D142" s="89"/>
      <c r="E142" s="89"/>
      <c r="F142" s="90"/>
      <c r="G142" s="38"/>
      <c r="H142" s="44"/>
      <c r="I142" s="44"/>
      <c r="J142" s="44"/>
      <c r="K142" s="44"/>
      <c r="L142" s="44"/>
      <c r="M142" s="50"/>
      <c r="N142" s="50"/>
      <c r="O142" s="50"/>
      <c r="P142" s="50"/>
      <c r="Q142" s="50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</row>
    <row r="143" spans="1:30" ht="14.25" customHeight="1" x14ac:dyDescent="0.25">
      <c r="A143" s="88" t="s">
        <v>317</v>
      </c>
      <c r="B143" s="89"/>
      <c r="C143" s="89"/>
      <c r="D143" s="89"/>
      <c r="E143" s="89"/>
      <c r="F143" s="90"/>
      <c r="G143" s="38"/>
      <c r="H143" s="44"/>
      <c r="I143" s="44"/>
      <c r="J143" s="44"/>
      <c r="K143" s="44"/>
      <c r="L143" s="44"/>
      <c r="M143" s="50"/>
      <c r="N143" s="50"/>
      <c r="O143" s="50"/>
      <c r="P143" s="50"/>
      <c r="Q143" s="50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</row>
    <row r="144" spans="1:30" ht="14.25" customHeight="1" x14ac:dyDescent="0.25">
      <c r="A144" s="88" t="s">
        <v>318</v>
      </c>
      <c r="B144" s="89"/>
      <c r="C144" s="89"/>
      <c r="D144" s="89"/>
      <c r="E144" s="89"/>
      <c r="F144" s="90"/>
      <c r="G144" s="38"/>
      <c r="H144" s="44"/>
      <c r="I144" s="44"/>
      <c r="J144" s="44"/>
      <c r="K144" s="44"/>
      <c r="L144" s="44"/>
      <c r="M144" s="50"/>
      <c r="N144" s="50"/>
      <c r="O144" s="50"/>
      <c r="P144" s="50"/>
      <c r="Q144" s="50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</row>
    <row r="145" spans="1:30" ht="14.25" customHeight="1" x14ac:dyDescent="0.25">
      <c r="A145" s="88" t="s">
        <v>319</v>
      </c>
      <c r="B145" s="89"/>
      <c r="C145" s="89"/>
      <c r="D145" s="89"/>
      <c r="E145" s="89"/>
      <c r="F145" s="90"/>
      <c r="G145" s="38"/>
      <c r="H145" s="44"/>
      <c r="I145" s="44"/>
      <c r="J145" s="44"/>
      <c r="K145" s="44"/>
      <c r="L145" s="44"/>
      <c r="M145" s="50"/>
      <c r="N145" s="50"/>
      <c r="O145" s="50"/>
      <c r="P145" s="50"/>
      <c r="Q145" s="50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</row>
    <row r="146" spans="1:30" ht="14.25" customHeight="1" x14ac:dyDescent="0.25">
      <c r="A146" s="88"/>
      <c r="B146" s="89"/>
      <c r="C146" s="89"/>
      <c r="D146" s="89"/>
      <c r="E146" s="89"/>
      <c r="F146" s="90"/>
      <c r="G146" s="38"/>
      <c r="H146" s="44"/>
      <c r="I146" s="44"/>
      <c r="J146" s="44"/>
      <c r="K146" s="44"/>
      <c r="L146" s="44"/>
      <c r="M146" s="50"/>
      <c r="N146" s="50"/>
      <c r="O146" s="50"/>
      <c r="P146" s="50"/>
      <c r="Q146" s="50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</row>
    <row r="147" spans="1:30" ht="14.25" customHeight="1" x14ac:dyDescent="0.25">
      <c r="A147" s="100"/>
      <c r="B147" s="101"/>
      <c r="C147" s="101"/>
      <c r="D147" s="101"/>
      <c r="E147" s="101"/>
      <c r="F147" s="101"/>
      <c r="G147" s="38"/>
      <c r="H147" s="44"/>
      <c r="I147" s="44"/>
      <c r="J147" s="44"/>
      <c r="K147" s="44"/>
      <c r="L147" s="44"/>
      <c r="M147" s="50"/>
      <c r="N147" s="50"/>
      <c r="O147" s="50"/>
      <c r="P147" s="50"/>
      <c r="Q147" s="50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</row>
    <row r="148" spans="1:30" ht="14.25" customHeight="1" x14ac:dyDescent="0.25">
      <c r="A148" s="98" t="s">
        <v>320</v>
      </c>
      <c r="B148" s="89"/>
      <c r="C148" s="89"/>
      <c r="D148" s="89"/>
      <c r="E148" s="89"/>
      <c r="F148" s="90"/>
      <c r="G148" s="38"/>
      <c r="H148" s="44"/>
      <c r="I148" s="44"/>
      <c r="J148" s="44"/>
      <c r="K148" s="44"/>
      <c r="L148" s="44"/>
      <c r="M148" s="50"/>
      <c r="N148" s="50"/>
      <c r="O148" s="50"/>
      <c r="P148" s="50"/>
      <c r="Q148" s="50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</row>
    <row r="149" spans="1:30" ht="14.25" customHeight="1" x14ac:dyDescent="0.25">
      <c r="A149" s="99" t="s">
        <v>321</v>
      </c>
      <c r="B149" s="89"/>
      <c r="C149" s="89"/>
      <c r="D149" s="89"/>
      <c r="E149" s="89"/>
      <c r="F149" s="90"/>
      <c r="G149" s="38"/>
      <c r="H149" s="44"/>
      <c r="I149" s="44"/>
      <c r="J149" s="44"/>
      <c r="K149" s="44"/>
      <c r="L149" s="44"/>
      <c r="M149" s="50"/>
      <c r="N149" s="50"/>
      <c r="O149" s="50"/>
      <c r="P149" s="50"/>
      <c r="Q149" s="50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</row>
    <row r="150" spans="1:30" ht="14.25" customHeight="1" x14ac:dyDescent="0.25">
      <c r="A150" s="88" t="s">
        <v>322</v>
      </c>
      <c r="B150" s="89"/>
      <c r="C150" s="89"/>
      <c r="D150" s="89"/>
      <c r="E150" s="89"/>
      <c r="F150" s="90"/>
      <c r="G150" s="38"/>
      <c r="H150" s="44"/>
      <c r="I150" s="44"/>
      <c r="J150" s="44"/>
      <c r="K150" s="44"/>
      <c r="L150" s="44"/>
      <c r="M150" s="50"/>
      <c r="N150" s="50"/>
      <c r="O150" s="50"/>
      <c r="P150" s="50"/>
      <c r="Q150" s="50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</row>
    <row r="151" spans="1:30" ht="14.25" customHeight="1" x14ac:dyDescent="0.25">
      <c r="A151" s="88" t="s">
        <v>323</v>
      </c>
      <c r="B151" s="89"/>
      <c r="C151" s="89"/>
      <c r="D151" s="89"/>
      <c r="E151" s="89"/>
      <c r="F151" s="90"/>
      <c r="G151" s="38"/>
      <c r="H151" s="44"/>
      <c r="I151" s="44"/>
      <c r="J151" s="44"/>
      <c r="K151" s="44"/>
      <c r="L151" s="44"/>
      <c r="M151" s="50"/>
      <c r="N151" s="50"/>
      <c r="O151" s="50"/>
      <c r="P151" s="50"/>
      <c r="Q151" s="50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</row>
    <row r="152" spans="1:30" ht="14.25" customHeight="1" x14ac:dyDescent="0.25">
      <c r="A152" s="88" t="s">
        <v>324</v>
      </c>
      <c r="B152" s="89"/>
      <c r="C152" s="89"/>
      <c r="D152" s="89"/>
      <c r="E152" s="89"/>
      <c r="F152" s="90"/>
      <c r="G152" s="38"/>
      <c r="H152" s="44"/>
      <c r="I152" s="44"/>
      <c r="J152" s="44"/>
      <c r="K152" s="44"/>
      <c r="L152" s="44"/>
      <c r="M152" s="50"/>
      <c r="N152" s="50"/>
      <c r="O152" s="50"/>
      <c r="P152" s="50"/>
      <c r="Q152" s="50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</row>
    <row r="153" spans="1:30" ht="14.25" customHeight="1" x14ac:dyDescent="0.25">
      <c r="A153" s="88" t="s">
        <v>325</v>
      </c>
      <c r="B153" s="89"/>
      <c r="C153" s="89"/>
      <c r="D153" s="89"/>
      <c r="E153" s="89"/>
      <c r="F153" s="90"/>
      <c r="G153" s="38"/>
      <c r="H153" s="44"/>
      <c r="I153" s="44"/>
      <c r="J153" s="44"/>
      <c r="K153" s="44"/>
      <c r="L153" s="44"/>
      <c r="M153" s="50"/>
      <c r="N153" s="50"/>
      <c r="O153" s="50"/>
      <c r="P153" s="50"/>
      <c r="Q153" s="50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</row>
    <row r="154" spans="1:30" ht="14.25" customHeight="1" x14ac:dyDescent="0.25">
      <c r="A154" s="88" t="s">
        <v>326</v>
      </c>
      <c r="B154" s="89"/>
      <c r="C154" s="89"/>
      <c r="D154" s="89"/>
      <c r="E154" s="89"/>
      <c r="F154" s="90"/>
      <c r="G154" s="38"/>
      <c r="H154" s="44"/>
      <c r="I154" s="44"/>
      <c r="J154" s="44"/>
      <c r="K154" s="44"/>
      <c r="L154" s="44"/>
      <c r="M154" s="50"/>
      <c r="N154" s="50"/>
      <c r="O154" s="50"/>
      <c r="P154" s="50"/>
      <c r="Q154" s="50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</row>
    <row r="155" spans="1:30" ht="14.25" customHeight="1" x14ac:dyDescent="0.25">
      <c r="A155" s="88" t="s">
        <v>327</v>
      </c>
      <c r="B155" s="89"/>
      <c r="C155" s="89"/>
      <c r="D155" s="89"/>
      <c r="E155" s="89"/>
      <c r="F155" s="90"/>
      <c r="G155" s="38"/>
      <c r="H155" s="44"/>
      <c r="I155" s="44"/>
      <c r="J155" s="44"/>
      <c r="K155" s="44"/>
      <c r="L155" s="44"/>
      <c r="M155" s="50"/>
      <c r="N155" s="50"/>
      <c r="O155" s="50"/>
      <c r="P155" s="50"/>
      <c r="Q155" s="50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</row>
    <row r="156" spans="1:30" ht="14.25" customHeight="1" x14ac:dyDescent="0.25">
      <c r="A156" s="88" t="s">
        <v>328</v>
      </c>
      <c r="B156" s="89"/>
      <c r="C156" s="89"/>
      <c r="D156" s="89"/>
      <c r="E156" s="89"/>
      <c r="F156" s="90"/>
      <c r="G156" s="38"/>
      <c r="H156" s="44"/>
      <c r="I156" s="44"/>
      <c r="J156" s="44"/>
      <c r="K156" s="44"/>
      <c r="L156" s="44"/>
      <c r="M156" s="50"/>
      <c r="N156" s="50"/>
      <c r="O156" s="50"/>
      <c r="P156" s="50"/>
      <c r="Q156" s="50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</row>
    <row r="157" spans="1:30" ht="14.25" customHeight="1" x14ac:dyDescent="0.25">
      <c r="A157" s="88" t="s">
        <v>329</v>
      </c>
      <c r="B157" s="89"/>
      <c r="C157" s="89"/>
      <c r="D157" s="89"/>
      <c r="E157" s="89"/>
      <c r="F157" s="90"/>
      <c r="G157" s="38"/>
      <c r="H157" s="44"/>
      <c r="I157" s="44"/>
      <c r="J157" s="44"/>
      <c r="K157" s="44"/>
      <c r="L157" s="44"/>
      <c r="M157" s="50"/>
      <c r="N157" s="50"/>
      <c r="O157" s="50"/>
      <c r="P157" s="50"/>
      <c r="Q157" s="50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</row>
    <row r="158" spans="1:30" ht="14.25" customHeight="1" x14ac:dyDescent="0.25">
      <c r="A158" s="88" t="s">
        <v>330</v>
      </c>
      <c r="B158" s="89"/>
      <c r="C158" s="89"/>
      <c r="D158" s="89"/>
      <c r="E158" s="89"/>
      <c r="F158" s="90"/>
      <c r="G158" s="38"/>
      <c r="H158" s="44"/>
      <c r="I158" s="44"/>
      <c r="J158" s="44"/>
      <c r="K158" s="44"/>
      <c r="L158" s="44"/>
      <c r="M158" s="50"/>
      <c r="N158" s="50"/>
      <c r="O158" s="50"/>
      <c r="P158" s="50"/>
      <c r="Q158" s="50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</row>
    <row r="159" spans="1:30" ht="14.25" customHeight="1" x14ac:dyDescent="0.25">
      <c r="A159" s="88" t="s">
        <v>331</v>
      </c>
      <c r="B159" s="89"/>
      <c r="C159" s="89"/>
      <c r="D159" s="89"/>
      <c r="E159" s="89"/>
      <c r="F159" s="90"/>
      <c r="G159" s="38"/>
      <c r="H159" s="44"/>
      <c r="I159" s="44"/>
      <c r="J159" s="44"/>
      <c r="K159" s="44"/>
      <c r="L159" s="44"/>
      <c r="M159" s="50"/>
      <c r="N159" s="50"/>
      <c r="O159" s="50"/>
      <c r="P159" s="50"/>
      <c r="Q159" s="50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</row>
    <row r="160" spans="1:30" ht="14.25" customHeight="1" x14ac:dyDescent="0.25">
      <c r="A160" s="88" t="s">
        <v>332</v>
      </c>
      <c r="B160" s="89"/>
      <c r="C160" s="89"/>
      <c r="D160" s="89"/>
      <c r="E160" s="89"/>
      <c r="F160" s="90"/>
      <c r="G160" s="38"/>
      <c r="H160" s="44"/>
      <c r="I160" s="44"/>
      <c r="J160" s="44"/>
      <c r="K160" s="44"/>
      <c r="L160" s="44"/>
      <c r="M160" s="50"/>
      <c r="N160" s="50"/>
      <c r="O160" s="50"/>
      <c r="P160" s="50"/>
      <c r="Q160" s="50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</row>
    <row r="161" spans="1:30" ht="14.25" customHeight="1" x14ac:dyDescent="0.25">
      <c r="A161" s="88" t="s">
        <v>333</v>
      </c>
      <c r="B161" s="89"/>
      <c r="C161" s="89"/>
      <c r="D161" s="89"/>
      <c r="E161" s="89"/>
      <c r="F161" s="90"/>
      <c r="G161" s="38"/>
      <c r="H161" s="44"/>
      <c r="I161" s="44"/>
      <c r="J161" s="44"/>
      <c r="K161" s="44"/>
      <c r="L161" s="44"/>
      <c r="M161" s="50"/>
      <c r="N161" s="50"/>
      <c r="O161" s="50"/>
      <c r="P161" s="50"/>
      <c r="Q161" s="50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</row>
    <row r="162" spans="1:30" ht="14.25" customHeight="1" x14ac:dyDescent="0.25">
      <c r="A162" s="88" t="s">
        <v>334</v>
      </c>
      <c r="B162" s="89"/>
      <c r="C162" s="89"/>
      <c r="D162" s="89"/>
      <c r="E162" s="89"/>
      <c r="F162" s="90"/>
      <c r="G162" s="38"/>
      <c r="H162" s="44"/>
      <c r="I162" s="44"/>
      <c r="J162" s="44"/>
      <c r="K162" s="44"/>
      <c r="L162" s="44"/>
      <c r="M162" s="50"/>
      <c r="N162" s="50"/>
      <c r="O162" s="50"/>
      <c r="P162" s="50"/>
      <c r="Q162" s="50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</row>
    <row r="163" spans="1:30" ht="14.25" customHeight="1" x14ac:dyDescent="0.25">
      <c r="A163" s="88" t="s">
        <v>335</v>
      </c>
      <c r="B163" s="89"/>
      <c r="C163" s="89"/>
      <c r="D163" s="89"/>
      <c r="E163" s="89"/>
      <c r="F163" s="90"/>
      <c r="G163" s="38"/>
      <c r="H163" s="44"/>
      <c r="I163" s="44"/>
      <c r="J163" s="44"/>
      <c r="K163" s="44"/>
      <c r="L163" s="44"/>
      <c r="M163" s="50"/>
      <c r="N163" s="50"/>
      <c r="O163" s="50"/>
      <c r="P163" s="50"/>
      <c r="Q163" s="50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</row>
    <row r="164" spans="1:30" ht="14.25" customHeight="1" x14ac:dyDescent="0.25">
      <c r="A164" s="88" t="s">
        <v>336</v>
      </c>
      <c r="B164" s="89"/>
      <c r="C164" s="89"/>
      <c r="D164" s="89"/>
      <c r="E164" s="89"/>
      <c r="F164" s="90"/>
      <c r="G164" s="38"/>
      <c r="H164" s="44"/>
      <c r="I164" s="44"/>
      <c r="J164" s="44"/>
      <c r="K164" s="44"/>
      <c r="L164" s="44"/>
      <c r="M164" s="50"/>
      <c r="N164" s="50"/>
      <c r="O164" s="50"/>
      <c r="P164" s="50"/>
      <c r="Q164" s="50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</row>
    <row r="165" spans="1:30" ht="14.25" customHeight="1" x14ac:dyDescent="0.25">
      <c r="A165" s="88" t="s">
        <v>337</v>
      </c>
      <c r="B165" s="89"/>
      <c r="C165" s="89"/>
      <c r="D165" s="89"/>
      <c r="E165" s="89"/>
      <c r="F165" s="90"/>
      <c r="G165" s="38"/>
      <c r="H165" s="44"/>
      <c r="I165" s="44"/>
      <c r="J165" s="44"/>
      <c r="K165" s="44"/>
      <c r="L165" s="44"/>
      <c r="M165" s="50"/>
      <c r="N165" s="50"/>
      <c r="O165" s="50"/>
      <c r="P165" s="50"/>
      <c r="Q165" s="50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</row>
    <row r="166" spans="1:30" ht="14.25" customHeight="1" x14ac:dyDescent="0.25">
      <c r="A166" s="88" t="s">
        <v>338</v>
      </c>
      <c r="B166" s="89"/>
      <c r="C166" s="89"/>
      <c r="D166" s="89"/>
      <c r="E166" s="89"/>
      <c r="F166" s="90"/>
      <c r="G166" s="38"/>
      <c r="H166" s="44"/>
      <c r="I166" s="44"/>
      <c r="J166" s="44"/>
      <c r="K166" s="44"/>
      <c r="L166" s="44"/>
      <c r="M166" s="50"/>
      <c r="N166" s="50"/>
      <c r="O166" s="50"/>
      <c r="P166" s="50"/>
      <c r="Q166" s="50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</row>
    <row r="167" spans="1:30" ht="14.25" customHeight="1" x14ac:dyDescent="0.25">
      <c r="A167" s="88" t="s">
        <v>339</v>
      </c>
      <c r="B167" s="89"/>
      <c r="C167" s="89"/>
      <c r="D167" s="89"/>
      <c r="E167" s="89"/>
      <c r="F167" s="90"/>
      <c r="G167" s="38"/>
      <c r="H167" s="44"/>
      <c r="I167" s="44"/>
      <c r="J167" s="44"/>
      <c r="K167" s="44"/>
      <c r="L167" s="44"/>
      <c r="M167" s="50"/>
      <c r="N167" s="50"/>
      <c r="O167" s="50"/>
      <c r="P167" s="50"/>
      <c r="Q167" s="50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</row>
    <row r="168" spans="1:30" ht="14.25" customHeight="1" x14ac:dyDescent="0.25">
      <c r="A168" s="88" t="s">
        <v>340</v>
      </c>
      <c r="B168" s="89"/>
      <c r="C168" s="89"/>
      <c r="D168" s="89"/>
      <c r="E168" s="89"/>
      <c r="F168" s="90"/>
      <c r="G168" s="38"/>
      <c r="H168" s="44"/>
      <c r="I168" s="44"/>
      <c r="J168" s="44"/>
      <c r="K168" s="44"/>
      <c r="L168" s="44"/>
      <c r="M168" s="50"/>
      <c r="N168" s="50"/>
      <c r="O168" s="50"/>
      <c r="P168" s="50"/>
      <c r="Q168" s="50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</row>
    <row r="169" spans="1:30" ht="14.25" customHeight="1" x14ac:dyDescent="0.25">
      <c r="A169" s="88" t="s">
        <v>341</v>
      </c>
      <c r="B169" s="89"/>
      <c r="C169" s="89"/>
      <c r="D169" s="89"/>
      <c r="E169" s="89"/>
      <c r="F169" s="90"/>
      <c r="G169" s="38"/>
      <c r="H169" s="44"/>
      <c r="I169" s="44"/>
      <c r="J169" s="44"/>
      <c r="K169" s="44"/>
      <c r="L169" s="44"/>
      <c r="M169" s="50"/>
      <c r="N169" s="50"/>
      <c r="O169" s="50"/>
      <c r="P169" s="50"/>
      <c r="Q169" s="50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</row>
    <row r="170" spans="1:30" ht="14.25" customHeight="1" x14ac:dyDescent="0.25">
      <c r="A170" s="88" t="s">
        <v>342</v>
      </c>
      <c r="B170" s="89"/>
      <c r="C170" s="89"/>
      <c r="D170" s="89"/>
      <c r="E170" s="89"/>
      <c r="F170" s="90"/>
      <c r="G170" s="38"/>
      <c r="H170" s="44"/>
      <c r="I170" s="44"/>
      <c r="J170" s="44"/>
      <c r="K170" s="44"/>
      <c r="L170" s="44"/>
      <c r="M170" s="50"/>
      <c r="N170" s="50"/>
      <c r="O170" s="50"/>
      <c r="P170" s="50"/>
      <c r="Q170" s="50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</row>
    <row r="171" spans="1:30" ht="14.25" customHeight="1" x14ac:dyDescent="0.25">
      <c r="A171" s="88" t="s">
        <v>343</v>
      </c>
      <c r="B171" s="89"/>
      <c r="C171" s="89"/>
      <c r="D171" s="89"/>
      <c r="E171" s="89"/>
      <c r="F171" s="90"/>
      <c r="G171" s="38"/>
      <c r="H171" s="44"/>
      <c r="I171" s="44"/>
      <c r="J171" s="44"/>
      <c r="K171" s="44"/>
      <c r="L171" s="44"/>
      <c r="M171" s="50"/>
      <c r="N171" s="50"/>
      <c r="O171" s="50"/>
      <c r="P171" s="50"/>
      <c r="Q171" s="50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</row>
    <row r="172" spans="1:30" ht="14.25" customHeight="1" x14ac:dyDescent="0.25">
      <c r="A172" s="88" t="s">
        <v>344</v>
      </c>
      <c r="B172" s="89"/>
      <c r="C172" s="89"/>
      <c r="D172" s="89"/>
      <c r="E172" s="89"/>
      <c r="F172" s="90"/>
      <c r="G172" s="38"/>
      <c r="H172" s="44"/>
      <c r="I172" s="44"/>
      <c r="J172" s="44"/>
      <c r="K172" s="44"/>
      <c r="L172" s="44"/>
      <c r="M172" s="50"/>
      <c r="N172" s="50"/>
      <c r="O172" s="50"/>
      <c r="P172" s="50"/>
      <c r="Q172" s="50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</row>
    <row r="173" spans="1:30" ht="14.25" customHeight="1" x14ac:dyDescent="0.25">
      <c r="A173" s="88" t="s">
        <v>345</v>
      </c>
      <c r="B173" s="89"/>
      <c r="C173" s="89"/>
      <c r="D173" s="89"/>
      <c r="E173" s="89"/>
      <c r="F173" s="90"/>
      <c r="G173" s="38"/>
      <c r="H173" s="44"/>
      <c r="I173" s="44"/>
      <c r="J173" s="44"/>
      <c r="K173" s="44"/>
      <c r="L173" s="44"/>
      <c r="M173" s="50"/>
      <c r="N173" s="50"/>
      <c r="O173" s="50"/>
      <c r="P173" s="50"/>
      <c r="Q173" s="50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</row>
    <row r="174" spans="1:30" ht="14.25" customHeight="1" x14ac:dyDescent="0.25">
      <c r="A174" s="88" t="s">
        <v>346</v>
      </c>
      <c r="B174" s="89"/>
      <c r="C174" s="89"/>
      <c r="D174" s="89"/>
      <c r="E174" s="89"/>
      <c r="F174" s="90"/>
      <c r="G174" s="38"/>
      <c r="H174" s="44"/>
      <c r="I174" s="44"/>
      <c r="J174" s="44"/>
      <c r="K174" s="44"/>
      <c r="L174" s="44"/>
      <c r="M174" s="50"/>
      <c r="N174" s="50"/>
      <c r="O174" s="50"/>
      <c r="P174" s="50"/>
      <c r="Q174" s="50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</row>
    <row r="175" spans="1:30" ht="14.25" customHeight="1" x14ac:dyDescent="0.25">
      <c r="A175" s="88" t="s">
        <v>347</v>
      </c>
      <c r="B175" s="89"/>
      <c r="C175" s="89"/>
      <c r="D175" s="89"/>
      <c r="E175" s="89"/>
      <c r="F175" s="90"/>
      <c r="G175" s="38"/>
      <c r="H175" s="44"/>
      <c r="I175" s="44"/>
      <c r="J175" s="44"/>
      <c r="K175" s="44"/>
      <c r="L175" s="44"/>
      <c r="M175" s="50"/>
      <c r="N175" s="50"/>
      <c r="O175" s="50"/>
      <c r="P175" s="50"/>
      <c r="Q175" s="50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</row>
    <row r="176" spans="1:30" ht="14.25" customHeight="1" x14ac:dyDescent="0.25">
      <c r="A176" s="88" t="s">
        <v>348</v>
      </c>
      <c r="B176" s="89"/>
      <c r="C176" s="89"/>
      <c r="D176" s="89"/>
      <c r="E176" s="89"/>
      <c r="F176" s="90"/>
      <c r="G176" s="38"/>
      <c r="H176" s="44"/>
      <c r="I176" s="44"/>
      <c r="J176" s="44"/>
      <c r="K176" s="44"/>
      <c r="L176" s="44"/>
      <c r="M176" s="50"/>
      <c r="N176" s="50"/>
      <c r="O176" s="50"/>
      <c r="P176" s="50"/>
      <c r="Q176" s="50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</row>
    <row r="177" spans="1:30" ht="14.25" customHeight="1" x14ac:dyDescent="0.25">
      <c r="A177" s="88" t="s">
        <v>349</v>
      </c>
      <c r="B177" s="89"/>
      <c r="C177" s="89"/>
      <c r="D177" s="89"/>
      <c r="E177" s="89"/>
      <c r="F177" s="90"/>
      <c r="G177" s="38"/>
      <c r="H177" s="44"/>
      <c r="I177" s="44"/>
      <c r="J177" s="44"/>
      <c r="K177" s="44"/>
      <c r="L177" s="44"/>
      <c r="M177" s="50"/>
      <c r="N177" s="50"/>
      <c r="O177" s="50"/>
      <c r="P177" s="50"/>
      <c r="Q177" s="50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</row>
    <row r="178" spans="1:30" ht="14.25" customHeight="1" x14ac:dyDescent="0.25">
      <c r="A178" s="88" t="s">
        <v>350</v>
      </c>
      <c r="B178" s="89"/>
      <c r="C178" s="89"/>
      <c r="D178" s="89"/>
      <c r="E178" s="89"/>
      <c r="F178" s="90"/>
      <c r="G178" s="38"/>
      <c r="H178" s="44"/>
      <c r="I178" s="44"/>
      <c r="J178" s="44"/>
      <c r="K178" s="44"/>
      <c r="L178" s="44"/>
      <c r="M178" s="50"/>
      <c r="N178" s="50"/>
      <c r="O178" s="50"/>
      <c r="P178" s="50"/>
      <c r="Q178" s="50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</row>
    <row r="179" spans="1:30" ht="14.25" customHeight="1" x14ac:dyDescent="0.25">
      <c r="A179" s="88" t="s">
        <v>351</v>
      </c>
      <c r="B179" s="89"/>
      <c r="C179" s="89"/>
      <c r="D179" s="89"/>
      <c r="E179" s="89"/>
      <c r="F179" s="90"/>
      <c r="G179" s="38"/>
      <c r="H179" s="44"/>
      <c r="I179" s="44"/>
      <c r="J179" s="44"/>
      <c r="K179" s="44"/>
      <c r="L179" s="44"/>
      <c r="M179" s="50"/>
      <c r="N179" s="50"/>
      <c r="O179" s="50"/>
      <c r="P179" s="50"/>
      <c r="Q179" s="50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</row>
    <row r="180" spans="1:30" ht="14.25" customHeight="1" x14ac:dyDescent="0.25">
      <c r="A180" s="88" t="s">
        <v>352</v>
      </c>
      <c r="B180" s="89"/>
      <c r="C180" s="89"/>
      <c r="D180" s="89"/>
      <c r="E180" s="89"/>
      <c r="F180" s="90"/>
      <c r="G180" s="38"/>
      <c r="H180" s="44"/>
      <c r="I180" s="44"/>
      <c r="J180" s="44"/>
      <c r="K180" s="44"/>
      <c r="L180" s="44"/>
      <c r="M180" s="50"/>
      <c r="N180" s="50"/>
      <c r="O180" s="50"/>
      <c r="P180" s="50"/>
      <c r="Q180" s="50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</row>
    <row r="181" spans="1:30" ht="14.25" customHeight="1" x14ac:dyDescent="0.25">
      <c r="A181" s="88" t="s">
        <v>353</v>
      </c>
      <c r="B181" s="89"/>
      <c r="C181" s="89"/>
      <c r="D181" s="89"/>
      <c r="E181" s="89"/>
      <c r="F181" s="90"/>
      <c r="G181" s="38"/>
      <c r="H181" s="44"/>
      <c r="I181" s="44"/>
      <c r="J181" s="44"/>
      <c r="K181" s="44"/>
      <c r="L181" s="44"/>
      <c r="M181" s="50"/>
      <c r="N181" s="50"/>
      <c r="O181" s="50"/>
      <c r="P181" s="50"/>
      <c r="Q181" s="50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</row>
    <row r="182" spans="1:30" ht="14.25" customHeight="1" x14ac:dyDescent="0.25">
      <c r="A182" s="88" t="s">
        <v>354</v>
      </c>
      <c r="B182" s="89"/>
      <c r="C182" s="89"/>
      <c r="D182" s="89"/>
      <c r="E182" s="89"/>
      <c r="F182" s="90"/>
      <c r="G182" s="38"/>
      <c r="H182" s="44"/>
      <c r="I182" s="44"/>
      <c r="J182" s="44"/>
      <c r="K182" s="44"/>
      <c r="L182" s="44"/>
      <c r="M182" s="50"/>
      <c r="N182" s="50"/>
      <c r="O182" s="50"/>
      <c r="P182" s="50"/>
      <c r="Q182" s="50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</row>
    <row r="183" spans="1:30" ht="14.25" customHeight="1" x14ac:dyDescent="0.25">
      <c r="A183" s="88" t="s">
        <v>355</v>
      </c>
      <c r="B183" s="89"/>
      <c r="C183" s="89"/>
      <c r="D183" s="89"/>
      <c r="E183" s="89"/>
      <c r="F183" s="90"/>
      <c r="G183" s="38"/>
      <c r="H183" s="44"/>
      <c r="I183" s="44"/>
      <c r="J183" s="44"/>
      <c r="K183" s="44"/>
      <c r="L183" s="44"/>
      <c r="M183" s="50"/>
      <c r="N183" s="50"/>
      <c r="O183" s="50"/>
      <c r="P183" s="50"/>
      <c r="Q183" s="50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</row>
    <row r="184" spans="1:30" ht="14.25" customHeight="1" x14ac:dyDescent="0.25">
      <c r="A184" s="88" t="s">
        <v>356</v>
      </c>
      <c r="B184" s="89"/>
      <c r="C184" s="89"/>
      <c r="D184" s="89"/>
      <c r="E184" s="89"/>
      <c r="F184" s="90"/>
      <c r="G184" s="38"/>
      <c r="H184" s="44"/>
      <c r="I184" s="44"/>
      <c r="J184" s="44"/>
      <c r="K184" s="44"/>
      <c r="L184" s="44"/>
      <c r="M184" s="50"/>
      <c r="N184" s="50"/>
      <c r="O184" s="50"/>
      <c r="P184" s="50"/>
      <c r="Q184" s="50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</row>
    <row r="185" spans="1:30" ht="14.25" customHeight="1" x14ac:dyDescent="0.25">
      <c r="A185" s="88" t="s">
        <v>357</v>
      </c>
      <c r="B185" s="89"/>
      <c r="C185" s="89"/>
      <c r="D185" s="89"/>
      <c r="E185" s="89"/>
      <c r="F185" s="90"/>
      <c r="G185" s="38"/>
      <c r="H185" s="44"/>
      <c r="I185" s="44"/>
      <c r="J185" s="44"/>
      <c r="K185" s="44"/>
      <c r="L185" s="44"/>
      <c r="M185" s="50"/>
      <c r="N185" s="50"/>
      <c r="O185" s="50"/>
      <c r="P185" s="50"/>
      <c r="Q185" s="50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</row>
    <row r="186" spans="1:30" ht="14.25" customHeight="1" x14ac:dyDescent="0.25">
      <c r="A186" s="88" t="s">
        <v>358</v>
      </c>
      <c r="B186" s="89"/>
      <c r="C186" s="89"/>
      <c r="D186" s="89"/>
      <c r="E186" s="89"/>
      <c r="F186" s="90"/>
      <c r="G186" s="38"/>
      <c r="H186" s="44"/>
      <c r="I186" s="44"/>
      <c r="J186" s="44"/>
      <c r="K186" s="44"/>
      <c r="L186" s="44"/>
      <c r="M186" s="50"/>
      <c r="N186" s="50"/>
      <c r="O186" s="50"/>
      <c r="P186" s="50"/>
      <c r="Q186" s="50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</row>
    <row r="187" spans="1:30" ht="14.25" customHeight="1" x14ac:dyDescent="0.25">
      <c r="A187" s="88" t="s">
        <v>359</v>
      </c>
      <c r="B187" s="89"/>
      <c r="C187" s="89"/>
      <c r="D187" s="89"/>
      <c r="E187" s="89"/>
      <c r="F187" s="90"/>
      <c r="G187" s="38"/>
      <c r="H187" s="44"/>
      <c r="I187" s="44"/>
      <c r="J187" s="44"/>
      <c r="K187" s="44"/>
      <c r="L187" s="44"/>
      <c r="M187" s="50"/>
      <c r="N187" s="50"/>
      <c r="O187" s="50"/>
      <c r="P187" s="50"/>
      <c r="Q187" s="50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</row>
    <row r="188" spans="1:30" ht="14.25" customHeight="1" x14ac:dyDescent="0.25">
      <c r="A188" s="88" t="s">
        <v>360</v>
      </c>
      <c r="B188" s="89"/>
      <c r="C188" s="89"/>
      <c r="D188" s="89"/>
      <c r="E188" s="89"/>
      <c r="F188" s="90"/>
      <c r="G188" s="38"/>
      <c r="H188" s="44"/>
      <c r="I188" s="44"/>
      <c r="J188" s="44"/>
      <c r="K188" s="44"/>
      <c r="L188" s="44"/>
      <c r="M188" s="50"/>
      <c r="N188" s="50"/>
      <c r="O188" s="50"/>
      <c r="P188" s="50"/>
      <c r="Q188" s="50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</row>
    <row r="189" spans="1:30" ht="14.25" customHeight="1" x14ac:dyDescent="0.25">
      <c r="A189" s="88" t="s">
        <v>361</v>
      </c>
      <c r="B189" s="89"/>
      <c r="C189" s="89"/>
      <c r="D189" s="89"/>
      <c r="E189" s="89"/>
      <c r="F189" s="90"/>
      <c r="G189" s="38"/>
      <c r="H189" s="44"/>
      <c r="I189" s="44"/>
      <c r="J189" s="44"/>
      <c r="K189" s="44"/>
      <c r="L189" s="44"/>
      <c r="M189" s="50"/>
      <c r="N189" s="50"/>
      <c r="O189" s="50"/>
      <c r="P189" s="50"/>
      <c r="Q189" s="50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</row>
    <row r="190" spans="1:30" ht="14.25" customHeight="1" x14ac:dyDescent="0.25">
      <c r="A190" s="88" t="s">
        <v>362</v>
      </c>
      <c r="B190" s="89"/>
      <c r="C190" s="89"/>
      <c r="D190" s="89"/>
      <c r="E190" s="89"/>
      <c r="F190" s="90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</row>
    <row r="191" spans="1:30" ht="14.25" customHeight="1" x14ac:dyDescent="0.25">
      <c r="A191" s="88" t="s">
        <v>363</v>
      </c>
      <c r="B191" s="89"/>
      <c r="C191" s="89"/>
      <c r="D191" s="89"/>
      <c r="E191" s="89"/>
      <c r="F191" s="90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</row>
    <row r="192" spans="1:30" ht="14.25" customHeight="1" x14ac:dyDescent="0.25">
      <c r="A192" s="88" t="s">
        <v>364</v>
      </c>
      <c r="B192" s="89"/>
      <c r="C192" s="89"/>
      <c r="D192" s="89"/>
      <c r="E192" s="89"/>
      <c r="F192" s="90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</row>
    <row r="193" spans="1:30" ht="14.25" customHeight="1" x14ac:dyDescent="0.25">
      <c r="A193" s="88" t="s">
        <v>365</v>
      </c>
      <c r="B193" s="89"/>
      <c r="C193" s="89"/>
      <c r="D193" s="89"/>
      <c r="E193" s="89"/>
      <c r="F193" s="90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</row>
    <row r="194" spans="1:30" ht="14.25" customHeight="1" x14ac:dyDescent="0.25">
      <c r="A194" s="88" t="s">
        <v>366</v>
      </c>
      <c r="B194" s="89"/>
      <c r="C194" s="89"/>
      <c r="D194" s="89"/>
      <c r="E194" s="89"/>
      <c r="F194" s="90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</row>
    <row r="195" spans="1:30" ht="14.25" customHeight="1" x14ac:dyDescent="0.25">
      <c r="A195" s="88" t="s">
        <v>367</v>
      </c>
      <c r="B195" s="89"/>
      <c r="C195" s="89"/>
      <c r="D195" s="89"/>
      <c r="E195" s="89"/>
      <c r="F195" s="90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</row>
    <row r="196" spans="1:30" ht="14.25" customHeight="1" x14ac:dyDescent="0.25">
      <c r="A196" s="88" t="s">
        <v>368</v>
      </c>
      <c r="B196" s="89"/>
      <c r="C196" s="89"/>
      <c r="D196" s="89"/>
      <c r="E196" s="89"/>
      <c r="F196" s="90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</row>
    <row r="197" spans="1:30" ht="14.25" customHeight="1" x14ac:dyDescent="0.25">
      <c r="A197" s="88" t="s">
        <v>369</v>
      </c>
      <c r="B197" s="89"/>
      <c r="C197" s="89"/>
      <c r="D197" s="89"/>
      <c r="E197" s="89"/>
      <c r="F197" s="90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</row>
    <row r="198" spans="1:30" ht="14.25" customHeight="1" x14ac:dyDescent="0.25">
      <c r="A198" s="88" t="s">
        <v>370</v>
      </c>
      <c r="B198" s="89"/>
      <c r="C198" s="89"/>
      <c r="D198" s="89"/>
      <c r="E198" s="89"/>
      <c r="F198" s="90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</row>
    <row r="199" spans="1:30" ht="14.25" customHeight="1" x14ac:dyDescent="0.25">
      <c r="A199" s="88" t="s">
        <v>371</v>
      </c>
      <c r="B199" s="89"/>
      <c r="C199" s="89"/>
      <c r="D199" s="89"/>
      <c r="E199" s="89"/>
      <c r="F199" s="90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</row>
    <row r="200" spans="1:30" ht="14.25" customHeight="1" x14ac:dyDescent="0.25">
      <c r="A200" s="88" t="s">
        <v>372</v>
      </c>
      <c r="B200" s="89"/>
      <c r="C200" s="89"/>
      <c r="D200" s="89"/>
      <c r="E200" s="89"/>
      <c r="F200" s="90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</row>
    <row r="201" spans="1:30" ht="14.25" customHeight="1" x14ac:dyDescent="0.25">
      <c r="A201" s="88" t="s">
        <v>373</v>
      </c>
      <c r="B201" s="89"/>
      <c r="C201" s="89"/>
      <c r="D201" s="89"/>
      <c r="E201" s="89"/>
      <c r="F201" s="90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</row>
    <row r="202" spans="1:30" ht="14.25" customHeight="1" x14ac:dyDescent="0.25">
      <c r="A202" s="88" t="s">
        <v>374</v>
      </c>
      <c r="B202" s="89"/>
      <c r="C202" s="89"/>
      <c r="D202" s="89"/>
      <c r="E202" s="89"/>
      <c r="F202" s="90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</row>
    <row r="203" spans="1:30" ht="14.25" customHeight="1" x14ac:dyDescent="0.25">
      <c r="A203" s="88" t="s">
        <v>375</v>
      </c>
      <c r="B203" s="89"/>
      <c r="C203" s="89"/>
      <c r="D203" s="89"/>
      <c r="E203" s="89"/>
      <c r="F203" s="90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</row>
    <row r="204" spans="1:30" ht="14.25" customHeight="1" x14ac:dyDescent="0.25">
      <c r="A204" s="88" t="s">
        <v>376</v>
      </c>
      <c r="B204" s="89"/>
      <c r="C204" s="89"/>
      <c r="D204" s="89"/>
      <c r="E204" s="89"/>
      <c r="F204" s="90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</row>
    <row r="205" spans="1:30" ht="14.25" customHeight="1" x14ac:dyDescent="0.25">
      <c r="A205" s="88" t="s">
        <v>377</v>
      </c>
      <c r="B205" s="89"/>
      <c r="C205" s="89"/>
      <c r="D205" s="89"/>
      <c r="E205" s="89"/>
      <c r="F205" s="90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</row>
    <row r="206" spans="1:30" ht="14.25" customHeight="1" x14ac:dyDescent="0.25">
      <c r="A206" s="88" t="s">
        <v>378</v>
      </c>
      <c r="B206" s="89"/>
      <c r="C206" s="89"/>
      <c r="D206" s="89"/>
      <c r="E206" s="89"/>
      <c r="F206" s="90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</row>
    <row r="207" spans="1:30" ht="14.25" customHeight="1" x14ac:dyDescent="0.25">
      <c r="A207" s="88" t="s">
        <v>379</v>
      </c>
      <c r="B207" s="89"/>
      <c r="C207" s="89"/>
      <c r="D207" s="89"/>
      <c r="E207" s="89"/>
      <c r="F207" s="90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</row>
    <row r="208" spans="1:30" ht="14.25" customHeight="1" x14ac:dyDescent="0.25">
      <c r="A208" s="88" t="s">
        <v>380</v>
      </c>
      <c r="B208" s="89"/>
      <c r="C208" s="89"/>
      <c r="D208" s="89"/>
      <c r="E208" s="89"/>
      <c r="F208" s="90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</row>
    <row r="209" spans="1:30" ht="14.25" customHeight="1" x14ac:dyDescent="0.25">
      <c r="A209" s="88" t="s">
        <v>381</v>
      </c>
      <c r="B209" s="89"/>
      <c r="C209" s="89"/>
      <c r="D209" s="89"/>
      <c r="E209" s="89"/>
      <c r="F209" s="90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</row>
    <row r="210" spans="1:30" ht="14.25" customHeight="1" x14ac:dyDescent="0.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4.25" customHeight="1" x14ac:dyDescent="0.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4.25" customHeight="1" x14ac:dyDescent="0.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4.25" customHeight="1" x14ac:dyDescent="0.2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4.2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4.2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4.2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4.2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4.2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4.2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4.2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4.2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4.2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4.2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4.2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4.2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4.2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4.2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4.2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4.2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4.2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4.2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4.2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4.2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4.2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4.2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4.2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4.2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4.2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4.2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4.2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4.2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4.2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4.2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4.2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4.2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4.2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4.2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4.2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4.2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4.2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4.2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4.2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4.2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4.2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4.2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4.2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4.2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4.2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4.2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4.2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4.2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4.2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4.2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4.2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4.2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4.2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4.2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4.2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4.2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4.2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4.2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4.2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4.2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4.2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4.2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4.2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4.2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4.2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4.2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4.2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4.2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4.2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4.2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4.2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4.2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4.2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4.2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4.2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4.2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4.2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4.2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4.2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4.2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4.2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4.2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4.2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4.2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4.2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4.2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4.2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4.2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4.2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4.2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4.2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4.2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4.2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4.2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4.2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4.2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4.2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4.2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4.2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4.2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4.2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4.2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4.2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4.2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4.2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4.2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4.2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4.2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4.2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4.2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4.2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4.2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4.2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4.2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4.2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4.2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4.2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4.2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4.2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4.2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4.2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4.2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4.2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4.2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4.2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4.2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4.2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4.2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4.2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4.2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4.2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4.2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4.2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4.2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4.2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4.2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4.2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4.2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4.2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4.2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4.2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4.2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4.2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4.2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4.2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4.2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4.2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4.2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4.2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4.2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4.2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4.2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4.2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4.2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4.2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4.2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4.2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4.2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4.2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4.2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4.2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4.2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4.2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4.2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4.2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4.2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4.2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4.2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4.2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4.2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4.2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4.2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4.2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4.2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4.2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4.2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4.2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4.2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4.2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4.2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4.2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4.2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4.2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4.2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4.2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4.2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4.2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4.2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4.2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4.2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4.2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4.2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4.2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4.2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4.2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4.2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ht="15.75" customHeight="1" x14ac:dyDescent="0.25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</row>
    <row r="411" spans="1:30" ht="15.75" customHeight="1" x14ac:dyDescent="0.25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</row>
    <row r="412" spans="1:30" ht="15.75" customHeight="1" x14ac:dyDescent="0.25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</row>
    <row r="413" spans="1:30" ht="15.75" customHeight="1" x14ac:dyDescent="0.25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</row>
    <row r="414" spans="1:30" ht="15.75" customHeight="1" x14ac:dyDescent="0.25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</row>
    <row r="415" spans="1:30" ht="15.75" customHeight="1" x14ac:dyDescent="0.25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</row>
    <row r="416" spans="1:30" ht="15.75" customHeight="1" x14ac:dyDescent="0.25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</row>
    <row r="417" spans="1:30" ht="15.75" customHeight="1" x14ac:dyDescent="0.25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</row>
    <row r="418" spans="1:30" ht="15.75" customHeight="1" x14ac:dyDescent="0.25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</row>
    <row r="419" spans="1:30" ht="15.75" customHeight="1" x14ac:dyDescent="0.25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</row>
    <row r="420" spans="1:30" ht="15.75" customHeight="1" x14ac:dyDescent="0.25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</row>
    <row r="421" spans="1:30" ht="15.75" customHeight="1" x14ac:dyDescent="0.25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</row>
    <row r="422" spans="1:30" ht="15.75" customHeight="1" x14ac:dyDescent="0.25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</row>
    <row r="423" spans="1:30" ht="15.75" customHeight="1" x14ac:dyDescent="0.25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</row>
    <row r="424" spans="1:30" ht="15.75" customHeight="1" x14ac:dyDescent="0.25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</row>
    <row r="425" spans="1:30" ht="15.75" customHeight="1" x14ac:dyDescent="0.25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</row>
    <row r="426" spans="1:30" ht="15.75" customHeight="1" x14ac:dyDescent="0.25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</row>
    <row r="427" spans="1:30" ht="15.75" customHeight="1" x14ac:dyDescent="0.25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</row>
    <row r="428" spans="1:30" ht="15.75" customHeight="1" x14ac:dyDescent="0.25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</row>
    <row r="429" spans="1:30" ht="15.75" customHeight="1" x14ac:dyDescent="0.25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</row>
    <row r="430" spans="1:30" ht="15.75" customHeight="1" x14ac:dyDescent="0.25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</row>
    <row r="431" spans="1:30" ht="15.75" customHeight="1" x14ac:dyDescent="0.25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</row>
    <row r="432" spans="1:30" ht="15.75" customHeight="1" x14ac:dyDescent="0.25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</row>
    <row r="433" spans="1:30" ht="15.75" customHeight="1" x14ac:dyDescent="0.25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</row>
    <row r="434" spans="1:30" ht="15.75" customHeight="1" x14ac:dyDescent="0.25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</row>
    <row r="435" spans="1:30" ht="15.75" customHeight="1" x14ac:dyDescent="0.25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</row>
    <row r="436" spans="1:30" ht="15.75" customHeight="1" x14ac:dyDescent="0.25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</row>
    <row r="437" spans="1:30" ht="15.75" customHeight="1" x14ac:dyDescent="0.25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</row>
    <row r="438" spans="1:30" ht="15.75" customHeight="1" x14ac:dyDescent="0.25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</row>
    <row r="439" spans="1:30" ht="15.75" customHeight="1" x14ac:dyDescent="0.25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</row>
    <row r="440" spans="1:30" ht="15.75" customHeight="1" x14ac:dyDescent="0.25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</row>
    <row r="441" spans="1:30" ht="15.75" customHeight="1" x14ac:dyDescent="0.25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</row>
    <row r="442" spans="1:30" ht="15.75" customHeight="1" x14ac:dyDescent="0.25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</row>
    <row r="443" spans="1:30" ht="15.75" customHeight="1" x14ac:dyDescent="0.25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</row>
    <row r="444" spans="1:30" ht="15.75" customHeight="1" x14ac:dyDescent="0.25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</row>
    <row r="445" spans="1:30" ht="15.75" customHeight="1" x14ac:dyDescent="0.25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</row>
    <row r="446" spans="1:30" ht="15.75" customHeight="1" x14ac:dyDescent="0.25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</row>
    <row r="447" spans="1:30" ht="15.75" customHeight="1" x14ac:dyDescent="0.25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</row>
    <row r="448" spans="1:30" ht="15.75" customHeight="1" x14ac:dyDescent="0.25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</row>
    <row r="449" spans="1:30" ht="15.75" customHeight="1" x14ac:dyDescent="0.25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</row>
    <row r="450" spans="1:30" ht="15.75" customHeight="1" x14ac:dyDescent="0.25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</row>
    <row r="451" spans="1:30" ht="15.75" customHeight="1" x14ac:dyDescent="0.25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</row>
    <row r="452" spans="1:30" ht="15.75" customHeight="1" x14ac:dyDescent="0.25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</row>
    <row r="453" spans="1:30" ht="15.75" customHeight="1" x14ac:dyDescent="0.25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</row>
    <row r="454" spans="1:30" ht="15.75" customHeight="1" x14ac:dyDescent="0.25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</row>
    <row r="455" spans="1:30" ht="15.75" customHeight="1" x14ac:dyDescent="0.25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</row>
    <row r="456" spans="1:30" ht="15.75" customHeight="1" x14ac:dyDescent="0.25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</row>
    <row r="457" spans="1:30" ht="15.75" customHeight="1" x14ac:dyDescent="0.25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</row>
    <row r="458" spans="1:30" ht="15.75" customHeight="1" x14ac:dyDescent="0.25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</row>
    <row r="459" spans="1:30" ht="15.75" customHeight="1" x14ac:dyDescent="0.25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</row>
    <row r="460" spans="1:30" ht="15.75" customHeight="1" x14ac:dyDescent="0.25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</row>
    <row r="461" spans="1:30" ht="15.75" customHeight="1" x14ac:dyDescent="0.25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</row>
    <row r="462" spans="1:30" ht="15.75" customHeight="1" x14ac:dyDescent="0.25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</row>
    <row r="463" spans="1:30" ht="15.75" customHeight="1" x14ac:dyDescent="0.25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</row>
    <row r="464" spans="1:30" ht="15.75" customHeight="1" x14ac:dyDescent="0.25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</row>
    <row r="465" spans="1:30" ht="15.75" customHeight="1" x14ac:dyDescent="0.25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</row>
    <row r="466" spans="1:30" ht="15.75" customHeight="1" x14ac:dyDescent="0.25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</row>
    <row r="467" spans="1:30" ht="15.75" customHeight="1" x14ac:dyDescent="0.25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</row>
    <row r="468" spans="1:30" ht="15.75" customHeight="1" x14ac:dyDescent="0.25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</row>
    <row r="469" spans="1:30" ht="15.75" customHeight="1" x14ac:dyDescent="0.25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</row>
    <row r="470" spans="1:30" ht="15.75" customHeight="1" x14ac:dyDescent="0.25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</row>
    <row r="471" spans="1:30" ht="15.75" customHeight="1" x14ac:dyDescent="0.25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</row>
    <row r="472" spans="1:30" ht="15.75" customHeight="1" x14ac:dyDescent="0.25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</row>
    <row r="473" spans="1:30" ht="15.75" customHeight="1" x14ac:dyDescent="0.25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</row>
    <row r="474" spans="1:30" ht="15.75" customHeight="1" x14ac:dyDescent="0.25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</row>
    <row r="475" spans="1:30" ht="15.75" customHeight="1" x14ac:dyDescent="0.25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</row>
    <row r="476" spans="1:30" ht="15.75" customHeight="1" x14ac:dyDescent="0.25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</row>
    <row r="477" spans="1:30" ht="15.75" customHeight="1" x14ac:dyDescent="0.25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</row>
    <row r="478" spans="1:30" ht="15.75" customHeight="1" x14ac:dyDescent="0.25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</row>
    <row r="479" spans="1:30" ht="15.75" customHeight="1" x14ac:dyDescent="0.25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</row>
    <row r="480" spans="1:30" ht="15.75" customHeight="1" x14ac:dyDescent="0.25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</row>
    <row r="481" spans="1:30" ht="15.75" customHeight="1" x14ac:dyDescent="0.25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</row>
    <row r="482" spans="1:30" ht="15.75" customHeight="1" x14ac:dyDescent="0.25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</row>
    <row r="483" spans="1:30" ht="15.75" customHeight="1" x14ac:dyDescent="0.25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</row>
    <row r="484" spans="1:30" ht="15.75" customHeight="1" x14ac:dyDescent="0.25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</row>
    <row r="485" spans="1:30" ht="15.75" customHeight="1" x14ac:dyDescent="0.25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</row>
    <row r="486" spans="1:30" ht="15.75" customHeight="1" x14ac:dyDescent="0.25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</row>
    <row r="487" spans="1:30" ht="15.75" customHeight="1" x14ac:dyDescent="0.25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</row>
    <row r="488" spans="1:30" ht="15.75" customHeight="1" x14ac:dyDescent="0.25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</row>
    <row r="489" spans="1:30" ht="15.75" customHeight="1" x14ac:dyDescent="0.25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</row>
    <row r="490" spans="1:30" ht="15.75" customHeight="1" x14ac:dyDescent="0.25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</row>
    <row r="491" spans="1:30" ht="15.75" customHeight="1" x14ac:dyDescent="0.25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</row>
    <row r="492" spans="1:30" ht="15.75" customHeight="1" x14ac:dyDescent="0.25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</row>
    <row r="493" spans="1:30" ht="15.75" customHeight="1" x14ac:dyDescent="0.25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</row>
    <row r="494" spans="1:30" ht="15.75" customHeight="1" x14ac:dyDescent="0.25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</row>
    <row r="495" spans="1:30" ht="15.75" customHeight="1" x14ac:dyDescent="0.25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</row>
    <row r="496" spans="1:30" ht="15.75" customHeight="1" x14ac:dyDescent="0.25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</row>
    <row r="497" spans="1:30" ht="15.75" customHeight="1" x14ac:dyDescent="0.25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</row>
    <row r="498" spans="1:30" ht="15.75" customHeight="1" x14ac:dyDescent="0.25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</row>
    <row r="499" spans="1:30" ht="15.75" customHeight="1" x14ac:dyDescent="0.25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</row>
    <row r="500" spans="1:30" ht="15.75" customHeight="1" x14ac:dyDescent="0.25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</row>
    <row r="501" spans="1:30" ht="15.75" customHeight="1" x14ac:dyDescent="0.25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</row>
    <row r="502" spans="1:30" ht="15.75" customHeight="1" x14ac:dyDescent="0.25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</row>
    <row r="503" spans="1:30" ht="15.75" customHeight="1" x14ac:dyDescent="0.25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</row>
    <row r="504" spans="1:30" ht="15.75" customHeight="1" x14ac:dyDescent="0.25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</row>
    <row r="505" spans="1:30" ht="15.75" customHeight="1" x14ac:dyDescent="0.25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</row>
    <row r="506" spans="1:30" ht="15.75" customHeight="1" x14ac:dyDescent="0.25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</row>
    <row r="507" spans="1:30" ht="15.75" customHeight="1" x14ac:dyDescent="0.25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</row>
    <row r="508" spans="1:30" ht="15.75" customHeight="1" x14ac:dyDescent="0.25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</row>
    <row r="509" spans="1:30" ht="15.75" customHeight="1" x14ac:dyDescent="0.25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</row>
    <row r="510" spans="1:30" ht="15.75" customHeight="1" x14ac:dyDescent="0.25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</row>
    <row r="511" spans="1:30" ht="15.75" customHeight="1" x14ac:dyDescent="0.25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</row>
    <row r="512" spans="1:30" ht="15.75" customHeight="1" x14ac:dyDescent="0.25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</row>
    <row r="513" spans="1:30" ht="15.75" customHeight="1" x14ac:dyDescent="0.25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</row>
    <row r="514" spans="1:30" ht="15.75" customHeight="1" x14ac:dyDescent="0.25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</row>
    <row r="515" spans="1:30" ht="15.75" customHeight="1" x14ac:dyDescent="0.25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</row>
    <row r="516" spans="1:30" ht="15.75" customHeight="1" x14ac:dyDescent="0.25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</row>
    <row r="517" spans="1:30" ht="15.75" customHeight="1" x14ac:dyDescent="0.25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</row>
    <row r="518" spans="1:30" ht="15.75" customHeight="1" x14ac:dyDescent="0.25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</row>
    <row r="519" spans="1:30" ht="15.75" customHeight="1" x14ac:dyDescent="0.25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</row>
    <row r="520" spans="1:30" ht="15.75" customHeight="1" x14ac:dyDescent="0.25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</row>
    <row r="521" spans="1:30" ht="15.75" customHeight="1" x14ac:dyDescent="0.25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</row>
    <row r="522" spans="1:30" ht="15.75" customHeight="1" x14ac:dyDescent="0.25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</row>
    <row r="523" spans="1:30" ht="15.75" customHeight="1" x14ac:dyDescent="0.25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</row>
    <row r="524" spans="1:30" ht="15.75" customHeight="1" x14ac:dyDescent="0.25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</row>
    <row r="525" spans="1:30" ht="15.75" customHeight="1" x14ac:dyDescent="0.25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</row>
    <row r="526" spans="1:30" ht="15.75" customHeight="1" x14ac:dyDescent="0.25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</row>
    <row r="527" spans="1:30" ht="15.75" customHeight="1" x14ac:dyDescent="0.25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</row>
    <row r="528" spans="1:30" ht="15.75" customHeight="1" x14ac:dyDescent="0.25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</row>
    <row r="529" spans="1:30" ht="15.75" customHeight="1" x14ac:dyDescent="0.25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</row>
    <row r="530" spans="1:30" ht="15.75" customHeight="1" x14ac:dyDescent="0.25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</row>
    <row r="531" spans="1:30" ht="15.75" customHeight="1" x14ac:dyDescent="0.25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</row>
    <row r="532" spans="1:30" ht="15.75" customHeight="1" x14ac:dyDescent="0.25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</row>
    <row r="533" spans="1:30" ht="15.75" customHeight="1" x14ac:dyDescent="0.25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</row>
    <row r="534" spans="1:30" ht="15.75" customHeight="1" x14ac:dyDescent="0.25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</row>
    <row r="535" spans="1:30" ht="15.75" customHeight="1" x14ac:dyDescent="0.25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</row>
    <row r="536" spans="1:30" ht="15.75" customHeight="1" x14ac:dyDescent="0.25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</row>
    <row r="537" spans="1:30" ht="15.75" customHeight="1" x14ac:dyDescent="0.25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</row>
    <row r="538" spans="1:30" ht="15.75" customHeight="1" x14ac:dyDescent="0.25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</row>
    <row r="539" spans="1:30" ht="15.75" customHeight="1" x14ac:dyDescent="0.25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</row>
    <row r="540" spans="1:30" ht="15.75" customHeight="1" x14ac:dyDescent="0.25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</row>
    <row r="541" spans="1:30" ht="15.75" customHeight="1" x14ac:dyDescent="0.25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</row>
    <row r="542" spans="1:30" ht="15.75" customHeight="1" x14ac:dyDescent="0.25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</row>
    <row r="543" spans="1:30" ht="15.75" customHeight="1" x14ac:dyDescent="0.25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</row>
    <row r="544" spans="1:30" ht="15.75" customHeight="1" x14ac:dyDescent="0.25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</row>
    <row r="545" spans="1:30" ht="15.75" customHeight="1" x14ac:dyDescent="0.25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</row>
    <row r="546" spans="1:30" ht="15.75" customHeight="1" x14ac:dyDescent="0.25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</row>
    <row r="547" spans="1:30" ht="15.75" customHeight="1" x14ac:dyDescent="0.25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</row>
    <row r="548" spans="1:30" ht="15.75" customHeight="1" x14ac:dyDescent="0.25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</row>
    <row r="549" spans="1:30" ht="15.75" customHeight="1" x14ac:dyDescent="0.25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</row>
    <row r="550" spans="1:30" ht="15.75" customHeight="1" x14ac:dyDescent="0.25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</row>
    <row r="551" spans="1:30" ht="15.75" customHeight="1" x14ac:dyDescent="0.25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</row>
    <row r="552" spans="1:30" ht="15.75" customHeight="1" x14ac:dyDescent="0.25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</row>
    <row r="553" spans="1:30" ht="15.75" customHeight="1" x14ac:dyDescent="0.25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</row>
    <row r="554" spans="1:30" ht="15.75" customHeight="1" x14ac:dyDescent="0.25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</row>
    <row r="555" spans="1:30" ht="15.75" customHeight="1" x14ac:dyDescent="0.25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</row>
    <row r="556" spans="1:30" ht="15.75" customHeight="1" x14ac:dyDescent="0.25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</row>
    <row r="557" spans="1:30" ht="15.75" customHeight="1" x14ac:dyDescent="0.25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</row>
    <row r="558" spans="1:30" ht="15.75" customHeight="1" x14ac:dyDescent="0.25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</row>
    <row r="559" spans="1:30" ht="15.75" customHeight="1" x14ac:dyDescent="0.25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</row>
    <row r="560" spans="1:30" ht="15.75" customHeight="1" x14ac:dyDescent="0.25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</row>
    <row r="561" spans="1:30" ht="15.75" customHeight="1" x14ac:dyDescent="0.25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</row>
    <row r="562" spans="1:30" ht="15.75" customHeight="1" x14ac:dyDescent="0.25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</row>
    <row r="563" spans="1:30" ht="15.75" customHeight="1" x14ac:dyDescent="0.25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</row>
    <row r="564" spans="1:30" ht="15.75" customHeight="1" x14ac:dyDescent="0.25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</row>
    <row r="565" spans="1:30" ht="15.75" customHeight="1" x14ac:dyDescent="0.25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</row>
    <row r="566" spans="1:30" ht="15.75" customHeight="1" x14ac:dyDescent="0.25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</row>
    <row r="567" spans="1:30" ht="15.75" customHeight="1" x14ac:dyDescent="0.25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</row>
    <row r="568" spans="1:30" ht="15.75" customHeight="1" x14ac:dyDescent="0.25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</row>
    <row r="569" spans="1:30" ht="15.75" customHeight="1" x14ac:dyDescent="0.25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</row>
    <row r="570" spans="1:30" ht="15.75" customHeight="1" x14ac:dyDescent="0.25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</row>
    <row r="571" spans="1:30" ht="15.75" customHeight="1" x14ac:dyDescent="0.25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</row>
    <row r="572" spans="1:30" ht="15.75" customHeight="1" x14ac:dyDescent="0.25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</row>
    <row r="573" spans="1:30" ht="15.75" customHeight="1" x14ac:dyDescent="0.25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</row>
    <row r="574" spans="1:30" ht="15.75" customHeight="1" x14ac:dyDescent="0.25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</row>
    <row r="575" spans="1:30" ht="15.75" customHeight="1" x14ac:dyDescent="0.25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</row>
    <row r="576" spans="1:30" ht="15.75" customHeight="1" x14ac:dyDescent="0.25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</row>
    <row r="577" spans="1:30" ht="15.75" customHeight="1" x14ac:dyDescent="0.25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</row>
    <row r="578" spans="1:30" ht="15.75" customHeight="1" x14ac:dyDescent="0.25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</row>
    <row r="579" spans="1:30" ht="15.75" customHeight="1" x14ac:dyDescent="0.25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</row>
    <row r="580" spans="1:30" ht="15.75" customHeight="1" x14ac:dyDescent="0.25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</row>
    <row r="581" spans="1:30" ht="15.75" customHeight="1" x14ac:dyDescent="0.25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</row>
    <row r="582" spans="1:30" ht="15.75" customHeight="1" x14ac:dyDescent="0.25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</row>
    <row r="583" spans="1:30" ht="15.75" customHeight="1" x14ac:dyDescent="0.25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</row>
    <row r="584" spans="1:30" ht="15.75" customHeight="1" x14ac:dyDescent="0.25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</row>
    <row r="585" spans="1:30" ht="15.75" customHeight="1" x14ac:dyDescent="0.25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</row>
    <row r="586" spans="1:30" ht="15.75" customHeight="1" x14ac:dyDescent="0.25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</row>
    <row r="587" spans="1:30" ht="15.75" customHeight="1" x14ac:dyDescent="0.25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</row>
    <row r="588" spans="1:30" ht="15.75" customHeight="1" x14ac:dyDescent="0.25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</row>
    <row r="589" spans="1:30" ht="15.75" customHeight="1" x14ac:dyDescent="0.25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</row>
    <row r="590" spans="1:30" ht="15.75" customHeight="1" x14ac:dyDescent="0.25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</row>
    <row r="591" spans="1:30" ht="15.75" customHeight="1" x14ac:dyDescent="0.25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</row>
    <row r="592" spans="1:30" ht="15.75" customHeight="1" x14ac:dyDescent="0.25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</row>
    <row r="593" spans="1:30" ht="15.75" customHeight="1" x14ac:dyDescent="0.25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</row>
    <row r="594" spans="1:30" ht="15.75" customHeight="1" x14ac:dyDescent="0.25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</row>
    <row r="595" spans="1:30" ht="15.75" customHeight="1" x14ac:dyDescent="0.25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</row>
    <row r="596" spans="1:30" ht="15.75" customHeight="1" x14ac:dyDescent="0.25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</row>
    <row r="597" spans="1:30" ht="15.75" customHeight="1" x14ac:dyDescent="0.25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</row>
    <row r="598" spans="1:30" ht="15.75" customHeight="1" x14ac:dyDescent="0.25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</row>
    <row r="599" spans="1:30" ht="15.75" customHeight="1" x14ac:dyDescent="0.25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</row>
    <row r="600" spans="1:30" ht="15.75" customHeight="1" x14ac:dyDescent="0.25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</row>
    <row r="601" spans="1:30" ht="15.75" customHeight="1" x14ac:dyDescent="0.25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</row>
    <row r="602" spans="1:30" ht="15.75" customHeight="1" x14ac:dyDescent="0.25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</row>
    <row r="603" spans="1:30" ht="15.75" customHeight="1" x14ac:dyDescent="0.25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</row>
    <row r="604" spans="1:30" ht="15.75" customHeight="1" x14ac:dyDescent="0.25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</row>
    <row r="605" spans="1:30" ht="15.75" customHeight="1" x14ac:dyDescent="0.25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</row>
    <row r="606" spans="1:30" ht="15.75" customHeight="1" x14ac:dyDescent="0.25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</row>
    <row r="607" spans="1:30" ht="15.75" customHeight="1" x14ac:dyDescent="0.25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</row>
    <row r="608" spans="1:30" ht="15.75" customHeight="1" x14ac:dyDescent="0.25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</row>
    <row r="609" spans="1:30" ht="15.75" customHeight="1" x14ac:dyDescent="0.25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</row>
    <row r="610" spans="1:30" ht="15.75" customHeight="1" x14ac:dyDescent="0.25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</row>
    <row r="611" spans="1:30" ht="15.75" customHeight="1" x14ac:dyDescent="0.25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</row>
    <row r="612" spans="1:30" ht="15.75" customHeight="1" x14ac:dyDescent="0.25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</row>
    <row r="613" spans="1:30" ht="15.75" customHeight="1" x14ac:dyDescent="0.25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</row>
    <row r="614" spans="1:30" ht="15.75" customHeight="1" x14ac:dyDescent="0.25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</row>
    <row r="615" spans="1:30" ht="15.75" customHeight="1" x14ac:dyDescent="0.25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</row>
    <row r="616" spans="1:30" ht="15.75" customHeight="1" x14ac:dyDescent="0.25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</row>
    <row r="617" spans="1:30" ht="15.75" customHeight="1" x14ac:dyDescent="0.25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</row>
    <row r="618" spans="1:30" ht="15.75" customHeight="1" x14ac:dyDescent="0.25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</row>
    <row r="619" spans="1:30" ht="15.75" customHeight="1" x14ac:dyDescent="0.25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</row>
    <row r="620" spans="1:30" ht="15.75" customHeight="1" x14ac:dyDescent="0.25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</row>
    <row r="621" spans="1:30" ht="15.75" customHeight="1" x14ac:dyDescent="0.25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</row>
    <row r="622" spans="1:30" ht="15.75" customHeight="1" x14ac:dyDescent="0.25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</row>
    <row r="623" spans="1:30" ht="15.75" customHeight="1" x14ac:dyDescent="0.25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</row>
    <row r="624" spans="1:30" ht="15.75" customHeight="1" x14ac:dyDescent="0.25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</row>
    <row r="625" spans="1:30" ht="15.75" customHeight="1" x14ac:dyDescent="0.25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</row>
    <row r="626" spans="1:30" ht="15.75" customHeight="1" x14ac:dyDescent="0.25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</row>
    <row r="627" spans="1:30" ht="15.75" customHeight="1" x14ac:dyDescent="0.25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</row>
    <row r="628" spans="1:30" ht="15.75" customHeight="1" x14ac:dyDescent="0.25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</row>
    <row r="629" spans="1:30" ht="15.75" customHeight="1" x14ac:dyDescent="0.25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</row>
    <row r="630" spans="1:30" ht="15.75" customHeight="1" x14ac:dyDescent="0.25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</row>
    <row r="631" spans="1:30" ht="15.75" customHeight="1" x14ac:dyDescent="0.25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</row>
    <row r="632" spans="1:30" ht="15.75" customHeight="1" x14ac:dyDescent="0.25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</row>
    <row r="633" spans="1:30" ht="15.75" customHeight="1" x14ac:dyDescent="0.25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</row>
    <row r="634" spans="1:30" ht="15.75" customHeight="1" x14ac:dyDescent="0.25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</row>
    <row r="635" spans="1:30" ht="15.75" customHeight="1" x14ac:dyDescent="0.25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</row>
    <row r="636" spans="1:30" ht="15.75" customHeight="1" x14ac:dyDescent="0.25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</row>
    <row r="637" spans="1:30" ht="15.75" customHeight="1" x14ac:dyDescent="0.25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</row>
    <row r="638" spans="1:30" ht="15.75" customHeight="1" x14ac:dyDescent="0.25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</row>
    <row r="639" spans="1:30" ht="15.75" customHeight="1" x14ac:dyDescent="0.25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</row>
    <row r="640" spans="1:30" ht="15.75" customHeight="1" x14ac:dyDescent="0.25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</row>
    <row r="641" spans="1:30" ht="15.75" customHeight="1" x14ac:dyDescent="0.25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</row>
    <row r="642" spans="1:30" ht="15.75" customHeight="1" x14ac:dyDescent="0.25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</row>
    <row r="643" spans="1:30" ht="15.75" customHeight="1" x14ac:dyDescent="0.25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</row>
    <row r="644" spans="1:30" ht="15.75" customHeight="1" x14ac:dyDescent="0.25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</row>
    <row r="645" spans="1:30" ht="15.75" customHeight="1" x14ac:dyDescent="0.25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</row>
    <row r="646" spans="1:30" ht="15.75" customHeight="1" x14ac:dyDescent="0.25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</row>
    <row r="647" spans="1:30" ht="15.75" customHeight="1" x14ac:dyDescent="0.25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</row>
    <row r="648" spans="1:30" ht="15.75" customHeight="1" x14ac:dyDescent="0.25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</row>
    <row r="649" spans="1:30" ht="15.75" customHeight="1" x14ac:dyDescent="0.25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</row>
    <row r="650" spans="1:30" ht="15.75" customHeight="1" x14ac:dyDescent="0.25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</row>
    <row r="651" spans="1:30" ht="15.75" customHeight="1" x14ac:dyDescent="0.25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</row>
    <row r="652" spans="1:30" ht="15.75" customHeight="1" x14ac:dyDescent="0.25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</row>
    <row r="653" spans="1:30" ht="15.75" customHeight="1" x14ac:dyDescent="0.25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</row>
    <row r="654" spans="1:30" ht="15.75" customHeight="1" x14ac:dyDescent="0.25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</row>
    <row r="655" spans="1:30" ht="15.75" customHeight="1" x14ac:dyDescent="0.25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</row>
    <row r="656" spans="1:30" ht="15.75" customHeight="1" x14ac:dyDescent="0.25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</row>
    <row r="657" spans="1:30" ht="15.75" customHeight="1" x14ac:dyDescent="0.25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</row>
    <row r="658" spans="1:30" ht="15.75" customHeight="1" x14ac:dyDescent="0.25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</row>
    <row r="659" spans="1:30" ht="15.75" customHeight="1" x14ac:dyDescent="0.25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</row>
    <row r="660" spans="1:30" ht="15.75" customHeight="1" x14ac:dyDescent="0.25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</row>
    <row r="661" spans="1:30" ht="15.75" customHeight="1" x14ac:dyDescent="0.25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</row>
    <row r="662" spans="1:30" ht="15.75" customHeight="1" x14ac:dyDescent="0.25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</row>
    <row r="663" spans="1:30" ht="15.75" customHeight="1" x14ac:dyDescent="0.25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</row>
    <row r="664" spans="1:30" ht="15.75" customHeight="1" x14ac:dyDescent="0.25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</row>
    <row r="665" spans="1:30" ht="15.75" customHeight="1" x14ac:dyDescent="0.25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</row>
    <row r="666" spans="1:30" ht="15.75" customHeight="1" x14ac:dyDescent="0.25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</row>
    <row r="667" spans="1:30" ht="15.75" customHeight="1" x14ac:dyDescent="0.25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</row>
    <row r="668" spans="1:30" ht="15.75" customHeight="1" x14ac:dyDescent="0.25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</row>
    <row r="669" spans="1:30" ht="15.75" customHeight="1" x14ac:dyDescent="0.25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</row>
    <row r="670" spans="1:30" ht="15.75" customHeight="1" x14ac:dyDescent="0.25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</row>
    <row r="671" spans="1:30" ht="15.75" customHeight="1" x14ac:dyDescent="0.25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</row>
    <row r="672" spans="1:30" ht="15.75" customHeight="1" x14ac:dyDescent="0.25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</row>
    <row r="673" spans="1:30" ht="15.75" customHeight="1" x14ac:dyDescent="0.25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</row>
    <row r="674" spans="1:30" ht="15.75" customHeight="1" x14ac:dyDescent="0.25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</row>
    <row r="675" spans="1:30" ht="15.75" customHeight="1" x14ac:dyDescent="0.25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</row>
    <row r="676" spans="1:30" ht="15.75" customHeight="1" x14ac:dyDescent="0.25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</row>
    <row r="677" spans="1:30" ht="15.75" customHeight="1" x14ac:dyDescent="0.25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</row>
    <row r="678" spans="1:30" ht="15.75" customHeight="1" x14ac:dyDescent="0.25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</row>
    <row r="679" spans="1:30" ht="15.75" customHeight="1" x14ac:dyDescent="0.25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</row>
    <row r="680" spans="1:30" ht="15.75" customHeight="1" x14ac:dyDescent="0.25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</row>
    <row r="681" spans="1:30" ht="15.75" customHeight="1" x14ac:dyDescent="0.25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</row>
    <row r="682" spans="1:30" ht="15.75" customHeight="1" x14ac:dyDescent="0.25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</row>
    <row r="683" spans="1:30" ht="15.75" customHeight="1" x14ac:dyDescent="0.25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</row>
    <row r="684" spans="1:30" ht="15.75" customHeight="1" x14ac:dyDescent="0.25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</row>
    <row r="685" spans="1:30" ht="15.75" customHeight="1" x14ac:dyDescent="0.25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</row>
    <row r="686" spans="1:30" ht="15.75" customHeight="1" x14ac:dyDescent="0.25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</row>
    <row r="687" spans="1:30" ht="15.75" customHeight="1" x14ac:dyDescent="0.25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</row>
    <row r="688" spans="1:30" ht="15.75" customHeight="1" x14ac:dyDescent="0.25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</row>
    <row r="689" spans="1:30" ht="15.75" customHeight="1" x14ac:dyDescent="0.25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</row>
    <row r="690" spans="1:30" ht="15.75" customHeight="1" x14ac:dyDescent="0.25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</row>
    <row r="691" spans="1:30" ht="15.75" customHeight="1" x14ac:dyDescent="0.25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</row>
    <row r="692" spans="1:30" ht="15.75" customHeight="1" x14ac:dyDescent="0.25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</row>
    <row r="693" spans="1:30" ht="15.75" customHeight="1" x14ac:dyDescent="0.25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</row>
    <row r="694" spans="1:30" ht="15.75" customHeight="1" x14ac:dyDescent="0.25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</row>
    <row r="695" spans="1:30" ht="15.75" customHeight="1" x14ac:dyDescent="0.25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</row>
    <row r="696" spans="1:30" ht="15.75" customHeight="1" x14ac:dyDescent="0.25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</row>
    <row r="697" spans="1:30" ht="15.75" customHeight="1" x14ac:dyDescent="0.25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</row>
    <row r="698" spans="1:30" ht="15.75" customHeight="1" x14ac:dyDescent="0.25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</row>
    <row r="699" spans="1:30" ht="15.75" customHeight="1" x14ac:dyDescent="0.25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</row>
    <row r="700" spans="1:30" ht="15.75" customHeight="1" x14ac:dyDescent="0.25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</row>
    <row r="701" spans="1:30" ht="15.75" customHeight="1" x14ac:dyDescent="0.25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</row>
    <row r="702" spans="1:30" ht="15.75" customHeight="1" x14ac:dyDescent="0.25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</row>
    <row r="703" spans="1:30" ht="15.75" customHeight="1" x14ac:dyDescent="0.25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</row>
    <row r="704" spans="1:30" ht="15.75" customHeight="1" x14ac:dyDescent="0.25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</row>
    <row r="705" spans="1:30" ht="15.75" customHeight="1" x14ac:dyDescent="0.25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</row>
    <row r="706" spans="1:30" ht="15.75" customHeight="1" x14ac:dyDescent="0.25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</row>
    <row r="707" spans="1:30" ht="15.75" customHeight="1" x14ac:dyDescent="0.25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</row>
    <row r="708" spans="1:30" ht="15.75" customHeight="1" x14ac:dyDescent="0.25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</row>
    <row r="709" spans="1:30" ht="15.75" customHeight="1" x14ac:dyDescent="0.25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</row>
    <row r="710" spans="1:30" ht="15.75" customHeight="1" x14ac:dyDescent="0.25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</row>
    <row r="711" spans="1:30" ht="15.75" customHeight="1" x14ac:dyDescent="0.25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</row>
    <row r="712" spans="1:30" ht="15.75" customHeight="1" x14ac:dyDescent="0.25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</row>
    <row r="713" spans="1:30" ht="15.75" customHeight="1" x14ac:dyDescent="0.25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</row>
    <row r="714" spans="1:30" ht="15.75" customHeight="1" x14ac:dyDescent="0.25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</row>
    <row r="715" spans="1:30" ht="15.75" customHeight="1" x14ac:dyDescent="0.25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</row>
    <row r="716" spans="1:30" ht="15.75" customHeight="1" x14ac:dyDescent="0.25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</row>
    <row r="717" spans="1:30" ht="15.75" customHeight="1" x14ac:dyDescent="0.25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</row>
    <row r="718" spans="1:30" ht="15.75" customHeight="1" x14ac:dyDescent="0.25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</row>
    <row r="719" spans="1:30" ht="15.75" customHeight="1" x14ac:dyDescent="0.25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</row>
    <row r="720" spans="1:30" ht="15.75" customHeight="1" x14ac:dyDescent="0.25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</row>
    <row r="721" spans="1:30" ht="15.75" customHeight="1" x14ac:dyDescent="0.25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</row>
    <row r="722" spans="1:30" ht="15.75" customHeight="1" x14ac:dyDescent="0.25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</row>
    <row r="723" spans="1:30" ht="15.75" customHeight="1" x14ac:dyDescent="0.25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</row>
    <row r="724" spans="1:30" ht="15.75" customHeight="1" x14ac:dyDescent="0.25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</row>
    <row r="725" spans="1:30" ht="15.75" customHeight="1" x14ac:dyDescent="0.25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</row>
    <row r="726" spans="1:30" ht="15.75" customHeight="1" x14ac:dyDescent="0.25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</row>
    <row r="727" spans="1:30" ht="15.75" customHeight="1" x14ac:dyDescent="0.25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</row>
    <row r="728" spans="1:30" ht="15.75" customHeight="1" x14ac:dyDescent="0.25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</row>
    <row r="729" spans="1:30" ht="15.75" customHeight="1" x14ac:dyDescent="0.25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</row>
    <row r="730" spans="1:30" ht="15.75" customHeight="1" x14ac:dyDescent="0.25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</row>
    <row r="731" spans="1:30" ht="15.75" customHeight="1" x14ac:dyDescent="0.25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</row>
    <row r="732" spans="1:30" ht="15.75" customHeight="1" x14ac:dyDescent="0.25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</row>
    <row r="733" spans="1:30" ht="15.75" customHeight="1" x14ac:dyDescent="0.25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</row>
    <row r="734" spans="1:30" ht="15.75" customHeight="1" x14ac:dyDescent="0.25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</row>
    <row r="735" spans="1:30" ht="15.75" customHeight="1" x14ac:dyDescent="0.25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</row>
    <row r="736" spans="1:30" ht="15.75" customHeight="1" x14ac:dyDescent="0.25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</row>
    <row r="737" spans="1:30" ht="15.75" customHeight="1" x14ac:dyDescent="0.25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</row>
    <row r="738" spans="1:30" ht="15.75" customHeight="1" x14ac:dyDescent="0.25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</row>
    <row r="739" spans="1:30" ht="15.75" customHeight="1" x14ac:dyDescent="0.25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</row>
    <row r="740" spans="1:30" ht="15.75" customHeight="1" x14ac:dyDescent="0.25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</row>
    <row r="741" spans="1:30" ht="15.75" customHeight="1" x14ac:dyDescent="0.25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</row>
    <row r="742" spans="1:30" ht="15.75" customHeight="1" x14ac:dyDescent="0.25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</row>
    <row r="743" spans="1:30" ht="15.75" customHeight="1" x14ac:dyDescent="0.25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</row>
    <row r="744" spans="1:30" ht="15.75" customHeight="1" x14ac:dyDescent="0.25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</row>
    <row r="745" spans="1:30" ht="15.75" customHeight="1" x14ac:dyDescent="0.25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</row>
    <row r="746" spans="1:30" ht="15.75" customHeight="1" x14ac:dyDescent="0.25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</row>
    <row r="747" spans="1:30" ht="15.75" customHeight="1" x14ac:dyDescent="0.25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</row>
    <row r="748" spans="1:30" ht="15.75" customHeight="1" x14ac:dyDescent="0.25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</row>
    <row r="749" spans="1:30" ht="15.75" customHeight="1" x14ac:dyDescent="0.25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</row>
    <row r="750" spans="1:30" ht="15.75" customHeight="1" x14ac:dyDescent="0.25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</row>
    <row r="751" spans="1:30" ht="15.75" customHeight="1" x14ac:dyDescent="0.25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</row>
    <row r="752" spans="1:30" ht="15.75" customHeight="1" x14ac:dyDescent="0.25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</row>
    <row r="753" spans="1:30" ht="15.75" customHeight="1" x14ac:dyDescent="0.25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</row>
    <row r="754" spans="1:30" ht="15.75" customHeight="1" x14ac:dyDescent="0.25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</row>
    <row r="755" spans="1:30" ht="15.75" customHeight="1" x14ac:dyDescent="0.25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</row>
    <row r="756" spans="1:30" ht="15.75" customHeight="1" x14ac:dyDescent="0.25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</row>
    <row r="757" spans="1:30" ht="15.75" customHeight="1" x14ac:dyDescent="0.25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</row>
    <row r="758" spans="1:30" ht="15.75" customHeight="1" x14ac:dyDescent="0.25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</row>
    <row r="759" spans="1:30" ht="15.75" customHeight="1" x14ac:dyDescent="0.25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</row>
    <row r="760" spans="1:30" ht="15.75" customHeight="1" x14ac:dyDescent="0.25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</row>
    <row r="761" spans="1:30" ht="15.75" customHeight="1" x14ac:dyDescent="0.25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</row>
    <row r="762" spans="1:30" ht="15.75" customHeight="1" x14ac:dyDescent="0.25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</row>
    <row r="763" spans="1:30" ht="15.75" customHeight="1" x14ac:dyDescent="0.25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</row>
    <row r="764" spans="1:30" ht="15.75" customHeight="1" x14ac:dyDescent="0.25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</row>
    <row r="765" spans="1:30" ht="15.75" customHeight="1" x14ac:dyDescent="0.25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</row>
    <row r="766" spans="1:30" ht="15.75" customHeight="1" x14ac:dyDescent="0.25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</row>
    <row r="767" spans="1:30" ht="15.75" customHeight="1" x14ac:dyDescent="0.25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</row>
    <row r="768" spans="1:30" ht="15.75" customHeight="1" x14ac:dyDescent="0.25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</row>
    <row r="769" spans="1:30" ht="15.75" customHeight="1" x14ac:dyDescent="0.25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</row>
    <row r="770" spans="1:30" ht="15.75" customHeight="1" x14ac:dyDescent="0.25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</row>
    <row r="771" spans="1:30" ht="15.75" customHeight="1" x14ac:dyDescent="0.25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</row>
    <row r="772" spans="1:30" ht="15.75" customHeight="1" x14ac:dyDescent="0.25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</row>
    <row r="773" spans="1:30" ht="15.75" customHeight="1" x14ac:dyDescent="0.25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</row>
    <row r="774" spans="1:30" ht="15.75" customHeight="1" x14ac:dyDescent="0.25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</row>
    <row r="775" spans="1:30" ht="15.75" customHeight="1" x14ac:dyDescent="0.25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</row>
    <row r="776" spans="1:30" ht="15.75" customHeight="1" x14ac:dyDescent="0.25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</row>
    <row r="777" spans="1:30" ht="15.75" customHeight="1" x14ac:dyDescent="0.25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</row>
    <row r="778" spans="1:30" ht="15.75" customHeight="1" x14ac:dyDescent="0.25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</row>
    <row r="779" spans="1:30" ht="15.75" customHeight="1" x14ac:dyDescent="0.25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</row>
    <row r="780" spans="1:30" ht="15.75" customHeight="1" x14ac:dyDescent="0.25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</row>
    <row r="781" spans="1:30" ht="15.75" customHeight="1" x14ac:dyDescent="0.25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</row>
    <row r="782" spans="1:30" ht="15.75" customHeight="1" x14ac:dyDescent="0.25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</row>
    <row r="783" spans="1:30" ht="15.75" customHeight="1" x14ac:dyDescent="0.25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</row>
    <row r="784" spans="1:30" ht="15.75" customHeight="1" x14ac:dyDescent="0.25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</row>
    <row r="785" spans="1:30" ht="15.75" customHeight="1" x14ac:dyDescent="0.25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</row>
    <row r="786" spans="1:30" ht="15.75" customHeight="1" x14ac:dyDescent="0.25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</row>
    <row r="787" spans="1:30" ht="15.75" customHeight="1" x14ac:dyDescent="0.25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</row>
    <row r="788" spans="1:30" ht="15.75" customHeight="1" x14ac:dyDescent="0.25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</row>
    <row r="789" spans="1:30" ht="15.75" customHeight="1" x14ac:dyDescent="0.25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</row>
    <row r="790" spans="1:30" ht="15.75" customHeight="1" x14ac:dyDescent="0.25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</row>
    <row r="791" spans="1:30" ht="15.75" customHeight="1" x14ac:dyDescent="0.25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</row>
    <row r="792" spans="1:30" ht="15.75" customHeight="1" x14ac:dyDescent="0.25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</row>
    <row r="793" spans="1:30" ht="15.75" customHeight="1" x14ac:dyDescent="0.25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</row>
    <row r="794" spans="1:30" ht="15.75" customHeight="1" x14ac:dyDescent="0.25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</row>
    <row r="795" spans="1:30" ht="15.75" customHeight="1" x14ac:dyDescent="0.25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</row>
    <row r="796" spans="1:30" ht="15.75" customHeight="1" x14ac:dyDescent="0.25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</row>
    <row r="797" spans="1:30" ht="15.75" customHeight="1" x14ac:dyDescent="0.25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</row>
    <row r="798" spans="1:30" ht="15.75" customHeight="1" x14ac:dyDescent="0.25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</row>
    <row r="799" spans="1:30" ht="15.75" customHeight="1" x14ac:dyDescent="0.25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</row>
    <row r="800" spans="1:30" ht="15.75" customHeight="1" x14ac:dyDescent="0.25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</row>
    <row r="801" spans="1:30" ht="15.75" customHeight="1" x14ac:dyDescent="0.25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</row>
    <row r="802" spans="1:30" ht="15.75" customHeight="1" x14ac:dyDescent="0.25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</row>
    <row r="803" spans="1:30" ht="15.75" customHeight="1" x14ac:dyDescent="0.25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</row>
    <row r="804" spans="1:30" ht="15.75" customHeight="1" x14ac:dyDescent="0.25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</row>
    <row r="805" spans="1:30" ht="15.75" customHeight="1" x14ac:dyDescent="0.25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</row>
    <row r="806" spans="1:30" ht="15.75" customHeight="1" x14ac:dyDescent="0.25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</row>
    <row r="807" spans="1:30" ht="15.75" customHeight="1" x14ac:dyDescent="0.25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</row>
    <row r="808" spans="1:30" ht="15.75" customHeight="1" x14ac:dyDescent="0.25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</row>
    <row r="809" spans="1:30" ht="15.75" customHeight="1" x14ac:dyDescent="0.25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</row>
    <row r="810" spans="1:30" ht="15.75" customHeight="1" x14ac:dyDescent="0.25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</row>
    <row r="811" spans="1:30" ht="15.75" customHeight="1" x14ac:dyDescent="0.25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</row>
    <row r="812" spans="1:30" ht="15.75" customHeight="1" x14ac:dyDescent="0.25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</row>
    <row r="813" spans="1:30" ht="15.75" customHeight="1" x14ac:dyDescent="0.25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</row>
    <row r="814" spans="1:30" ht="15.75" customHeight="1" x14ac:dyDescent="0.25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</row>
    <row r="815" spans="1:30" ht="15.75" customHeight="1" x14ac:dyDescent="0.25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</row>
    <row r="816" spans="1:30" ht="15.75" customHeight="1" x14ac:dyDescent="0.25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</row>
    <row r="817" spans="1:30" ht="15.75" customHeight="1" x14ac:dyDescent="0.25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</row>
    <row r="818" spans="1:30" ht="15.75" customHeight="1" x14ac:dyDescent="0.25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</row>
    <row r="819" spans="1:30" ht="15.75" customHeight="1" x14ac:dyDescent="0.25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</row>
    <row r="820" spans="1:30" ht="15.75" customHeight="1" x14ac:dyDescent="0.25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</row>
    <row r="821" spans="1:30" ht="15.75" customHeight="1" x14ac:dyDescent="0.25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</row>
    <row r="822" spans="1:30" ht="15.75" customHeight="1" x14ac:dyDescent="0.25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</row>
    <row r="823" spans="1:30" ht="15.75" customHeight="1" x14ac:dyDescent="0.25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</row>
    <row r="824" spans="1:30" ht="15.75" customHeight="1" x14ac:dyDescent="0.25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</row>
    <row r="825" spans="1:30" ht="15.75" customHeight="1" x14ac:dyDescent="0.25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</row>
    <row r="826" spans="1:30" ht="15.75" customHeight="1" x14ac:dyDescent="0.25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</row>
    <row r="827" spans="1:30" ht="15.75" customHeight="1" x14ac:dyDescent="0.25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</row>
    <row r="828" spans="1:30" ht="15.75" customHeight="1" x14ac:dyDescent="0.25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</row>
    <row r="829" spans="1:30" ht="15.75" customHeight="1" x14ac:dyDescent="0.25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</row>
    <row r="830" spans="1:30" ht="15.75" customHeight="1" x14ac:dyDescent="0.25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</row>
    <row r="831" spans="1:30" ht="15.75" customHeight="1" x14ac:dyDescent="0.25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</row>
    <row r="832" spans="1:30" ht="15.75" customHeight="1" x14ac:dyDescent="0.25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</row>
    <row r="833" spans="1:30" ht="15.75" customHeight="1" x14ac:dyDescent="0.25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</row>
    <row r="834" spans="1:30" ht="15.75" customHeight="1" x14ac:dyDescent="0.25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</row>
    <row r="835" spans="1:30" ht="15.75" customHeight="1" x14ac:dyDescent="0.25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</row>
    <row r="836" spans="1:30" ht="15.75" customHeight="1" x14ac:dyDescent="0.25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</row>
    <row r="837" spans="1:30" ht="15.75" customHeight="1" x14ac:dyDescent="0.25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</row>
    <row r="838" spans="1:30" ht="15.75" customHeight="1" x14ac:dyDescent="0.25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</row>
    <row r="839" spans="1:30" ht="15.75" customHeight="1" x14ac:dyDescent="0.25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</row>
    <row r="840" spans="1:30" ht="15.75" customHeight="1" x14ac:dyDescent="0.25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</row>
    <row r="841" spans="1:30" ht="15.75" customHeight="1" x14ac:dyDescent="0.25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</row>
    <row r="842" spans="1:30" ht="15.75" customHeight="1" x14ac:dyDescent="0.25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</row>
    <row r="843" spans="1:30" ht="15.75" customHeight="1" x14ac:dyDescent="0.25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</row>
    <row r="844" spans="1:30" ht="15.75" customHeight="1" x14ac:dyDescent="0.25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</row>
    <row r="845" spans="1:30" ht="15.75" customHeight="1" x14ac:dyDescent="0.25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</row>
    <row r="846" spans="1:30" ht="15.75" customHeight="1" x14ac:dyDescent="0.25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</row>
    <row r="847" spans="1:30" ht="15.75" customHeight="1" x14ac:dyDescent="0.25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</row>
    <row r="848" spans="1:30" ht="15.75" customHeight="1" x14ac:dyDescent="0.25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</row>
    <row r="849" spans="1:30" ht="15.75" customHeight="1" x14ac:dyDescent="0.25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</row>
    <row r="850" spans="1:30" ht="15.75" customHeight="1" x14ac:dyDescent="0.25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</row>
    <row r="851" spans="1:30" ht="15.75" customHeight="1" x14ac:dyDescent="0.25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</row>
    <row r="852" spans="1:30" ht="15.75" customHeight="1" x14ac:dyDescent="0.25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</row>
    <row r="853" spans="1:30" ht="15.75" customHeight="1" x14ac:dyDescent="0.25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</row>
    <row r="854" spans="1:30" ht="15.75" customHeight="1" x14ac:dyDescent="0.25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</row>
    <row r="855" spans="1:30" ht="15.75" customHeight="1" x14ac:dyDescent="0.25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</row>
    <row r="856" spans="1:30" ht="15.75" customHeight="1" x14ac:dyDescent="0.25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</row>
    <row r="857" spans="1:30" ht="15.75" customHeight="1" x14ac:dyDescent="0.25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</row>
    <row r="858" spans="1:30" ht="15.75" customHeight="1" x14ac:dyDescent="0.25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</row>
    <row r="859" spans="1:30" ht="15.75" customHeight="1" x14ac:dyDescent="0.25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</row>
    <row r="860" spans="1:30" ht="15.75" customHeight="1" x14ac:dyDescent="0.25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</row>
    <row r="861" spans="1:30" ht="15.75" customHeight="1" x14ac:dyDescent="0.25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</row>
    <row r="862" spans="1:30" ht="15.75" customHeight="1" x14ac:dyDescent="0.25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</row>
    <row r="863" spans="1:30" ht="15.75" customHeight="1" x14ac:dyDescent="0.25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</row>
    <row r="864" spans="1:30" ht="15.75" customHeight="1" x14ac:dyDescent="0.25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</row>
    <row r="865" spans="1:30" ht="15.75" customHeight="1" x14ac:dyDescent="0.25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</row>
    <row r="866" spans="1:30" ht="15.75" customHeight="1" x14ac:dyDescent="0.25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</row>
    <row r="867" spans="1:30" ht="15.75" customHeight="1" x14ac:dyDescent="0.25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</row>
    <row r="868" spans="1:30" ht="15.75" customHeight="1" x14ac:dyDescent="0.25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</row>
    <row r="869" spans="1:30" ht="15.75" customHeight="1" x14ac:dyDescent="0.25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</row>
    <row r="870" spans="1:30" ht="15.75" customHeight="1" x14ac:dyDescent="0.25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</row>
    <row r="871" spans="1:30" ht="15.75" customHeight="1" x14ac:dyDescent="0.25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</row>
    <row r="872" spans="1:30" ht="15.75" customHeight="1" x14ac:dyDescent="0.25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</row>
    <row r="873" spans="1:30" ht="15.75" customHeight="1" x14ac:dyDescent="0.25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</row>
    <row r="874" spans="1:30" ht="15.75" customHeight="1" x14ac:dyDescent="0.25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</row>
    <row r="875" spans="1:30" ht="15.75" customHeight="1" x14ac:dyDescent="0.25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</row>
    <row r="876" spans="1:30" ht="15.75" customHeight="1" x14ac:dyDescent="0.25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</row>
    <row r="877" spans="1:30" ht="15.75" customHeight="1" x14ac:dyDescent="0.25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</row>
    <row r="878" spans="1:30" ht="15.75" customHeight="1" x14ac:dyDescent="0.25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</row>
    <row r="879" spans="1:30" ht="15.75" customHeight="1" x14ac:dyDescent="0.25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</row>
    <row r="880" spans="1:30" ht="15.75" customHeight="1" x14ac:dyDescent="0.25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</row>
    <row r="881" spans="1:30" ht="15.75" customHeight="1" x14ac:dyDescent="0.25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</row>
    <row r="882" spans="1:30" ht="15.75" customHeight="1" x14ac:dyDescent="0.25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</row>
    <row r="883" spans="1:30" ht="15.75" customHeight="1" x14ac:dyDescent="0.25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</row>
    <row r="884" spans="1:30" ht="15.75" customHeight="1" x14ac:dyDescent="0.25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</row>
    <row r="885" spans="1:30" ht="15.75" customHeight="1" x14ac:dyDescent="0.25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</row>
    <row r="886" spans="1:30" ht="15.75" customHeight="1" x14ac:dyDescent="0.25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</row>
    <row r="887" spans="1:30" ht="15.75" customHeight="1" x14ac:dyDescent="0.25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</row>
    <row r="888" spans="1:30" ht="15.75" customHeight="1" x14ac:dyDescent="0.25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</row>
    <row r="889" spans="1:30" ht="15.75" customHeight="1" x14ac:dyDescent="0.25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</row>
    <row r="890" spans="1:30" ht="15.75" customHeight="1" x14ac:dyDescent="0.25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</row>
    <row r="891" spans="1:30" ht="15.75" customHeight="1" x14ac:dyDescent="0.25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</row>
    <row r="892" spans="1:30" ht="15.75" customHeight="1" x14ac:dyDescent="0.25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</row>
    <row r="893" spans="1:30" ht="15.75" customHeight="1" x14ac:dyDescent="0.25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</row>
    <row r="894" spans="1:30" ht="15.75" customHeight="1" x14ac:dyDescent="0.25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</row>
    <row r="895" spans="1:30" ht="15.75" customHeight="1" x14ac:dyDescent="0.25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</row>
    <row r="896" spans="1:30" ht="15.75" customHeight="1" x14ac:dyDescent="0.25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</row>
    <row r="897" spans="1:30" ht="15.75" customHeight="1" x14ac:dyDescent="0.25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</row>
    <row r="898" spans="1:30" ht="15.75" customHeight="1" x14ac:dyDescent="0.25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</row>
    <row r="899" spans="1:30" ht="15.75" customHeight="1" x14ac:dyDescent="0.25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</row>
    <row r="900" spans="1:30" ht="15.75" customHeight="1" x14ac:dyDescent="0.25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</row>
    <row r="901" spans="1:30" ht="15.75" customHeight="1" x14ac:dyDescent="0.25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</row>
    <row r="902" spans="1:30" ht="15.75" customHeight="1" x14ac:dyDescent="0.25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</row>
    <row r="903" spans="1:30" ht="15.75" customHeight="1" x14ac:dyDescent="0.25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</row>
    <row r="904" spans="1:30" ht="15.75" customHeight="1" x14ac:dyDescent="0.25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</row>
    <row r="905" spans="1:30" ht="15.75" customHeight="1" x14ac:dyDescent="0.25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</row>
    <row r="906" spans="1:30" ht="15.75" customHeight="1" x14ac:dyDescent="0.25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</row>
    <row r="907" spans="1:30" ht="15.75" customHeight="1" x14ac:dyDescent="0.25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</row>
    <row r="908" spans="1:30" ht="15.75" customHeight="1" x14ac:dyDescent="0.25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</row>
    <row r="909" spans="1:30" ht="15.75" customHeight="1" x14ac:dyDescent="0.25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</row>
    <row r="910" spans="1:30" ht="15.75" customHeight="1" x14ac:dyDescent="0.25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</row>
    <row r="911" spans="1:30" ht="15.75" customHeight="1" x14ac:dyDescent="0.25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</row>
    <row r="912" spans="1:30" ht="15.75" customHeight="1" x14ac:dyDescent="0.25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</row>
    <row r="913" spans="1:30" ht="15.75" customHeight="1" x14ac:dyDescent="0.25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</row>
    <row r="914" spans="1:30" ht="15.75" customHeight="1" x14ac:dyDescent="0.25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</row>
    <row r="915" spans="1:30" ht="15.75" customHeight="1" x14ac:dyDescent="0.25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</row>
    <row r="916" spans="1:30" ht="15.75" customHeight="1" x14ac:dyDescent="0.25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</row>
    <row r="917" spans="1:30" ht="15.75" customHeight="1" x14ac:dyDescent="0.25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</row>
    <row r="918" spans="1:30" ht="15.75" customHeight="1" x14ac:dyDescent="0.25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</row>
    <row r="919" spans="1:30" ht="15.75" customHeight="1" x14ac:dyDescent="0.25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</row>
    <row r="920" spans="1:30" ht="15.75" customHeight="1" x14ac:dyDescent="0.25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</row>
    <row r="921" spans="1:30" ht="15.75" customHeight="1" x14ac:dyDescent="0.25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</row>
    <row r="922" spans="1:30" ht="15.75" customHeight="1" x14ac:dyDescent="0.25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</row>
    <row r="923" spans="1:30" ht="15.75" customHeight="1" x14ac:dyDescent="0.25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</row>
    <row r="924" spans="1:30" ht="15.75" customHeight="1" x14ac:dyDescent="0.25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</row>
    <row r="925" spans="1:30" ht="15.75" customHeight="1" x14ac:dyDescent="0.25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</row>
    <row r="926" spans="1:30" ht="15.75" customHeight="1" x14ac:dyDescent="0.25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</row>
    <row r="927" spans="1:30" ht="15.75" customHeight="1" x14ac:dyDescent="0.25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</row>
    <row r="928" spans="1:30" ht="15.75" customHeight="1" x14ac:dyDescent="0.25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</row>
    <row r="929" spans="1:30" ht="15.75" customHeight="1" x14ac:dyDescent="0.25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</row>
    <row r="930" spans="1:30" ht="15.75" customHeight="1" x14ac:dyDescent="0.25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</row>
    <row r="931" spans="1:30" ht="15.75" customHeight="1" x14ac:dyDescent="0.25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</row>
    <row r="932" spans="1:30" ht="15.75" customHeight="1" x14ac:dyDescent="0.25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</row>
    <row r="933" spans="1:30" ht="15.75" customHeight="1" x14ac:dyDescent="0.25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</row>
    <row r="934" spans="1:30" ht="15.75" customHeight="1" x14ac:dyDescent="0.25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</row>
    <row r="935" spans="1:30" ht="15.75" customHeight="1" x14ac:dyDescent="0.25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</row>
    <row r="936" spans="1:30" ht="15.75" customHeight="1" x14ac:dyDescent="0.25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</row>
    <row r="937" spans="1:30" ht="15.75" customHeight="1" x14ac:dyDescent="0.25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</row>
    <row r="938" spans="1:30" ht="15.75" customHeight="1" x14ac:dyDescent="0.25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</row>
    <row r="939" spans="1:30" ht="15.75" customHeight="1" x14ac:dyDescent="0.25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</row>
    <row r="940" spans="1:30" ht="15.75" customHeight="1" x14ac:dyDescent="0.25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</row>
    <row r="941" spans="1:30" ht="15.75" customHeight="1" x14ac:dyDescent="0.25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</row>
    <row r="942" spans="1:30" ht="15.75" customHeight="1" x14ac:dyDescent="0.25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</row>
    <row r="943" spans="1:30" ht="15.75" customHeight="1" x14ac:dyDescent="0.25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</row>
    <row r="944" spans="1:30" ht="15.75" customHeight="1" x14ac:dyDescent="0.25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</row>
    <row r="945" spans="1:30" ht="15.75" customHeight="1" x14ac:dyDescent="0.25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</row>
    <row r="946" spans="1:30" ht="15.75" customHeight="1" x14ac:dyDescent="0.25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</row>
    <row r="947" spans="1:30" ht="15.75" customHeight="1" x14ac:dyDescent="0.25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</row>
    <row r="948" spans="1:30" ht="15.75" customHeight="1" x14ac:dyDescent="0.25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</row>
    <row r="949" spans="1:30" ht="15.75" customHeight="1" x14ac:dyDescent="0.25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</row>
    <row r="950" spans="1:30" ht="15.75" customHeight="1" x14ac:dyDescent="0.25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</row>
    <row r="951" spans="1:30" ht="15.75" customHeight="1" x14ac:dyDescent="0.25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</row>
    <row r="952" spans="1:30" ht="15.75" customHeight="1" x14ac:dyDescent="0.25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</row>
    <row r="953" spans="1:30" ht="15.75" customHeight="1" x14ac:dyDescent="0.25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</row>
    <row r="954" spans="1:30" ht="15.75" customHeight="1" x14ac:dyDescent="0.25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</row>
    <row r="955" spans="1:30" ht="15.75" customHeight="1" x14ac:dyDescent="0.25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</row>
    <row r="956" spans="1:30" ht="15.75" customHeight="1" x14ac:dyDescent="0.25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</row>
    <row r="957" spans="1:30" ht="15.75" customHeight="1" x14ac:dyDescent="0.25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</row>
    <row r="958" spans="1:30" ht="15.75" customHeight="1" x14ac:dyDescent="0.25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</row>
    <row r="959" spans="1:30" ht="15.75" customHeight="1" x14ac:dyDescent="0.25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</row>
    <row r="960" spans="1:30" ht="15.75" customHeight="1" x14ac:dyDescent="0.25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</row>
    <row r="961" spans="1:30" ht="15.75" customHeight="1" x14ac:dyDescent="0.25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</row>
    <row r="962" spans="1:30" ht="15.75" customHeight="1" x14ac:dyDescent="0.25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</row>
    <row r="963" spans="1:30" ht="15.75" customHeight="1" x14ac:dyDescent="0.25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</row>
    <row r="964" spans="1:30" ht="15.75" customHeight="1" x14ac:dyDescent="0.25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</row>
    <row r="965" spans="1:30" ht="15.75" customHeight="1" x14ac:dyDescent="0.25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</row>
    <row r="966" spans="1:30" ht="15.75" customHeight="1" x14ac:dyDescent="0.25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</row>
    <row r="967" spans="1:30" ht="15.75" customHeight="1" x14ac:dyDescent="0.25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</row>
    <row r="968" spans="1:30" ht="15.75" customHeight="1" x14ac:dyDescent="0.25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</row>
    <row r="969" spans="1:30" ht="15.75" customHeight="1" x14ac:dyDescent="0.25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</row>
    <row r="970" spans="1:30" ht="15.75" customHeight="1" x14ac:dyDescent="0.25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</row>
    <row r="971" spans="1:30" ht="15.75" customHeight="1" x14ac:dyDescent="0.25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</row>
    <row r="972" spans="1:30" ht="15.75" customHeight="1" x14ac:dyDescent="0.25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</row>
    <row r="973" spans="1:30" ht="15.75" customHeight="1" x14ac:dyDescent="0.25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</row>
    <row r="974" spans="1:30" ht="15.75" customHeight="1" x14ac:dyDescent="0.25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</row>
    <row r="975" spans="1:30" ht="15.75" customHeight="1" x14ac:dyDescent="0.25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</row>
    <row r="976" spans="1:30" ht="15.75" customHeight="1" x14ac:dyDescent="0.25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</row>
    <row r="977" spans="1:30" ht="15.75" customHeight="1" x14ac:dyDescent="0.25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</row>
    <row r="978" spans="1:30" ht="15.75" customHeight="1" x14ac:dyDescent="0.25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</row>
    <row r="979" spans="1:30" ht="15.75" customHeight="1" x14ac:dyDescent="0.25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</row>
    <row r="980" spans="1:30" ht="15.75" customHeight="1" x14ac:dyDescent="0.25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</row>
    <row r="981" spans="1:30" ht="15.75" customHeight="1" x14ac:dyDescent="0.25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</row>
    <row r="982" spans="1:30" ht="15.75" customHeight="1" x14ac:dyDescent="0.25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</row>
    <row r="983" spans="1:30" ht="15.75" customHeight="1" x14ac:dyDescent="0.25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</row>
    <row r="984" spans="1:30" ht="15.75" customHeight="1" x14ac:dyDescent="0.25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</row>
    <row r="985" spans="1:30" ht="15.75" customHeight="1" x14ac:dyDescent="0.25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</row>
    <row r="986" spans="1:30" ht="15.75" customHeight="1" x14ac:dyDescent="0.25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</row>
    <row r="987" spans="1:30" ht="15.75" customHeight="1" x14ac:dyDescent="0.25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</row>
    <row r="988" spans="1:30" ht="15.75" customHeight="1" x14ac:dyDescent="0.25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</row>
    <row r="989" spans="1:30" ht="15.75" customHeight="1" x14ac:dyDescent="0.25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</row>
    <row r="990" spans="1:30" ht="15.75" customHeight="1" x14ac:dyDescent="0.25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</row>
    <row r="991" spans="1:30" ht="15.75" customHeight="1" x14ac:dyDescent="0.25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</row>
    <row r="992" spans="1:30" ht="15.75" customHeight="1" x14ac:dyDescent="0.25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</row>
    <row r="993" spans="1:30" ht="15.75" customHeight="1" x14ac:dyDescent="0.25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</row>
    <row r="994" spans="1:30" ht="15.75" customHeight="1" x14ac:dyDescent="0.25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</row>
    <row r="995" spans="1:30" ht="15.75" customHeight="1" x14ac:dyDescent="0.25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</row>
    <row r="996" spans="1:30" ht="15.75" customHeight="1" x14ac:dyDescent="0.25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</row>
    <row r="997" spans="1:30" ht="15.75" customHeight="1" x14ac:dyDescent="0.25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</row>
    <row r="998" spans="1:30" ht="15.75" customHeight="1" x14ac:dyDescent="0.25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</row>
    <row r="999" spans="1:30" ht="15.75" customHeight="1" x14ac:dyDescent="0.25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</row>
    <row r="1000" spans="1:30" ht="15.75" customHeight="1" x14ac:dyDescent="0.25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  <c r="AA1000" s="74"/>
      <c r="AB1000" s="74"/>
      <c r="AC1000" s="74"/>
      <c r="AD1000" s="74"/>
    </row>
  </sheetData>
  <autoFilter ref="A6:J103"/>
  <mergeCells count="77">
    <mergeCell ref="A178:F178"/>
    <mergeCell ref="A179:F179"/>
    <mergeCell ref="A180:F180"/>
    <mergeCell ref="A181:F181"/>
    <mergeCell ref="A173:F173"/>
    <mergeCell ref="A174:F174"/>
    <mergeCell ref="A175:F175"/>
    <mergeCell ref="A176:F176"/>
    <mergeCell ref="A177:F177"/>
    <mergeCell ref="A168:F168"/>
    <mergeCell ref="A169:F169"/>
    <mergeCell ref="A170:F170"/>
    <mergeCell ref="A171:F171"/>
    <mergeCell ref="A172:F172"/>
    <mergeCell ref="A163:F163"/>
    <mergeCell ref="A164:F164"/>
    <mergeCell ref="A165:F165"/>
    <mergeCell ref="A166:F166"/>
    <mergeCell ref="A167:F167"/>
    <mergeCell ref="A158:F158"/>
    <mergeCell ref="A159:F159"/>
    <mergeCell ref="A160:F160"/>
    <mergeCell ref="A161:F161"/>
    <mergeCell ref="A162:F162"/>
    <mergeCell ref="A153:F153"/>
    <mergeCell ref="A154:F154"/>
    <mergeCell ref="A155:F155"/>
    <mergeCell ref="A156:F156"/>
    <mergeCell ref="A157:F157"/>
    <mergeCell ref="A148:F148"/>
    <mergeCell ref="A149:F149"/>
    <mergeCell ref="A150:F150"/>
    <mergeCell ref="A151:F151"/>
    <mergeCell ref="A152:F152"/>
    <mergeCell ref="A143:F143"/>
    <mergeCell ref="A144:F144"/>
    <mergeCell ref="A145:F145"/>
    <mergeCell ref="A146:F146"/>
    <mergeCell ref="A147:F147"/>
    <mergeCell ref="A105:I105"/>
    <mergeCell ref="A123:I123"/>
    <mergeCell ref="A140:F140"/>
    <mergeCell ref="A141:F141"/>
    <mergeCell ref="A142:F142"/>
    <mergeCell ref="A1:J1"/>
    <mergeCell ref="A2:J2"/>
    <mergeCell ref="A3:J3"/>
    <mergeCell ref="B4:J4"/>
    <mergeCell ref="A5:J5"/>
    <mergeCell ref="A209:F209"/>
    <mergeCell ref="A196:F196"/>
    <mergeCell ref="A197:F197"/>
    <mergeCell ref="A198:F198"/>
    <mergeCell ref="A199:F199"/>
    <mergeCell ref="A200:F200"/>
    <mergeCell ref="A201:F201"/>
    <mergeCell ref="A202:F202"/>
    <mergeCell ref="A204:F204"/>
    <mergeCell ref="A205:F205"/>
    <mergeCell ref="A206:F206"/>
    <mergeCell ref="A207:F207"/>
    <mergeCell ref="A208:F208"/>
    <mergeCell ref="A192:F192"/>
    <mergeCell ref="A193:F193"/>
    <mergeCell ref="A194:F194"/>
    <mergeCell ref="A195:F195"/>
    <mergeCell ref="A203:F203"/>
    <mergeCell ref="A187:F187"/>
    <mergeCell ref="A188:F188"/>
    <mergeCell ref="A189:F189"/>
    <mergeCell ref="A190:F190"/>
    <mergeCell ref="A191:F191"/>
    <mergeCell ref="A182:F182"/>
    <mergeCell ref="A183:F183"/>
    <mergeCell ref="A184:F184"/>
    <mergeCell ref="A185:F185"/>
    <mergeCell ref="A186:F186"/>
  </mergeCells>
  <dataValidations count="4">
    <dataValidation type="list" allowBlank="1" sqref="B107:B114">
      <formula1>"FDA,FDA-1,FDA-2,FDA-3,FDA-4"</formula1>
    </dataValidation>
    <dataValidation type="list" allowBlank="1" sqref="B7:B90">
      <formula1>"DAS,DAS-1,DAS-2,DAS-3,DAS-4,DAS-5,CAA-1,CAA-2,CAA-3,CAA-4,CAA-5"</formula1>
    </dataValidation>
    <dataValidation type="list" allowBlank="1" sqref="B125:B127">
      <formula1>"FGS-1,FGS-2,FGS-3,FGA-1,FGA-2,FGA-3"</formula1>
    </dataValidation>
    <dataValidation type="list" allowBlank="1" sqref="D7:D90 D107:D114 D125:D127">
      <formula1>"AGP,CLH,CLT,COM,CTD,CTI,DES,DISP,ELE,ESG,EST,EXM,EXQ,EXR,FRQ,REV,VAGO"</formula1>
    </dataValidation>
  </dataValidations>
  <pageMargins left="0.511811024" right="0.511811024" top="0.78740157499999996" bottom="0.78740157499999996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D1000"/>
  <sheetViews>
    <sheetView workbookViewId="0"/>
  </sheetViews>
  <sheetFormatPr defaultColWidth="12.59765625" defaultRowHeight="15" customHeight="1" x14ac:dyDescent="0.25"/>
  <cols>
    <col min="1" max="1" width="67.69921875" customWidth="1"/>
    <col min="2" max="2" width="11.5" customWidth="1"/>
    <col min="3" max="3" width="16.59765625" customWidth="1"/>
    <col min="4" max="4" width="13.8984375" customWidth="1"/>
    <col min="5" max="5" width="9.5" customWidth="1"/>
    <col min="6" max="6" width="50.5" customWidth="1"/>
    <col min="7" max="7" width="19" customWidth="1"/>
    <col min="8" max="8" width="17.3984375" customWidth="1"/>
    <col min="9" max="9" width="17.09765625" customWidth="1"/>
    <col min="10" max="10" width="14.3984375" customWidth="1"/>
    <col min="11" max="16" width="7.59765625" customWidth="1"/>
    <col min="17" max="17" width="41.8984375" customWidth="1"/>
    <col min="18" max="30" width="7.59765625" customWidth="1"/>
  </cols>
  <sheetData>
    <row r="1" spans="1:30" ht="14.25" customHeight="1" x14ac:dyDescent="0.4">
      <c r="A1" s="91" t="s">
        <v>0</v>
      </c>
      <c r="B1" s="92"/>
      <c r="C1" s="92"/>
      <c r="D1" s="92"/>
      <c r="E1" s="92"/>
      <c r="F1" s="92"/>
      <c r="G1" s="92"/>
      <c r="H1" s="92"/>
      <c r="I1" s="92"/>
      <c r="J1" s="9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2"/>
      <c r="AC1" s="2"/>
      <c r="AD1" s="2"/>
    </row>
    <row r="2" spans="1:30" ht="14.25" customHeight="1" x14ac:dyDescent="0.4">
      <c r="A2" s="94" t="s">
        <v>1</v>
      </c>
      <c r="B2" s="89"/>
      <c r="C2" s="89"/>
      <c r="D2" s="89"/>
      <c r="E2" s="89"/>
      <c r="F2" s="89"/>
      <c r="G2" s="89"/>
      <c r="H2" s="89"/>
      <c r="I2" s="89"/>
      <c r="J2" s="9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2"/>
      <c r="AC2" s="2"/>
      <c r="AD2" s="2"/>
    </row>
    <row r="3" spans="1:30" ht="29.25" customHeight="1" x14ac:dyDescent="0.35">
      <c r="A3" s="94" t="s">
        <v>2</v>
      </c>
      <c r="B3" s="89"/>
      <c r="C3" s="89"/>
      <c r="D3" s="89"/>
      <c r="E3" s="89"/>
      <c r="F3" s="89"/>
      <c r="G3" s="89"/>
      <c r="H3" s="89"/>
      <c r="I3" s="89"/>
      <c r="J3" s="95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4"/>
      <c r="AB3" s="2"/>
      <c r="AC3" s="2"/>
      <c r="AD3" s="2"/>
    </row>
    <row r="4" spans="1:30" ht="14.25" customHeight="1" x14ac:dyDescent="0.25">
      <c r="A4" s="5" t="s">
        <v>3</v>
      </c>
      <c r="B4" s="96" t="s">
        <v>4</v>
      </c>
      <c r="C4" s="89"/>
      <c r="D4" s="89"/>
      <c r="E4" s="89"/>
      <c r="F4" s="89"/>
      <c r="G4" s="89"/>
      <c r="H4" s="89"/>
      <c r="I4" s="89"/>
      <c r="J4" s="90"/>
      <c r="K4" s="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4.25" customHeight="1" x14ac:dyDescent="0.25">
      <c r="A5" s="97" t="s">
        <v>5</v>
      </c>
      <c r="B5" s="89"/>
      <c r="C5" s="89"/>
      <c r="D5" s="89"/>
      <c r="E5" s="89"/>
      <c r="F5" s="89"/>
      <c r="G5" s="89"/>
      <c r="H5" s="89"/>
      <c r="I5" s="89"/>
      <c r="J5" s="90"/>
      <c r="K5" s="7"/>
      <c r="L5" s="8"/>
      <c r="M5" s="9"/>
      <c r="N5" s="9"/>
      <c r="O5" s="9"/>
      <c r="P5" s="9"/>
      <c r="Q5" s="9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4.25" customHeight="1" x14ac:dyDescent="0.25">
      <c r="A6" s="10" t="s">
        <v>6</v>
      </c>
      <c r="B6" s="10" t="s">
        <v>7</v>
      </c>
      <c r="C6" s="10" t="s">
        <v>8</v>
      </c>
      <c r="D6" s="10" t="s">
        <v>9</v>
      </c>
      <c r="E6" s="10" t="s">
        <v>10</v>
      </c>
      <c r="F6" s="10" t="s">
        <v>11</v>
      </c>
      <c r="G6" s="10" t="s">
        <v>12</v>
      </c>
      <c r="H6" s="10" t="s">
        <v>13</v>
      </c>
      <c r="I6" s="10" t="s">
        <v>14</v>
      </c>
      <c r="J6" s="10" t="s">
        <v>15</v>
      </c>
      <c r="K6" s="11"/>
      <c r="L6" s="12"/>
      <c r="M6" s="12"/>
      <c r="N6" s="12"/>
      <c r="O6" s="12"/>
      <c r="P6" s="12"/>
      <c r="Q6" s="12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</row>
    <row r="7" spans="1:30" ht="14.25" hidden="1" customHeight="1" x14ac:dyDescent="0.3">
      <c r="A7" s="14" t="s">
        <v>16</v>
      </c>
      <c r="B7" s="14" t="s">
        <v>17</v>
      </c>
      <c r="C7" s="15" t="s">
        <v>18</v>
      </c>
      <c r="D7" s="15" t="s">
        <v>19</v>
      </c>
      <c r="E7" s="16">
        <v>1</v>
      </c>
      <c r="F7" s="17" t="s">
        <v>20</v>
      </c>
      <c r="G7" s="18">
        <v>10570</v>
      </c>
      <c r="H7" s="19">
        <v>0</v>
      </c>
      <c r="I7" s="19">
        <v>0</v>
      </c>
      <c r="J7" s="20">
        <f t="shared" ref="J7:J102" si="0">SUM(G7:I7)</f>
        <v>10570</v>
      </c>
      <c r="K7" s="21"/>
      <c r="L7" s="21"/>
      <c r="M7" s="21"/>
      <c r="N7" s="21"/>
      <c r="O7" s="21"/>
      <c r="P7" s="21"/>
      <c r="Q7" s="21"/>
      <c r="R7" s="22"/>
      <c r="S7" s="22"/>
      <c r="T7" s="22"/>
      <c r="U7" s="22"/>
      <c r="V7" s="22"/>
      <c r="W7" s="22"/>
      <c r="X7" s="22"/>
      <c r="Y7" s="22"/>
      <c r="Z7" s="22"/>
      <c r="AA7" s="23"/>
      <c r="AB7" s="23"/>
      <c r="AC7" s="23"/>
      <c r="AD7" s="23"/>
    </row>
    <row r="8" spans="1:30" ht="14.25" hidden="1" customHeight="1" x14ac:dyDescent="0.3">
      <c r="A8" s="24" t="s">
        <v>21</v>
      </c>
      <c r="B8" s="14" t="s">
        <v>22</v>
      </c>
      <c r="C8" s="15" t="s">
        <v>23</v>
      </c>
      <c r="D8" s="15" t="s">
        <v>24</v>
      </c>
      <c r="E8" s="16">
        <v>1</v>
      </c>
      <c r="F8" s="25" t="s">
        <v>25</v>
      </c>
      <c r="G8" s="19">
        <v>0</v>
      </c>
      <c r="H8" s="18">
        <v>1994.32</v>
      </c>
      <c r="I8" s="18">
        <v>7973.3</v>
      </c>
      <c r="J8" s="20">
        <f t="shared" si="0"/>
        <v>9967.6200000000008</v>
      </c>
      <c r="K8" s="21"/>
      <c r="L8" s="21"/>
      <c r="M8" s="21"/>
      <c r="N8" s="21"/>
      <c r="O8" s="21"/>
      <c r="P8" s="21"/>
      <c r="Q8" s="21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1:30" ht="14.25" hidden="1" customHeight="1" x14ac:dyDescent="0.3">
      <c r="A9" s="24" t="s">
        <v>26</v>
      </c>
      <c r="B9" s="14" t="s">
        <v>22</v>
      </c>
      <c r="C9" s="15" t="s">
        <v>27</v>
      </c>
      <c r="D9" s="15" t="s">
        <v>24</v>
      </c>
      <c r="E9" s="16">
        <v>1</v>
      </c>
      <c r="F9" s="25" t="s">
        <v>389</v>
      </c>
      <c r="G9" s="19">
        <v>0</v>
      </c>
      <c r="H9" s="18">
        <v>1994.32</v>
      </c>
      <c r="I9" s="18">
        <v>7973.3</v>
      </c>
      <c r="J9" s="20">
        <f t="shared" si="0"/>
        <v>9967.6200000000008</v>
      </c>
      <c r="K9" s="21"/>
      <c r="L9" s="21"/>
      <c r="M9" s="21"/>
      <c r="N9" s="21"/>
      <c r="O9" s="21"/>
      <c r="P9" s="21"/>
      <c r="Q9" s="21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</row>
    <row r="10" spans="1:30" ht="14.25" hidden="1" customHeight="1" x14ac:dyDescent="0.3">
      <c r="A10" s="14" t="s">
        <v>29</v>
      </c>
      <c r="B10" s="14" t="s">
        <v>22</v>
      </c>
      <c r="C10" s="15" t="s">
        <v>30</v>
      </c>
      <c r="D10" s="15" t="s">
        <v>31</v>
      </c>
      <c r="E10" s="16">
        <v>1</v>
      </c>
      <c r="F10" s="25" t="s">
        <v>32</v>
      </c>
      <c r="G10" s="19">
        <v>0</v>
      </c>
      <c r="H10" s="19">
        <v>0</v>
      </c>
      <c r="I10" s="18">
        <v>7973.3</v>
      </c>
      <c r="J10" s="20">
        <f t="shared" si="0"/>
        <v>7973.3</v>
      </c>
      <c r="K10" s="21"/>
      <c r="L10" s="21"/>
      <c r="M10" s="21"/>
      <c r="N10" s="21"/>
      <c r="O10" s="21"/>
      <c r="P10" s="21"/>
      <c r="Q10" s="21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 ht="14.25" hidden="1" customHeight="1" x14ac:dyDescent="0.3">
      <c r="A11" s="14" t="s">
        <v>33</v>
      </c>
      <c r="B11" s="14" t="s">
        <v>34</v>
      </c>
      <c r="C11" s="15" t="s">
        <v>27</v>
      </c>
      <c r="D11" s="15" t="s">
        <v>24</v>
      </c>
      <c r="E11" s="16">
        <v>1</v>
      </c>
      <c r="F11" s="17" t="s">
        <v>35</v>
      </c>
      <c r="G11" s="19">
        <v>0</v>
      </c>
      <c r="H11" s="26">
        <v>1461.77</v>
      </c>
      <c r="I11" s="18">
        <v>5847.08</v>
      </c>
      <c r="J11" s="20">
        <f t="shared" si="0"/>
        <v>7308.85</v>
      </c>
      <c r="K11" s="21"/>
      <c r="L11" s="21"/>
      <c r="M11" s="21"/>
      <c r="N11" s="21"/>
      <c r="O11" s="21"/>
      <c r="P11" s="21"/>
      <c r="Q11" s="21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ht="14.25" hidden="1" customHeight="1" x14ac:dyDescent="0.3">
      <c r="A12" s="14" t="s">
        <v>36</v>
      </c>
      <c r="B12" s="14" t="s">
        <v>34</v>
      </c>
      <c r="C12" s="15" t="s">
        <v>37</v>
      </c>
      <c r="D12" s="15" t="s">
        <v>24</v>
      </c>
      <c r="E12" s="16">
        <v>1</v>
      </c>
      <c r="F12" s="17" t="s">
        <v>38</v>
      </c>
      <c r="G12" s="19">
        <v>0</v>
      </c>
      <c r="H12" s="26">
        <v>1461.77</v>
      </c>
      <c r="I12" s="27">
        <v>5847.08</v>
      </c>
      <c r="J12" s="20">
        <f t="shared" si="0"/>
        <v>7308.85</v>
      </c>
      <c r="K12" s="21"/>
      <c r="L12" s="21"/>
      <c r="M12" s="21"/>
      <c r="N12" s="21"/>
      <c r="O12" s="21"/>
      <c r="P12" s="21"/>
      <c r="Q12" s="21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ht="14.25" hidden="1" customHeight="1" x14ac:dyDescent="0.3">
      <c r="A13" s="14" t="s">
        <v>39</v>
      </c>
      <c r="B13" s="24" t="s">
        <v>34</v>
      </c>
      <c r="C13" s="15" t="s">
        <v>23</v>
      </c>
      <c r="D13" s="15" t="s">
        <v>24</v>
      </c>
      <c r="E13" s="16">
        <v>1</v>
      </c>
      <c r="F13" s="28" t="s">
        <v>40</v>
      </c>
      <c r="G13" s="19">
        <v>0</v>
      </c>
      <c r="H13" s="18">
        <v>1461.77</v>
      </c>
      <c r="I13" s="18">
        <v>5847.08</v>
      </c>
      <c r="J13" s="20">
        <f t="shared" si="0"/>
        <v>7308.85</v>
      </c>
      <c r="K13" s="21"/>
      <c r="L13" s="21"/>
      <c r="M13" s="21"/>
      <c r="N13" s="21"/>
      <c r="O13" s="21"/>
      <c r="P13" s="21"/>
      <c r="Q13" s="21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ht="14.25" hidden="1" customHeight="1" x14ac:dyDescent="0.3">
      <c r="A14" s="24" t="s">
        <v>41</v>
      </c>
      <c r="B14" s="14" t="s">
        <v>42</v>
      </c>
      <c r="C14" s="15" t="s">
        <v>43</v>
      </c>
      <c r="D14" s="15" t="s">
        <v>24</v>
      </c>
      <c r="E14" s="16">
        <v>1</v>
      </c>
      <c r="F14" s="17" t="s">
        <v>125</v>
      </c>
      <c r="G14" s="19">
        <v>0</v>
      </c>
      <c r="H14" s="18">
        <v>1229.22</v>
      </c>
      <c r="I14" s="18">
        <v>4916.8599999999997</v>
      </c>
      <c r="J14" s="20">
        <f t="shared" si="0"/>
        <v>6146.08</v>
      </c>
      <c r="K14" s="21"/>
      <c r="L14" s="21"/>
      <c r="M14" s="21"/>
      <c r="N14" s="21"/>
      <c r="O14" s="21"/>
      <c r="P14" s="21"/>
      <c r="Q14" s="21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ht="14.25" hidden="1" customHeight="1" x14ac:dyDescent="0.3">
      <c r="A15" s="76" t="s">
        <v>45</v>
      </c>
      <c r="B15" s="14" t="s">
        <v>42</v>
      </c>
      <c r="C15" s="15" t="s">
        <v>46</v>
      </c>
      <c r="D15" s="15" t="s">
        <v>24</v>
      </c>
      <c r="E15" s="16">
        <v>1</v>
      </c>
      <c r="F15" s="32" t="s">
        <v>162</v>
      </c>
      <c r="G15" s="19">
        <v>0</v>
      </c>
      <c r="H15" s="18">
        <v>1229.22</v>
      </c>
      <c r="I15" s="18">
        <v>4916.8599999999997</v>
      </c>
      <c r="J15" s="20">
        <f t="shared" si="0"/>
        <v>6146.08</v>
      </c>
      <c r="K15" s="21"/>
      <c r="L15" s="21"/>
      <c r="M15" s="21"/>
      <c r="N15" s="21"/>
      <c r="O15" s="21"/>
      <c r="P15" s="21"/>
      <c r="Q15" s="21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ht="14.25" hidden="1" customHeight="1" x14ac:dyDescent="0.3">
      <c r="A16" s="76" t="s">
        <v>48</v>
      </c>
      <c r="B16" s="14" t="s">
        <v>42</v>
      </c>
      <c r="C16" s="15" t="s">
        <v>49</v>
      </c>
      <c r="D16" s="15" t="s">
        <v>24</v>
      </c>
      <c r="E16" s="16">
        <v>1</v>
      </c>
      <c r="F16" s="17" t="s">
        <v>50</v>
      </c>
      <c r="G16" s="19">
        <v>0</v>
      </c>
      <c r="H16" s="18">
        <v>1229.22</v>
      </c>
      <c r="I16" s="18">
        <v>4916.8599999999997</v>
      </c>
      <c r="J16" s="20">
        <f t="shared" si="0"/>
        <v>6146.08</v>
      </c>
      <c r="K16" s="21"/>
      <c r="L16" s="21"/>
      <c r="M16" s="21"/>
      <c r="N16" s="21"/>
      <c r="O16" s="21"/>
      <c r="P16" s="21"/>
      <c r="Q16" s="21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ht="14.25" hidden="1" customHeight="1" x14ac:dyDescent="0.3">
      <c r="A17" s="76" t="s">
        <v>51</v>
      </c>
      <c r="B17" s="14" t="s">
        <v>42</v>
      </c>
      <c r="C17" s="15" t="s">
        <v>52</v>
      </c>
      <c r="D17" s="15" t="s">
        <v>24</v>
      </c>
      <c r="E17" s="16">
        <v>1</v>
      </c>
      <c r="F17" s="17" t="s">
        <v>383</v>
      </c>
      <c r="G17" s="19">
        <v>0</v>
      </c>
      <c r="H17" s="18">
        <v>1229.22</v>
      </c>
      <c r="I17" s="18">
        <v>4916.8599999999997</v>
      </c>
      <c r="J17" s="20">
        <f t="shared" si="0"/>
        <v>6146.08</v>
      </c>
      <c r="K17" s="21"/>
      <c r="L17" s="21"/>
      <c r="M17" s="21"/>
      <c r="N17" s="21"/>
      <c r="O17" s="21"/>
      <c r="P17" s="21"/>
      <c r="Q17" s="21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ht="14.25" hidden="1" customHeight="1" x14ac:dyDescent="0.3">
      <c r="A18" s="76" t="s">
        <v>54</v>
      </c>
      <c r="B18" s="14" t="s">
        <v>42</v>
      </c>
      <c r="C18" s="15" t="s">
        <v>55</v>
      </c>
      <c r="D18" s="15" t="s">
        <v>24</v>
      </c>
      <c r="E18" s="16">
        <v>1</v>
      </c>
      <c r="F18" s="17" t="s">
        <v>56</v>
      </c>
      <c r="G18" s="19">
        <v>0</v>
      </c>
      <c r="H18" s="18">
        <v>1229.22</v>
      </c>
      <c r="I18" s="18">
        <v>4916.8599999999997</v>
      </c>
      <c r="J18" s="20">
        <f t="shared" si="0"/>
        <v>6146.08</v>
      </c>
      <c r="K18" s="21"/>
      <c r="L18" s="21"/>
      <c r="M18" s="21"/>
      <c r="N18" s="21"/>
      <c r="O18" s="21"/>
      <c r="P18" s="21"/>
      <c r="Q18" s="21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ht="14.25" hidden="1" customHeight="1" x14ac:dyDescent="0.3">
      <c r="A19" s="76" t="s">
        <v>57</v>
      </c>
      <c r="B19" s="14" t="s">
        <v>58</v>
      </c>
      <c r="C19" s="15" t="s">
        <v>23</v>
      </c>
      <c r="D19" s="15" t="s">
        <v>24</v>
      </c>
      <c r="E19" s="16">
        <v>1</v>
      </c>
      <c r="F19" s="17" t="s">
        <v>59</v>
      </c>
      <c r="G19" s="19">
        <v>0</v>
      </c>
      <c r="H19" s="18">
        <v>1129.55</v>
      </c>
      <c r="I19" s="18">
        <v>4518.2</v>
      </c>
      <c r="J19" s="20">
        <f t="shared" si="0"/>
        <v>5647.75</v>
      </c>
      <c r="K19" s="21"/>
      <c r="L19" s="21"/>
      <c r="M19" s="21"/>
      <c r="N19" s="21"/>
      <c r="O19" s="21"/>
      <c r="P19" s="21"/>
      <c r="Q19" s="21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ht="14.25" hidden="1" customHeight="1" x14ac:dyDescent="0.3">
      <c r="A20" s="75" t="s">
        <v>60</v>
      </c>
      <c r="B20" s="14" t="s">
        <v>58</v>
      </c>
      <c r="C20" s="15" t="s">
        <v>61</v>
      </c>
      <c r="D20" s="15" t="s">
        <v>24</v>
      </c>
      <c r="E20" s="16">
        <v>1</v>
      </c>
      <c r="F20" s="17" t="s">
        <v>62</v>
      </c>
      <c r="G20" s="19">
        <v>0</v>
      </c>
      <c r="H20" s="26">
        <v>1129.55</v>
      </c>
      <c r="I20" s="18">
        <v>4518.2</v>
      </c>
      <c r="J20" s="20">
        <f t="shared" si="0"/>
        <v>5647.75</v>
      </c>
      <c r="K20" s="21"/>
      <c r="L20" s="21"/>
      <c r="M20" s="21"/>
      <c r="N20" s="21"/>
      <c r="O20" s="21"/>
      <c r="P20" s="21"/>
      <c r="Q20" s="21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ht="14.25" hidden="1" customHeight="1" x14ac:dyDescent="0.3">
      <c r="A21" s="75" t="s">
        <v>63</v>
      </c>
      <c r="B21" s="24" t="s">
        <v>58</v>
      </c>
      <c r="C21" s="15" t="s">
        <v>46</v>
      </c>
      <c r="D21" s="15" t="s">
        <v>24</v>
      </c>
      <c r="E21" s="16">
        <v>1</v>
      </c>
      <c r="F21" s="17" t="s">
        <v>64</v>
      </c>
      <c r="G21" s="19">
        <v>0</v>
      </c>
      <c r="H21" s="18">
        <v>1129.55</v>
      </c>
      <c r="I21" s="18">
        <v>4518.2</v>
      </c>
      <c r="J21" s="20">
        <f t="shared" si="0"/>
        <v>5647.75</v>
      </c>
      <c r="K21" s="21"/>
      <c r="L21" s="21"/>
      <c r="M21" s="21"/>
      <c r="N21" s="21"/>
      <c r="O21" s="21"/>
      <c r="P21" s="21"/>
      <c r="Q21" s="21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ht="14.25" hidden="1" customHeight="1" x14ac:dyDescent="0.3">
      <c r="A22" s="76" t="s">
        <v>65</v>
      </c>
      <c r="B22" s="14" t="s">
        <v>66</v>
      </c>
      <c r="C22" s="15" t="s">
        <v>23</v>
      </c>
      <c r="D22" s="15" t="s">
        <v>24</v>
      </c>
      <c r="E22" s="16">
        <v>1</v>
      </c>
      <c r="F22" s="17" t="s">
        <v>384</v>
      </c>
      <c r="G22" s="19">
        <v>0</v>
      </c>
      <c r="H22" s="18">
        <v>930.22</v>
      </c>
      <c r="I22" s="18">
        <v>3720.87</v>
      </c>
      <c r="J22" s="20">
        <f t="shared" si="0"/>
        <v>4651.09</v>
      </c>
      <c r="K22" s="21"/>
      <c r="L22" s="21"/>
      <c r="M22" s="21"/>
      <c r="N22" s="21"/>
      <c r="O22" s="21"/>
      <c r="P22" s="21"/>
      <c r="Q22" s="21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ht="14.25" hidden="1" customHeight="1" x14ac:dyDescent="0.3">
      <c r="A23" s="76" t="s">
        <v>68</v>
      </c>
      <c r="B23" s="14" t="s">
        <v>66</v>
      </c>
      <c r="C23" s="15" t="s">
        <v>69</v>
      </c>
      <c r="D23" s="15" t="s">
        <v>24</v>
      </c>
      <c r="E23" s="16">
        <v>1</v>
      </c>
      <c r="F23" s="17" t="s">
        <v>70</v>
      </c>
      <c r="G23" s="19">
        <v>0</v>
      </c>
      <c r="H23" s="18">
        <v>930.22</v>
      </c>
      <c r="I23" s="18">
        <v>3720.87</v>
      </c>
      <c r="J23" s="20">
        <f t="shared" si="0"/>
        <v>4651.09</v>
      </c>
      <c r="K23" s="21"/>
      <c r="L23" s="21"/>
      <c r="M23" s="21"/>
      <c r="N23" s="21"/>
      <c r="O23" s="21"/>
      <c r="P23" s="21"/>
      <c r="Q23" s="21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ht="14.25" hidden="1" customHeight="1" x14ac:dyDescent="0.3">
      <c r="A24" s="76" t="s">
        <v>71</v>
      </c>
      <c r="B24" s="14" t="s">
        <v>66</v>
      </c>
      <c r="C24" s="15" t="s">
        <v>72</v>
      </c>
      <c r="D24" s="15" t="s">
        <v>24</v>
      </c>
      <c r="E24" s="16">
        <v>1</v>
      </c>
      <c r="F24" s="17" t="s">
        <v>73</v>
      </c>
      <c r="G24" s="19">
        <v>0</v>
      </c>
      <c r="H24" s="18">
        <v>930.22</v>
      </c>
      <c r="I24" s="18">
        <v>3720.87</v>
      </c>
      <c r="J24" s="20">
        <f t="shared" si="0"/>
        <v>4651.09</v>
      </c>
      <c r="K24" s="21"/>
      <c r="L24" s="21"/>
      <c r="M24" s="21"/>
      <c r="N24" s="21"/>
      <c r="O24" s="21"/>
      <c r="P24" s="21"/>
      <c r="Q24" s="21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ht="14.25" hidden="1" customHeight="1" x14ac:dyDescent="0.3">
      <c r="A25" s="76" t="s">
        <v>74</v>
      </c>
      <c r="B25" s="14" t="s">
        <v>66</v>
      </c>
      <c r="C25" s="15" t="s">
        <v>27</v>
      </c>
      <c r="D25" s="15" t="s">
        <v>24</v>
      </c>
      <c r="E25" s="16">
        <v>1</v>
      </c>
      <c r="F25" s="17" t="s">
        <v>75</v>
      </c>
      <c r="G25" s="19">
        <v>0</v>
      </c>
      <c r="H25" s="18">
        <v>930.22</v>
      </c>
      <c r="I25" s="18">
        <v>3720.87</v>
      </c>
      <c r="J25" s="20">
        <f t="shared" si="0"/>
        <v>4651.09</v>
      </c>
      <c r="K25" s="21"/>
      <c r="L25" s="21"/>
      <c r="M25" s="21"/>
      <c r="N25" s="21"/>
      <c r="O25" s="21"/>
      <c r="P25" s="21"/>
      <c r="Q25" s="21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ht="14.25" hidden="1" customHeight="1" x14ac:dyDescent="0.3">
      <c r="A26" s="76" t="s">
        <v>76</v>
      </c>
      <c r="B26" s="14" t="s">
        <v>66</v>
      </c>
      <c r="C26" s="15" t="s">
        <v>77</v>
      </c>
      <c r="D26" s="15" t="s">
        <v>24</v>
      </c>
      <c r="E26" s="16">
        <v>1</v>
      </c>
      <c r="F26" s="17" t="s">
        <v>78</v>
      </c>
      <c r="G26" s="19">
        <v>0</v>
      </c>
      <c r="H26" s="18">
        <v>930.22</v>
      </c>
      <c r="I26" s="18">
        <v>3720.87</v>
      </c>
      <c r="J26" s="20">
        <f t="shared" si="0"/>
        <v>4651.09</v>
      </c>
      <c r="K26" s="21"/>
      <c r="L26" s="21"/>
      <c r="M26" s="21"/>
      <c r="N26" s="21"/>
      <c r="O26" s="21"/>
      <c r="P26" s="21"/>
      <c r="Q26" s="21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ht="14.25" hidden="1" customHeight="1" x14ac:dyDescent="0.3">
      <c r="A27" s="76" t="s">
        <v>79</v>
      </c>
      <c r="B27" s="14" t="s">
        <v>66</v>
      </c>
      <c r="C27" s="15" t="s">
        <v>77</v>
      </c>
      <c r="D27" s="15" t="s">
        <v>24</v>
      </c>
      <c r="E27" s="16">
        <v>1</v>
      </c>
      <c r="F27" s="17" t="s">
        <v>80</v>
      </c>
      <c r="G27" s="19">
        <v>0</v>
      </c>
      <c r="H27" s="18">
        <v>930.22</v>
      </c>
      <c r="I27" s="18">
        <v>3720.87</v>
      </c>
      <c r="J27" s="20">
        <f t="shared" si="0"/>
        <v>4651.09</v>
      </c>
      <c r="K27" s="21"/>
      <c r="L27" s="21"/>
      <c r="M27" s="21"/>
      <c r="N27" s="21"/>
      <c r="O27" s="21"/>
      <c r="P27" s="21"/>
      <c r="Q27" s="21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ht="14.25" hidden="1" customHeight="1" x14ac:dyDescent="0.3">
      <c r="A28" s="75" t="s">
        <v>81</v>
      </c>
      <c r="B28" s="24" t="s">
        <v>66</v>
      </c>
      <c r="C28" s="15" t="s">
        <v>27</v>
      </c>
      <c r="D28" s="15" t="s">
        <v>24</v>
      </c>
      <c r="E28" s="16">
        <v>1</v>
      </c>
      <c r="F28" s="17" t="s">
        <v>82</v>
      </c>
      <c r="G28" s="19">
        <v>0</v>
      </c>
      <c r="H28" s="18">
        <v>930.22</v>
      </c>
      <c r="I28" s="18">
        <v>3720.87</v>
      </c>
      <c r="J28" s="20">
        <f t="shared" si="0"/>
        <v>4651.09</v>
      </c>
      <c r="K28" s="21"/>
      <c r="L28" s="21"/>
      <c r="M28" s="21"/>
      <c r="N28" s="21"/>
      <c r="O28" s="21"/>
      <c r="P28" s="21"/>
      <c r="Q28" s="21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ht="14.25" hidden="1" customHeight="1" x14ac:dyDescent="0.3">
      <c r="A29" s="75" t="s">
        <v>83</v>
      </c>
      <c r="B29" s="24" t="s">
        <v>66</v>
      </c>
      <c r="C29" s="15" t="s">
        <v>37</v>
      </c>
      <c r="D29" s="15" t="s">
        <v>24</v>
      </c>
      <c r="E29" s="16">
        <v>1</v>
      </c>
      <c r="F29" s="17" t="s">
        <v>84</v>
      </c>
      <c r="G29" s="19">
        <v>0</v>
      </c>
      <c r="H29" s="18">
        <v>930.22</v>
      </c>
      <c r="I29" s="18">
        <v>3720.87</v>
      </c>
      <c r="J29" s="20">
        <f t="shared" si="0"/>
        <v>4651.09</v>
      </c>
      <c r="K29" s="21"/>
      <c r="L29" s="21"/>
      <c r="M29" s="21"/>
      <c r="N29" s="21"/>
      <c r="O29" s="21"/>
      <c r="P29" s="21"/>
      <c r="Q29" s="21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ht="14.25" hidden="1" customHeight="1" x14ac:dyDescent="0.3">
      <c r="A30" s="77" t="s">
        <v>85</v>
      </c>
      <c r="B30" s="30" t="s">
        <v>86</v>
      </c>
      <c r="C30" s="15" t="s">
        <v>37</v>
      </c>
      <c r="D30" s="15" t="s">
        <v>24</v>
      </c>
      <c r="E30" s="16">
        <v>1</v>
      </c>
      <c r="F30" s="17" t="s">
        <v>87</v>
      </c>
      <c r="G30" s="19">
        <v>0</v>
      </c>
      <c r="H30" s="18">
        <v>664.44</v>
      </c>
      <c r="I30" s="18">
        <v>2657.77</v>
      </c>
      <c r="J30" s="20">
        <f t="shared" si="0"/>
        <v>3322.21</v>
      </c>
      <c r="K30" s="21"/>
      <c r="L30" s="21"/>
      <c r="M30" s="21"/>
      <c r="N30" s="21"/>
      <c r="O30" s="21"/>
      <c r="P30" s="21"/>
      <c r="Q30" s="21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ht="14.25" hidden="1" customHeight="1" x14ac:dyDescent="0.3">
      <c r="A31" s="75" t="s">
        <v>88</v>
      </c>
      <c r="B31" s="14" t="s">
        <v>86</v>
      </c>
      <c r="C31" s="15" t="s">
        <v>89</v>
      </c>
      <c r="D31" s="15" t="s">
        <v>24</v>
      </c>
      <c r="E31" s="16">
        <v>1</v>
      </c>
      <c r="F31" s="17" t="s">
        <v>90</v>
      </c>
      <c r="G31" s="19">
        <v>0</v>
      </c>
      <c r="H31" s="18">
        <v>664.44</v>
      </c>
      <c r="I31" s="18">
        <v>2657.77</v>
      </c>
      <c r="J31" s="20">
        <f t="shared" si="0"/>
        <v>3322.21</v>
      </c>
      <c r="K31" s="21"/>
      <c r="L31" s="21"/>
      <c r="M31" s="21"/>
      <c r="N31" s="21"/>
      <c r="O31" s="21"/>
      <c r="P31" s="21"/>
      <c r="Q31" s="21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ht="14.25" hidden="1" customHeight="1" x14ac:dyDescent="0.3">
      <c r="A32" s="76" t="s">
        <v>91</v>
      </c>
      <c r="B32" s="14" t="s">
        <v>86</v>
      </c>
      <c r="C32" s="15" t="s">
        <v>77</v>
      </c>
      <c r="D32" s="15" t="s">
        <v>24</v>
      </c>
      <c r="E32" s="16">
        <v>1</v>
      </c>
      <c r="F32" s="17" t="s">
        <v>92</v>
      </c>
      <c r="G32" s="19">
        <v>0</v>
      </c>
      <c r="H32" s="18">
        <v>664.44</v>
      </c>
      <c r="I32" s="18">
        <v>2657.77</v>
      </c>
      <c r="J32" s="20">
        <f t="shared" si="0"/>
        <v>3322.21</v>
      </c>
      <c r="K32" s="21"/>
      <c r="L32" s="21"/>
      <c r="M32" s="21"/>
      <c r="N32" s="21"/>
      <c r="O32" s="21"/>
      <c r="P32" s="21"/>
      <c r="Q32" s="21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ht="14.25" hidden="1" customHeight="1" x14ac:dyDescent="0.3">
      <c r="A33" s="76" t="s">
        <v>93</v>
      </c>
      <c r="B33" s="14" t="s">
        <v>86</v>
      </c>
      <c r="C33" s="15" t="s">
        <v>52</v>
      </c>
      <c r="D33" s="15" t="s">
        <v>24</v>
      </c>
      <c r="E33" s="16">
        <v>1</v>
      </c>
      <c r="F33" s="17" t="s">
        <v>94</v>
      </c>
      <c r="G33" s="19">
        <v>0</v>
      </c>
      <c r="H33" s="18">
        <v>664.44</v>
      </c>
      <c r="I33" s="18">
        <v>2657.77</v>
      </c>
      <c r="J33" s="20">
        <f t="shared" si="0"/>
        <v>3322.21</v>
      </c>
      <c r="K33" s="21"/>
      <c r="L33" s="21"/>
      <c r="M33" s="21"/>
      <c r="N33" s="21"/>
      <c r="O33" s="21"/>
      <c r="P33" s="21"/>
      <c r="Q33" s="21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ht="14.25" hidden="1" customHeight="1" x14ac:dyDescent="0.3">
      <c r="A34" s="76" t="s">
        <v>95</v>
      </c>
      <c r="B34" s="14" t="s">
        <v>86</v>
      </c>
      <c r="C34" s="15" t="s">
        <v>23</v>
      </c>
      <c r="D34" s="15" t="s">
        <v>24</v>
      </c>
      <c r="E34" s="16">
        <v>1</v>
      </c>
      <c r="F34" s="17" t="s">
        <v>96</v>
      </c>
      <c r="G34" s="19">
        <v>0</v>
      </c>
      <c r="H34" s="18">
        <v>664.44</v>
      </c>
      <c r="I34" s="18">
        <v>2657.77</v>
      </c>
      <c r="J34" s="20">
        <f t="shared" si="0"/>
        <v>3322.21</v>
      </c>
      <c r="K34" s="21"/>
      <c r="L34" s="21"/>
      <c r="M34" s="21"/>
      <c r="N34" s="21"/>
      <c r="O34" s="21"/>
      <c r="P34" s="21"/>
      <c r="Q34" s="21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ht="14.25" hidden="1" customHeight="1" x14ac:dyDescent="0.3">
      <c r="A35" s="76" t="s">
        <v>97</v>
      </c>
      <c r="B35" s="14" t="s">
        <v>86</v>
      </c>
      <c r="C35" s="15" t="s">
        <v>46</v>
      </c>
      <c r="D35" s="15" t="s">
        <v>24</v>
      </c>
      <c r="E35" s="16">
        <v>1</v>
      </c>
      <c r="F35" s="17" t="s">
        <v>98</v>
      </c>
      <c r="G35" s="19">
        <v>0</v>
      </c>
      <c r="H35" s="18">
        <v>664.44</v>
      </c>
      <c r="I35" s="18">
        <v>2657.77</v>
      </c>
      <c r="J35" s="20">
        <f t="shared" si="0"/>
        <v>3322.21</v>
      </c>
      <c r="K35" s="21"/>
      <c r="L35" s="21"/>
      <c r="M35" s="21"/>
      <c r="N35" s="21"/>
      <c r="O35" s="21"/>
      <c r="P35" s="21"/>
      <c r="Q35" s="21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</row>
    <row r="36" spans="1:30" ht="14.25" hidden="1" customHeight="1" x14ac:dyDescent="0.3">
      <c r="A36" s="76" t="s">
        <v>97</v>
      </c>
      <c r="B36" s="14" t="s">
        <v>86</v>
      </c>
      <c r="C36" s="15" t="s">
        <v>46</v>
      </c>
      <c r="D36" s="15" t="s">
        <v>24</v>
      </c>
      <c r="E36" s="16">
        <v>1</v>
      </c>
      <c r="F36" s="17" t="s">
        <v>99</v>
      </c>
      <c r="G36" s="19">
        <v>0</v>
      </c>
      <c r="H36" s="18">
        <v>664.44</v>
      </c>
      <c r="I36" s="18">
        <v>2657.77</v>
      </c>
      <c r="J36" s="20">
        <f t="shared" si="0"/>
        <v>3322.21</v>
      </c>
      <c r="K36" s="21"/>
      <c r="L36" s="21"/>
      <c r="M36" s="21"/>
      <c r="N36" s="21"/>
      <c r="O36" s="21"/>
      <c r="P36" s="21"/>
      <c r="Q36" s="21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 ht="14.25" hidden="1" customHeight="1" x14ac:dyDescent="0.3">
      <c r="A37" s="76" t="s">
        <v>97</v>
      </c>
      <c r="B37" s="14" t="s">
        <v>86</v>
      </c>
      <c r="C37" s="15" t="s">
        <v>46</v>
      </c>
      <c r="D37" s="15" t="s">
        <v>24</v>
      </c>
      <c r="E37" s="16">
        <v>1</v>
      </c>
      <c r="F37" s="17" t="s">
        <v>100</v>
      </c>
      <c r="G37" s="19">
        <v>0</v>
      </c>
      <c r="H37" s="18">
        <v>664.44</v>
      </c>
      <c r="I37" s="18">
        <v>2657.77</v>
      </c>
      <c r="J37" s="20">
        <f t="shared" si="0"/>
        <v>3322.21</v>
      </c>
      <c r="K37" s="21"/>
      <c r="L37" s="21"/>
      <c r="M37" s="21"/>
      <c r="N37" s="21"/>
      <c r="O37" s="21"/>
      <c r="P37" s="21"/>
      <c r="Q37" s="21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 ht="14.25" hidden="1" customHeight="1" x14ac:dyDescent="0.3">
      <c r="A38" s="76" t="s">
        <v>101</v>
      </c>
      <c r="B38" s="14" t="s">
        <v>86</v>
      </c>
      <c r="C38" s="15" t="s">
        <v>46</v>
      </c>
      <c r="D38" s="15" t="s">
        <v>24</v>
      </c>
      <c r="E38" s="16">
        <v>1</v>
      </c>
      <c r="F38" s="17" t="s">
        <v>102</v>
      </c>
      <c r="G38" s="19">
        <v>0</v>
      </c>
      <c r="H38" s="18">
        <v>664.44</v>
      </c>
      <c r="I38" s="18">
        <v>2657.77</v>
      </c>
      <c r="J38" s="20">
        <f t="shared" si="0"/>
        <v>3322.21</v>
      </c>
      <c r="K38" s="21"/>
      <c r="L38" s="21"/>
      <c r="M38" s="21"/>
      <c r="N38" s="21"/>
      <c r="O38" s="21"/>
      <c r="P38" s="21"/>
      <c r="Q38" s="21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 ht="14.25" hidden="1" customHeight="1" x14ac:dyDescent="0.3">
      <c r="A39" s="76" t="s">
        <v>103</v>
      </c>
      <c r="B39" s="14" t="s">
        <v>86</v>
      </c>
      <c r="C39" s="15" t="s">
        <v>23</v>
      </c>
      <c r="D39" s="15" t="s">
        <v>24</v>
      </c>
      <c r="E39" s="16">
        <v>1</v>
      </c>
      <c r="F39" s="17" t="s">
        <v>104</v>
      </c>
      <c r="G39" s="19">
        <v>0</v>
      </c>
      <c r="H39" s="18">
        <v>664.44</v>
      </c>
      <c r="I39" s="18">
        <v>2657.77</v>
      </c>
      <c r="J39" s="20">
        <f t="shared" si="0"/>
        <v>3322.21</v>
      </c>
      <c r="K39" s="21"/>
      <c r="L39" s="21"/>
      <c r="M39" s="21"/>
      <c r="N39" s="21"/>
      <c r="O39" s="21"/>
      <c r="P39" s="21"/>
      <c r="Q39" s="21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 ht="14.25" hidden="1" customHeight="1" x14ac:dyDescent="0.3">
      <c r="A40" s="75" t="s">
        <v>105</v>
      </c>
      <c r="B40" s="14" t="s">
        <v>86</v>
      </c>
      <c r="C40" s="15" t="s">
        <v>46</v>
      </c>
      <c r="D40" s="15" t="s">
        <v>24</v>
      </c>
      <c r="E40" s="16">
        <v>1</v>
      </c>
      <c r="F40" s="17" t="s">
        <v>106</v>
      </c>
      <c r="G40" s="19">
        <v>0</v>
      </c>
      <c r="H40" s="18">
        <v>664.44</v>
      </c>
      <c r="I40" s="18">
        <v>2657.77</v>
      </c>
      <c r="J40" s="20">
        <f t="shared" si="0"/>
        <v>3322.21</v>
      </c>
      <c r="K40" s="21"/>
      <c r="L40" s="21"/>
      <c r="M40" s="21"/>
      <c r="N40" s="21"/>
      <c r="O40" s="21"/>
      <c r="P40" s="21"/>
      <c r="Q40" s="21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 ht="14.25" hidden="1" customHeight="1" x14ac:dyDescent="0.3">
      <c r="A41" s="76" t="s">
        <v>107</v>
      </c>
      <c r="B41" s="14" t="s">
        <v>108</v>
      </c>
      <c r="C41" s="15" t="s">
        <v>23</v>
      </c>
      <c r="D41" s="15" t="s">
        <v>24</v>
      </c>
      <c r="E41" s="16">
        <v>1</v>
      </c>
      <c r="F41" s="17" t="s">
        <v>109</v>
      </c>
      <c r="G41" s="19">
        <v>0</v>
      </c>
      <c r="H41" s="18">
        <v>431.89</v>
      </c>
      <c r="I41" s="18">
        <v>1727.55</v>
      </c>
      <c r="J41" s="20">
        <f t="shared" si="0"/>
        <v>2159.44</v>
      </c>
      <c r="K41" s="21"/>
      <c r="L41" s="21"/>
      <c r="M41" s="21"/>
      <c r="N41" s="21"/>
      <c r="O41" s="21"/>
      <c r="P41" s="21"/>
      <c r="Q41" s="21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 ht="14.25" hidden="1" customHeight="1" x14ac:dyDescent="0.3">
      <c r="A42" s="76" t="s">
        <v>110</v>
      </c>
      <c r="B42" s="14" t="s">
        <v>108</v>
      </c>
      <c r="C42" s="15" t="s">
        <v>89</v>
      </c>
      <c r="D42" s="15" t="s">
        <v>24</v>
      </c>
      <c r="E42" s="16">
        <v>1</v>
      </c>
      <c r="F42" s="17" t="s">
        <v>111</v>
      </c>
      <c r="G42" s="19">
        <v>0</v>
      </c>
      <c r="H42" s="18">
        <v>431.89</v>
      </c>
      <c r="I42" s="18">
        <v>1727.55</v>
      </c>
      <c r="J42" s="20">
        <f t="shared" si="0"/>
        <v>2159.44</v>
      </c>
      <c r="K42" s="21"/>
      <c r="L42" s="21"/>
      <c r="M42" s="21"/>
      <c r="N42" s="21"/>
      <c r="O42" s="21"/>
      <c r="P42" s="21"/>
      <c r="Q42" s="21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ht="14.25" hidden="1" customHeight="1" x14ac:dyDescent="0.3">
      <c r="A43" s="76" t="s">
        <v>112</v>
      </c>
      <c r="B43" s="14" t="s">
        <v>108</v>
      </c>
      <c r="C43" s="15" t="s">
        <v>49</v>
      </c>
      <c r="D43" s="15" t="s">
        <v>24</v>
      </c>
      <c r="E43" s="16">
        <v>1</v>
      </c>
      <c r="F43" s="17" t="s">
        <v>113</v>
      </c>
      <c r="G43" s="19">
        <v>0</v>
      </c>
      <c r="H43" s="18">
        <v>431.89</v>
      </c>
      <c r="I43" s="18">
        <v>1727.55</v>
      </c>
      <c r="J43" s="20">
        <f t="shared" si="0"/>
        <v>2159.44</v>
      </c>
      <c r="K43" s="21"/>
      <c r="L43" s="21"/>
      <c r="M43" s="21"/>
      <c r="N43" s="21"/>
      <c r="O43" s="21"/>
      <c r="P43" s="21"/>
      <c r="Q43" s="21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ht="14.25" hidden="1" customHeight="1" x14ac:dyDescent="0.3">
      <c r="A44" s="76" t="s">
        <v>114</v>
      </c>
      <c r="B44" s="14" t="s">
        <v>108</v>
      </c>
      <c r="C44" s="15" t="s">
        <v>61</v>
      </c>
      <c r="D44" s="15" t="s">
        <v>24</v>
      </c>
      <c r="E44" s="16">
        <v>1</v>
      </c>
      <c r="F44" s="17" t="s">
        <v>390</v>
      </c>
      <c r="G44" s="19">
        <v>0</v>
      </c>
      <c r="H44" s="18">
        <v>431.89</v>
      </c>
      <c r="I44" s="18">
        <v>1727.55</v>
      </c>
      <c r="J44" s="20">
        <f t="shared" si="0"/>
        <v>2159.44</v>
      </c>
      <c r="K44" s="21"/>
      <c r="L44" s="21"/>
      <c r="M44" s="21"/>
      <c r="N44" s="21"/>
      <c r="O44" s="21"/>
      <c r="P44" s="21"/>
      <c r="Q44" s="21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ht="14.25" hidden="1" customHeight="1" x14ac:dyDescent="0.3">
      <c r="A45" s="76" t="s">
        <v>116</v>
      </c>
      <c r="B45" s="14" t="s">
        <v>108</v>
      </c>
      <c r="C45" s="15" t="s">
        <v>61</v>
      </c>
      <c r="D45" s="15" t="s">
        <v>24</v>
      </c>
      <c r="E45" s="16">
        <v>1</v>
      </c>
      <c r="F45" s="17" t="s">
        <v>117</v>
      </c>
      <c r="G45" s="19">
        <v>0</v>
      </c>
      <c r="H45" s="18">
        <v>431.89</v>
      </c>
      <c r="I45" s="18">
        <v>1727.55</v>
      </c>
      <c r="J45" s="20">
        <f t="shared" si="0"/>
        <v>2159.44</v>
      </c>
      <c r="K45" s="21"/>
      <c r="L45" s="21"/>
      <c r="M45" s="21"/>
      <c r="N45" s="21"/>
      <c r="O45" s="21"/>
      <c r="P45" s="21"/>
      <c r="Q45" s="21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ht="14.25" hidden="1" customHeight="1" x14ac:dyDescent="0.3">
      <c r="A46" s="76" t="s">
        <v>118</v>
      </c>
      <c r="B46" s="14" t="s">
        <v>108</v>
      </c>
      <c r="C46" s="15" t="s">
        <v>119</v>
      </c>
      <c r="D46" s="15" t="s">
        <v>24</v>
      </c>
      <c r="E46" s="16">
        <v>1</v>
      </c>
      <c r="F46" s="17" t="s">
        <v>120</v>
      </c>
      <c r="G46" s="19">
        <v>0</v>
      </c>
      <c r="H46" s="18">
        <v>431.89</v>
      </c>
      <c r="I46" s="18">
        <v>1727.55</v>
      </c>
      <c r="J46" s="20">
        <f t="shared" si="0"/>
        <v>2159.44</v>
      </c>
      <c r="K46" s="21"/>
      <c r="L46" s="21"/>
      <c r="M46" s="21"/>
      <c r="N46" s="21"/>
      <c r="O46" s="21"/>
      <c r="P46" s="21"/>
      <c r="Q46" s="21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0" ht="14.25" hidden="1" customHeight="1" x14ac:dyDescent="0.3">
      <c r="A47" s="76" t="s">
        <v>121</v>
      </c>
      <c r="B47" s="14" t="s">
        <v>108</v>
      </c>
      <c r="C47" s="15" t="s">
        <v>77</v>
      </c>
      <c r="D47" s="15" t="s">
        <v>24</v>
      </c>
      <c r="E47" s="16">
        <v>1</v>
      </c>
      <c r="F47" s="17" t="s">
        <v>122</v>
      </c>
      <c r="G47" s="19">
        <v>0</v>
      </c>
      <c r="H47" s="18">
        <v>431.89</v>
      </c>
      <c r="I47" s="18">
        <v>1727.55</v>
      </c>
      <c r="J47" s="20">
        <f t="shared" si="0"/>
        <v>2159.44</v>
      </c>
      <c r="K47" s="21"/>
      <c r="L47" s="21"/>
      <c r="M47" s="21"/>
      <c r="N47" s="21"/>
      <c r="O47" s="21"/>
      <c r="P47" s="21"/>
      <c r="Q47" s="21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0" ht="14.25" hidden="1" customHeight="1" x14ac:dyDescent="0.3">
      <c r="A48" s="76" t="s">
        <v>121</v>
      </c>
      <c r="B48" s="14" t="s">
        <v>108</v>
      </c>
      <c r="C48" s="15" t="s">
        <v>77</v>
      </c>
      <c r="D48" s="15" t="s">
        <v>24</v>
      </c>
      <c r="E48" s="16">
        <v>1</v>
      </c>
      <c r="F48" s="17" t="s">
        <v>123</v>
      </c>
      <c r="G48" s="19">
        <v>0</v>
      </c>
      <c r="H48" s="18">
        <v>431.89</v>
      </c>
      <c r="I48" s="18">
        <v>1727.55</v>
      </c>
      <c r="J48" s="20">
        <f t="shared" si="0"/>
        <v>2159.44</v>
      </c>
      <c r="K48" s="21"/>
      <c r="L48" s="21"/>
      <c r="M48" s="21"/>
      <c r="N48" s="21"/>
      <c r="O48" s="21"/>
      <c r="P48" s="21"/>
      <c r="Q48" s="21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0" ht="14.25" hidden="1" customHeight="1" x14ac:dyDescent="0.3">
      <c r="A49" s="76" t="s">
        <v>124</v>
      </c>
      <c r="B49" s="14" t="s">
        <v>108</v>
      </c>
      <c r="C49" s="15" t="s">
        <v>43</v>
      </c>
      <c r="D49" s="15" t="s">
        <v>24</v>
      </c>
      <c r="E49" s="16">
        <v>1</v>
      </c>
      <c r="F49" s="32" t="s">
        <v>162</v>
      </c>
      <c r="G49" s="19">
        <v>0</v>
      </c>
      <c r="H49" s="18">
        <v>431.89</v>
      </c>
      <c r="I49" s="18">
        <v>1727.55</v>
      </c>
      <c r="J49" s="20">
        <f t="shared" si="0"/>
        <v>2159.44</v>
      </c>
      <c r="K49" s="21"/>
      <c r="L49" s="21"/>
      <c r="M49" s="21"/>
      <c r="N49" s="21"/>
      <c r="O49" s="21"/>
      <c r="P49" s="21"/>
      <c r="Q49" s="21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0" ht="14.25" hidden="1" customHeight="1" x14ac:dyDescent="0.3">
      <c r="A50" s="76" t="s">
        <v>126</v>
      </c>
      <c r="B50" s="14" t="s">
        <v>108</v>
      </c>
      <c r="C50" s="15" t="s">
        <v>23</v>
      </c>
      <c r="D50" s="15" t="s">
        <v>24</v>
      </c>
      <c r="E50" s="16">
        <v>1</v>
      </c>
      <c r="F50" s="17" t="s">
        <v>127</v>
      </c>
      <c r="G50" s="19">
        <v>0</v>
      </c>
      <c r="H50" s="18">
        <v>431.89</v>
      </c>
      <c r="I50" s="18">
        <v>1727.55</v>
      </c>
      <c r="J50" s="20">
        <f t="shared" si="0"/>
        <v>2159.44</v>
      </c>
      <c r="K50" s="21"/>
      <c r="L50" s="21"/>
      <c r="M50" s="21"/>
      <c r="N50" s="21"/>
      <c r="O50" s="21"/>
      <c r="P50" s="21"/>
      <c r="Q50" s="21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0" ht="14.25" hidden="1" customHeight="1" x14ac:dyDescent="0.3">
      <c r="A51" s="76" t="s">
        <v>128</v>
      </c>
      <c r="B51" s="14" t="s">
        <v>108</v>
      </c>
      <c r="C51" s="15" t="s">
        <v>46</v>
      </c>
      <c r="D51" s="15" t="s">
        <v>24</v>
      </c>
      <c r="E51" s="16">
        <v>1</v>
      </c>
      <c r="F51" s="17" t="s">
        <v>129</v>
      </c>
      <c r="G51" s="19">
        <v>0</v>
      </c>
      <c r="H51" s="18">
        <v>431.89</v>
      </c>
      <c r="I51" s="18">
        <v>1727.55</v>
      </c>
      <c r="J51" s="20">
        <f t="shared" si="0"/>
        <v>2159.44</v>
      </c>
      <c r="K51" s="21"/>
      <c r="L51" s="21"/>
      <c r="M51" s="21"/>
      <c r="N51" s="21"/>
      <c r="O51" s="21"/>
      <c r="P51" s="21"/>
      <c r="Q51" s="21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</row>
    <row r="52" spans="1:30" ht="14.25" hidden="1" customHeight="1" x14ac:dyDescent="0.3">
      <c r="A52" s="76" t="s">
        <v>130</v>
      </c>
      <c r="B52" s="14" t="s">
        <v>108</v>
      </c>
      <c r="C52" s="15" t="s">
        <v>46</v>
      </c>
      <c r="D52" s="15" t="s">
        <v>24</v>
      </c>
      <c r="E52" s="16">
        <v>1</v>
      </c>
      <c r="F52" s="17" t="s">
        <v>131</v>
      </c>
      <c r="G52" s="19">
        <v>0</v>
      </c>
      <c r="H52" s="18">
        <v>431.89</v>
      </c>
      <c r="I52" s="18">
        <v>1727.55</v>
      </c>
      <c r="J52" s="20">
        <f t="shared" si="0"/>
        <v>2159.44</v>
      </c>
      <c r="K52" s="21"/>
      <c r="L52" s="21"/>
      <c r="M52" s="21"/>
      <c r="N52" s="21"/>
      <c r="O52" s="21"/>
      <c r="P52" s="21"/>
      <c r="Q52" s="21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30" ht="14.25" hidden="1" customHeight="1" x14ac:dyDescent="0.3">
      <c r="A53" s="76" t="s">
        <v>132</v>
      </c>
      <c r="B53" s="14" t="s">
        <v>108</v>
      </c>
      <c r="C53" s="15" t="s">
        <v>46</v>
      </c>
      <c r="D53" s="15" t="s">
        <v>24</v>
      </c>
      <c r="E53" s="16">
        <v>1</v>
      </c>
      <c r="F53" s="17" t="s">
        <v>133</v>
      </c>
      <c r="G53" s="19">
        <v>0</v>
      </c>
      <c r="H53" s="18">
        <v>431.89</v>
      </c>
      <c r="I53" s="18">
        <v>1727.55</v>
      </c>
      <c r="J53" s="20">
        <f t="shared" si="0"/>
        <v>2159.44</v>
      </c>
      <c r="K53" s="21"/>
      <c r="L53" s="21"/>
      <c r="M53" s="21"/>
      <c r="N53" s="21"/>
      <c r="O53" s="21"/>
      <c r="P53" s="21"/>
      <c r="Q53" s="21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30" ht="14.25" hidden="1" customHeight="1" x14ac:dyDescent="0.3">
      <c r="A54" s="76" t="s">
        <v>134</v>
      </c>
      <c r="B54" s="14" t="s">
        <v>108</v>
      </c>
      <c r="C54" s="15" t="s">
        <v>135</v>
      </c>
      <c r="D54" s="15" t="s">
        <v>24</v>
      </c>
      <c r="E54" s="16">
        <v>1</v>
      </c>
      <c r="F54" s="17" t="s">
        <v>391</v>
      </c>
      <c r="G54" s="19">
        <v>0</v>
      </c>
      <c r="H54" s="18">
        <v>431.89</v>
      </c>
      <c r="I54" s="18">
        <v>1727.55</v>
      </c>
      <c r="J54" s="20">
        <f t="shared" si="0"/>
        <v>2159.44</v>
      </c>
      <c r="K54" s="21"/>
      <c r="L54" s="21"/>
      <c r="M54" s="21"/>
      <c r="N54" s="21"/>
      <c r="O54" s="21"/>
      <c r="P54" s="21"/>
      <c r="Q54" s="21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</row>
    <row r="55" spans="1:30" ht="14.25" hidden="1" customHeight="1" x14ac:dyDescent="0.3">
      <c r="A55" s="76" t="s">
        <v>137</v>
      </c>
      <c r="B55" s="14" t="s">
        <v>108</v>
      </c>
      <c r="C55" s="15" t="s">
        <v>46</v>
      </c>
      <c r="D55" s="15" t="s">
        <v>24</v>
      </c>
      <c r="E55" s="16">
        <v>1</v>
      </c>
      <c r="F55" s="17" t="s">
        <v>138</v>
      </c>
      <c r="G55" s="19">
        <v>0</v>
      </c>
      <c r="H55" s="18">
        <v>431.89</v>
      </c>
      <c r="I55" s="18">
        <v>1727.55</v>
      </c>
      <c r="J55" s="20">
        <f t="shared" si="0"/>
        <v>2159.44</v>
      </c>
      <c r="K55" s="21"/>
      <c r="L55" s="21"/>
      <c r="M55" s="21"/>
      <c r="N55" s="21"/>
      <c r="O55" s="21"/>
      <c r="P55" s="21"/>
      <c r="Q55" s="21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30" ht="14.25" hidden="1" customHeight="1" x14ac:dyDescent="0.3">
      <c r="A56" s="75" t="s">
        <v>139</v>
      </c>
      <c r="B56" s="14" t="s">
        <v>108</v>
      </c>
      <c r="C56" s="15" t="s">
        <v>140</v>
      </c>
      <c r="D56" s="15" t="s">
        <v>24</v>
      </c>
      <c r="E56" s="16">
        <v>1</v>
      </c>
      <c r="F56" s="17" t="s">
        <v>385</v>
      </c>
      <c r="G56" s="19">
        <v>0</v>
      </c>
      <c r="H56" s="18">
        <v>431.89</v>
      </c>
      <c r="I56" s="18">
        <v>1727.55</v>
      </c>
      <c r="J56" s="20">
        <f t="shared" si="0"/>
        <v>2159.44</v>
      </c>
      <c r="K56" s="21"/>
      <c r="L56" s="21"/>
      <c r="M56" s="21"/>
      <c r="N56" s="21"/>
      <c r="O56" s="21"/>
      <c r="P56" s="21"/>
      <c r="Q56" s="21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30" ht="14.25" hidden="1" customHeight="1" x14ac:dyDescent="0.3">
      <c r="A57" s="75" t="s">
        <v>142</v>
      </c>
      <c r="B57" s="14" t="s">
        <v>108</v>
      </c>
      <c r="C57" s="15" t="s">
        <v>89</v>
      </c>
      <c r="D57" s="15" t="s">
        <v>24</v>
      </c>
      <c r="E57" s="16">
        <v>1</v>
      </c>
      <c r="F57" s="28" t="s">
        <v>143</v>
      </c>
      <c r="G57" s="19">
        <v>0</v>
      </c>
      <c r="H57" s="18">
        <v>431.89</v>
      </c>
      <c r="I57" s="18">
        <v>1727.55</v>
      </c>
      <c r="J57" s="20">
        <f t="shared" si="0"/>
        <v>2159.44</v>
      </c>
      <c r="K57" s="21"/>
      <c r="L57" s="21"/>
      <c r="M57" s="21"/>
      <c r="N57" s="21"/>
      <c r="O57" s="21"/>
      <c r="P57" s="21"/>
      <c r="Q57" s="21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</row>
    <row r="58" spans="1:30" ht="14.25" hidden="1" customHeight="1" x14ac:dyDescent="0.3">
      <c r="A58" s="75" t="s">
        <v>144</v>
      </c>
      <c r="B58" s="14" t="s">
        <v>108</v>
      </c>
      <c r="C58" s="15" t="s">
        <v>145</v>
      </c>
      <c r="D58" s="15" t="s">
        <v>31</v>
      </c>
      <c r="E58" s="16">
        <v>1</v>
      </c>
      <c r="F58" s="17" t="s">
        <v>170</v>
      </c>
      <c r="G58" s="19">
        <v>0</v>
      </c>
      <c r="H58" s="19">
        <v>0</v>
      </c>
      <c r="I58" s="18">
        <v>1727.55</v>
      </c>
      <c r="J58" s="20">
        <f t="shared" si="0"/>
        <v>1727.55</v>
      </c>
      <c r="K58" s="21"/>
      <c r="L58" s="21"/>
      <c r="M58" s="21"/>
      <c r="N58" s="21"/>
      <c r="O58" s="21"/>
      <c r="P58" s="21"/>
      <c r="Q58" s="21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</row>
    <row r="59" spans="1:30" ht="14.25" hidden="1" customHeight="1" x14ac:dyDescent="0.3">
      <c r="A59" s="75" t="s">
        <v>147</v>
      </c>
      <c r="B59" s="14" t="s">
        <v>108</v>
      </c>
      <c r="C59" s="15" t="s">
        <v>43</v>
      </c>
      <c r="D59" s="15" t="s">
        <v>31</v>
      </c>
      <c r="E59" s="16">
        <v>1</v>
      </c>
      <c r="F59" s="17" t="s">
        <v>148</v>
      </c>
      <c r="G59" s="19">
        <v>0</v>
      </c>
      <c r="H59" s="19">
        <v>0</v>
      </c>
      <c r="I59" s="18">
        <v>1727.55</v>
      </c>
      <c r="J59" s="20">
        <f t="shared" si="0"/>
        <v>1727.55</v>
      </c>
      <c r="K59" s="21"/>
      <c r="L59" s="21"/>
      <c r="M59" s="21"/>
      <c r="N59" s="21"/>
      <c r="O59" s="21"/>
      <c r="P59" s="21"/>
      <c r="Q59" s="21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</row>
    <row r="60" spans="1:30" ht="14.25" hidden="1" customHeight="1" x14ac:dyDescent="0.3">
      <c r="A60" s="76" t="s">
        <v>149</v>
      </c>
      <c r="B60" s="14" t="s">
        <v>108</v>
      </c>
      <c r="C60" s="15" t="s">
        <v>23</v>
      </c>
      <c r="D60" s="15" t="s">
        <v>24</v>
      </c>
      <c r="E60" s="16">
        <v>1</v>
      </c>
      <c r="F60" s="17" t="s">
        <v>150</v>
      </c>
      <c r="G60" s="19">
        <v>0</v>
      </c>
      <c r="H60" s="18">
        <v>431.89</v>
      </c>
      <c r="I60" s="18">
        <v>1727.55</v>
      </c>
      <c r="J60" s="20">
        <f t="shared" si="0"/>
        <v>2159.44</v>
      </c>
      <c r="K60" s="21"/>
      <c r="L60" s="21"/>
      <c r="M60" s="21"/>
      <c r="N60" s="21"/>
      <c r="O60" s="21"/>
      <c r="P60" s="21"/>
      <c r="Q60" s="21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</row>
    <row r="61" spans="1:30" ht="14.25" hidden="1" customHeight="1" x14ac:dyDescent="0.3">
      <c r="A61" s="75" t="s">
        <v>137</v>
      </c>
      <c r="B61" s="14" t="s">
        <v>108</v>
      </c>
      <c r="C61" s="15" t="s">
        <v>46</v>
      </c>
      <c r="D61" s="15" t="s">
        <v>24</v>
      </c>
      <c r="E61" s="16">
        <v>1</v>
      </c>
      <c r="F61" s="17" t="s">
        <v>151</v>
      </c>
      <c r="G61" s="19">
        <v>0</v>
      </c>
      <c r="H61" s="18">
        <v>431.89</v>
      </c>
      <c r="I61" s="18">
        <v>1727.55</v>
      </c>
      <c r="J61" s="20">
        <f t="shared" si="0"/>
        <v>2159.44</v>
      </c>
      <c r="K61" s="21"/>
      <c r="L61" s="21"/>
      <c r="M61" s="21"/>
      <c r="N61" s="21"/>
      <c r="O61" s="21"/>
      <c r="P61" s="21"/>
      <c r="Q61" s="21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</row>
    <row r="62" spans="1:30" ht="14.25" hidden="1" customHeight="1" x14ac:dyDescent="0.3">
      <c r="A62" s="75" t="s">
        <v>152</v>
      </c>
      <c r="B62" s="24" t="s">
        <v>108</v>
      </c>
      <c r="C62" s="15" t="s">
        <v>61</v>
      </c>
      <c r="D62" s="15" t="s">
        <v>24</v>
      </c>
      <c r="E62" s="16">
        <v>1</v>
      </c>
      <c r="F62" s="17" t="s">
        <v>153</v>
      </c>
      <c r="G62" s="19">
        <v>0</v>
      </c>
      <c r="H62" s="18">
        <v>431.89</v>
      </c>
      <c r="I62" s="18">
        <v>1727.55</v>
      </c>
      <c r="J62" s="20">
        <f t="shared" si="0"/>
        <v>2159.44</v>
      </c>
      <c r="K62" s="21"/>
      <c r="L62" s="21"/>
      <c r="M62" s="21"/>
      <c r="N62" s="21"/>
      <c r="O62" s="21"/>
      <c r="P62" s="21"/>
      <c r="Q62" s="21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</row>
    <row r="63" spans="1:30" ht="14.25" hidden="1" customHeight="1" x14ac:dyDescent="0.3">
      <c r="A63" s="76" t="s">
        <v>154</v>
      </c>
      <c r="B63" s="24" t="s">
        <v>108</v>
      </c>
      <c r="C63" s="15" t="s">
        <v>23</v>
      </c>
      <c r="D63" s="15" t="s">
        <v>24</v>
      </c>
      <c r="E63" s="16">
        <v>1</v>
      </c>
      <c r="F63" s="17" t="s">
        <v>155</v>
      </c>
      <c r="G63" s="19">
        <v>0</v>
      </c>
      <c r="H63" s="18">
        <v>431.89</v>
      </c>
      <c r="I63" s="18">
        <v>1727.55</v>
      </c>
      <c r="J63" s="20">
        <f t="shared" si="0"/>
        <v>2159.44</v>
      </c>
      <c r="K63" s="21"/>
      <c r="L63" s="21"/>
      <c r="M63" s="21"/>
      <c r="N63" s="21"/>
      <c r="O63" s="21"/>
      <c r="P63" s="21"/>
      <c r="Q63" s="21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</row>
    <row r="64" spans="1:30" ht="14.25" hidden="1" customHeight="1" x14ac:dyDescent="0.3">
      <c r="A64" s="76" t="s">
        <v>156</v>
      </c>
      <c r="B64" s="24" t="s">
        <v>108</v>
      </c>
      <c r="C64" s="15" t="s">
        <v>46</v>
      </c>
      <c r="D64" s="15" t="s">
        <v>24</v>
      </c>
      <c r="E64" s="16">
        <v>1</v>
      </c>
      <c r="F64" s="31" t="s">
        <v>157</v>
      </c>
      <c r="G64" s="19">
        <v>0</v>
      </c>
      <c r="H64" s="18">
        <v>431.89</v>
      </c>
      <c r="I64" s="18">
        <v>1727.55</v>
      </c>
      <c r="J64" s="20">
        <f t="shared" si="0"/>
        <v>2159.44</v>
      </c>
      <c r="K64" s="21"/>
      <c r="L64" s="21"/>
      <c r="M64" s="21"/>
      <c r="N64" s="21"/>
      <c r="O64" s="21"/>
      <c r="P64" s="21"/>
      <c r="Q64" s="21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</row>
    <row r="65" spans="1:30" ht="14.25" hidden="1" customHeight="1" x14ac:dyDescent="0.3">
      <c r="A65" s="76" t="s">
        <v>158</v>
      </c>
      <c r="B65" s="24" t="s">
        <v>108</v>
      </c>
      <c r="C65" s="15" t="s">
        <v>23</v>
      </c>
      <c r="D65" s="15" t="s">
        <v>24</v>
      </c>
      <c r="E65" s="16">
        <v>1</v>
      </c>
      <c r="F65" s="17" t="s">
        <v>159</v>
      </c>
      <c r="G65" s="19">
        <v>0</v>
      </c>
      <c r="H65" s="18">
        <v>431.89</v>
      </c>
      <c r="I65" s="18">
        <v>1727.55</v>
      </c>
      <c r="J65" s="20">
        <f t="shared" si="0"/>
        <v>2159.44</v>
      </c>
      <c r="K65" s="21"/>
      <c r="L65" s="21"/>
      <c r="M65" s="21"/>
      <c r="N65" s="21"/>
      <c r="O65" s="21"/>
      <c r="P65" s="21"/>
      <c r="Q65" s="21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</row>
    <row r="66" spans="1:30" ht="14.25" hidden="1" customHeight="1" x14ac:dyDescent="0.3">
      <c r="A66" s="76" t="s">
        <v>160</v>
      </c>
      <c r="B66" s="14" t="s">
        <v>161</v>
      </c>
      <c r="C66" s="15" t="s">
        <v>37</v>
      </c>
      <c r="D66" s="15" t="s">
        <v>162</v>
      </c>
      <c r="E66" s="16">
        <v>1</v>
      </c>
      <c r="F66" s="32" t="s">
        <v>162</v>
      </c>
      <c r="G66" s="19">
        <v>0</v>
      </c>
      <c r="H66" s="19">
        <v>0</v>
      </c>
      <c r="I66" s="19">
        <v>0</v>
      </c>
      <c r="J66" s="20">
        <f t="shared" si="0"/>
        <v>0</v>
      </c>
      <c r="K66" s="21"/>
      <c r="L66" s="21"/>
      <c r="M66" s="21"/>
      <c r="N66" s="21"/>
      <c r="O66" s="21"/>
      <c r="P66" s="21"/>
      <c r="Q66" s="21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</row>
    <row r="67" spans="1:30" ht="14.25" hidden="1" customHeight="1" x14ac:dyDescent="0.3">
      <c r="A67" s="76" t="s">
        <v>163</v>
      </c>
      <c r="B67" s="14" t="s">
        <v>161</v>
      </c>
      <c r="C67" s="15" t="s">
        <v>164</v>
      </c>
      <c r="D67" s="15" t="s">
        <v>24</v>
      </c>
      <c r="E67" s="16">
        <v>1</v>
      </c>
      <c r="F67" s="17" t="s">
        <v>165</v>
      </c>
      <c r="G67" s="19">
        <v>0</v>
      </c>
      <c r="H67" s="18">
        <v>265.77999999999997</v>
      </c>
      <c r="I67" s="18">
        <v>1063.1099999999999</v>
      </c>
      <c r="J67" s="20">
        <f t="shared" si="0"/>
        <v>1328.8899999999999</v>
      </c>
      <c r="K67" s="21"/>
      <c r="L67" s="21"/>
      <c r="M67" s="21"/>
      <c r="N67" s="21"/>
      <c r="O67" s="21"/>
      <c r="P67" s="21"/>
      <c r="Q67" s="21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</row>
    <row r="68" spans="1:30" ht="14.25" hidden="1" customHeight="1" x14ac:dyDescent="0.3">
      <c r="A68" s="76" t="s">
        <v>166</v>
      </c>
      <c r="B68" s="14" t="s">
        <v>161</v>
      </c>
      <c r="C68" s="15" t="s">
        <v>52</v>
      </c>
      <c r="D68" s="15" t="s">
        <v>24</v>
      </c>
      <c r="E68" s="16">
        <v>1</v>
      </c>
      <c r="F68" s="17" t="s">
        <v>167</v>
      </c>
      <c r="G68" s="19">
        <v>0</v>
      </c>
      <c r="H68" s="18">
        <v>265.77999999999997</v>
      </c>
      <c r="I68" s="18">
        <v>1063.1099999999999</v>
      </c>
      <c r="J68" s="20">
        <f t="shared" si="0"/>
        <v>1328.8899999999999</v>
      </c>
      <c r="K68" s="21"/>
      <c r="L68" s="21"/>
      <c r="M68" s="21"/>
      <c r="N68" s="21"/>
      <c r="O68" s="21"/>
      <c r="P68" s="21"/>
      <c r="Q68" s="21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</row>
    <row r="69" spans="1:30" ht="14.25" hidden="1" customHeight="1" x14ac:dyDescent="0.3">
      <c r="A69" s="76" t="s">
        <v>168</v>
      </c>
      <c r="B69" s="14" t="s">
        <v>161</v>
      </c>
      <c r="C69" s="15" t="s">
        <v>169</v>
      </c>
      <c r="D69" s="15" t="s">
        <v>24</v>
      </c>
      <c r="E69" s="16">
        <v>1</v>
      </c>
      <c r="F69" s="32" t="s">
        <v>162</v>
      </c>
      <c r="G69" s="19">
        <v>0</v>
      </c>
      <c r="H69" s="18">
        <v>265.77999999999997</v>
      </c>
      <c r="I69" s="18">
        <v>1063.1099999999999</v>
      </c>
      <c r="J69" s="20">
        <f t="shared" si="0"/>
        <v>1328.8899999999999</v>
      </c>
      <c r="K69" s="21"/>
      <c r="L69" s="21"/>
      <c r="M69" s="21"/>
      <c r="N69" s="21"/>
      <c r="O69" s="21"/>
      <c r="P69" s="21"/>
      <c r="Q69" s="21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</row>
    <row r="70" spans="1:30" ht="14.25" hidden="1" customHeight="1" x14ac:dyDescent="0.3">
      <c r="A70" s="76" t="s">
        <v>171</v>
      </c>
      <c r="B70" s="14" t="s">
        <v>161</v>
      </c>
      <c r="C70" s="15" t="s">
        <v>23</v>
      </c>
      <c r="D70" s="15" t="s">
        <v>24</v>
      </c>
      <c r="E70" s="16">
        <v>1</v>
      </c>
      <c r="F70" s="17" t="s">
        <v>172</v>
      </c>
      <c r="G70" s="19">
        <v>0</v>
      </c>
      <c r="H70" s="18">
        <v>265.77999999999997</v>
      </c>
      <c r="I70" s="18">
        <v>1063.1099999999999</v>
      </c>
      <c r="J70" s="20">
        <f t="shared" si="0"/>
        <v>1328.8899999999999</v>
      </c>
      <c r="K70" s="21"/>
      <c r="L70" s="21"/>
      <c r="M70" s="21"/>
      <c r="N70" s="21"/>
      <c r="O70" s="21"/>
      <c r="P70" s="21"/>
      <c r="Q70" s="21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</row>
    <row r="71" spans="1:30" ht="14.25" hidden="1" customHeight="1" x14ac:dyDescent="0.3">
      <c r="A71" s="76" t="s">
        <v>173</v>
      </c>
      <c r="B71" s="14" t="s">
        <v>161</v>
      </c>
      <c r="C71" s="15" t="s">
        <v>61</v>
      </c>
      <c r="D71" s="15" t="s">
        <v>24</v>
      </c>
      <c r="E71" s="16">
        <v>1</v>
      </c>
      <c r="F71" s="17" t="s">
        <v>174</v>
      </c>
      <c r="G71" s="19">
        <v>0</v>
      </c>
      <c r="H71" s="18">
        <v>265.77999999999997</v>
      </c>
      <c r="I71" s="18">
        <v>1063.1099999999999</v>
      </c>
      <c r="J71" s="20">
        <f t="shared" si="0"/>
        <v>1328.8899999999999</v>
      </c>
      <c r="K71" s="21"/>
      <c r="L71" s="21"/>
      <c r="M71" s="21"/>
      <c r="N71" s="21"/>
      <c r="O71" s="21"/>
      <c r="P71" s="21"/>
      <c r="Q71" s="21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</row>
    <row r="72" spans="1:30" ht="14.25" hidden="1" customHeight="1" x14ac:dyDescent="0.3">
      <c r="A72" s="75" t="s">
        <v>175</v>
      </c>
      <c r="B72" s="14" t="s">
        <v>161</v>
      </c>
      <c r="C72" s="15" t="s">
        <v>119</v>
      </c>
      <c r="D72" s="15" t="s">
        <v>24</v>
      </c>
      <c r="E72" s="16">
        <v>1</v>
      </c>
      <c r="F72" s="17" t="s">
        <v>176</v>
      </c>
      <c r="G72" s="19">
        <v>0</v>
      </c>
      <c r="H72" s="18">
        <v>265.77999999999997</v>
      </c>
      <c r="I72" s="18">
        <v>1063.1099999999999</v>
      </c>
      <c r="J72" s="20">
        <f t="shared" si="0"/>
        <v>1328.8899999999999</v>
      </c>
      <c r="K72" s="21"/>
      <c r="L72" s="21"/>
      <c r="M72" s="21"/>
      <c r="N72" s="21"/>
      <c r="O72" s="21"/>
      <c r="P72" s="21"/>
      <c r="Q72" s="21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</row>
    <row r="73" spans="1:30" ht="14.25" hidden="1" customHeight="1" x14ac:dyDescent="0.3">
      <c r="A73" s="75" t="s">
        <v>177</v>
      </c>
      <c r="B73" s="24" t="s">
        <v>161</v>
      </c>
      <c r="C73" s="15" t="s">
        <v>145</v>
      </c>
      <c r="D73" s="15" t="s">
        <v>24</v>
      </c>
      <c r="E73" s="16">
        <v>1</v>
      </c>
      <c r="F73" s="17" t="s">
        <v>178</v>
      </c>
      <c r="G73" s="19">
        <v>0</v>
      </c>
      <c r="H73" s="18">
        <v>265.77999999999997</v>
      </c>
      <c r="I73" s="18">
        <v>1063.1099999999999</v>
      </c>
      <c r="J73" s="20">
        <f t="shared" si="0"/>
        <v>1328.8899999999999</v>
      </c>
      <c r="K73" s="21"/>
      <c r="L73" s="21"/>
      <c r="M73" s="21"/>
      <c r="N73" s="21"/>
      <c r="O73" s="21"/>
      <c r="P73" s="21"/>
      <c r="Q73" s="21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</row>
    <row r="74" spans="1:30" ht="14.25" hidden="1" customHeight="1" x14ac:dyDescent="0.3">
      <c r="A74" s="76" t="s">
        <v>179</v>
      </c>
      <c r="B74" s="14" t="s">
        <v>180</v>
      </c>
      <c r="C74" s="15" t="s">
        <v>23</v>
      </c>
      <c r="D74" s="15" t="s">
        <v>24</v>
      </c>
      <c r="E74" s="16">
        <v>1</v>
      </c>
      <c r="F74" s="17" t="s">
        <v>181</v>
      </c>
      <c r="G74" s="19">
        <v>0</v>
      </c>
      <c r="H74" s="18">
        <v>232.56</v>
      </c>
      <c r="I74" s="18">
        <v>930.22</v>
      </c>
      <c r="J74" s="20">
        <f t="shared" si="0"/>
        <v>1162.78</v>
      </c>
      <c r="K74" s="21"/>
      <c r="L74" s="21"/>
      <c r="M74" s="21"/>
      <c r="N74" s="21"/>
      <c r="O74" s="21"/>
      <c r="P74" s="21"/>
      <c r="Q74" s="21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</row>
    <row r="75" spans="1:30" ht="14.25" hidden="1" customHeight="1" x14ac:dyDescent="0.3">
      <c r="A75" s="75" t="s">
        <v>182</v>
      </c>
      <c r="B75" s="14" t="s">
        <v>180</v>
      </c>
      <c r="C75" s="15"/>
      <c r="D75" s="15" t="s">
        <v>162</v>
      </c>
      <c r="E75" s="16">
        <v>1</v>
      </c>
      <c r="F75" s="32" t="s">
        <v>162</v>
      </c>
      <c r="G75" s="19">
        <v>0</v>
      </c>
      <c r="H75" s="19">
        <v>0</v>
      </c>
      <c r="I75" s="19">
        <v>0</v>
      </c>
      <c r="J75" s="20">
        <f t="shared" si="0"/>
        <v>0</v>
      </c>
      <c r="K75" s="21"/>
      <c r="L75" s="21"/>
      <c r="M75" s="21"/>
      <c r="N75" s="21"/>
      <c r="O75" s="21"/>
      <c r="P75" s="21"/>
      <c r="Q75" s="21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</row>
    <row r="76" spans="1:30" ht="14.25" hidden="1" customHeight="1" x14ac:dyDescent="0.3">
      <c r="A76" s="76" t="s">
        <v>183</v>
      </c>
      <c r="B76" s="14" t="s">
        <v>180</v>
      </c>
      <c r="C76" s="15" t="s">
        <v>30</v>
      </c>
      <c r="D76" s="15" t="s">
        <v>24</v>
      </c>
      <c r="E76" s="16">
        <v>1</v>
      </c>
      <c r="F76" s="17" t="s">
        <v>184</v>
      </c>
      <c r="G76" s="19">
        <v>0</v>
      </c>
      <c r="H76" s="18">
        <v>232.56</v>
      </c>
      <c r="I76" s="18">
        <v>930.22</v>
      </c>
      <c r="J76" s="20">
        <f t="shared" si="0"/>
        <v>1162.78</v>
      </c>
      <c r="K76" s="21"/>
      <c r="L76" s="21"/>
      <c r="M76" s="21"/>
      <c r="N76" s="21"/>
      <c r="O76" s="21"/>
      <c r="P76" s="21"/>
      <c r="Q76" s="21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</row>
    <row r="77" spans="1:30" ht="14.25" hidden="1" customHeight="1" x14ac:dyDescent="0.3">
      <c r="A77" s="76" t="s">
        <v>185</v>
      </c>
      <c r="B77" s="14" t="s">
        <v>180</v>
      </c>
      <c r="C77" s="15" t="s">
        <v>30</v>
      </c>
      <c r="D77" s="15" t="s">
        <v>24</v>
      </c>
      <c r="E77" s="16">
        <v>1</v>
      </c>
      <c r="F77" s="17" t="s">
        <v>186</v>
      </c>
      <c r="G77" s="19">
        <v>0</v>
      </c>
      <c r="H77" s="18">
        <v>232.56</v>
      </c>
      <c r="I77" s="18">
        <v>930.22</v>
      </c>
      <c r="J77" s="20">
        <f t="shared" si="0"/>
        <v>1162.78</v>
      </c>
      <c r="K77" s="21"/>
      <c r="L77" s="21"/>
      <c r="M77" s="21"/>
      <c r="N77" s="21"/>
      <c r="O77" s="21"/>
      <c r="P77" s="21"/>
      <c r="Q77" s="21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</row>
    <row r="78" spans="1:30" ht="14.25" hidden="1" customHeight="1" x14ac:dyDescent="0.3">
      <c r="A78" s="76" t="s">
        <v>187</v>
      </c>
      <c r="B78" s="14" t="s">
        <v>180</v>
      </c>
      <c r="C78" s="15" t="s">
        <v>23</v>
      </c>
      <c r="D78" s="15" t="s">
        <v>24</v>
      </c>
      <c r="E78" s="16">
        <v>1</v>
      </c>
      <c r="F78" s="17" t="s">
        <v>188</v>
      </c>
      <c r="G78" s="19">
        <v>0</v>
      </c>
      <c r="H78" s="18">
        <v>232.56</v>
      </c>
      <c r="I78" s="18">
        <v>930.22</v>
      </c>
      <c r="J78" s="20">
        <f t="shared" si="0"/>
        <v>1162.78</v>
      </c>
      <c r="K78" s="21"/>
      <c r="L78" s="21"/>
      <c r="M78" s="21"/>
      <c r="N78" s="21"/>
      <c r="O78" s="21"/>
      <c r="P78" s="21"/>
      <c r="Q78" s="21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</row>
    <row r="79" spans="1:30" ht="14.25" customHeight="1" x14ac:dyDescent="0.3">
      <c r="A79" s="76" t="s">
        <v>187</v>
      </c>
      <c r="B79" s="14" t="s">
        <v>180</v>
      </c>
      <c r="C79" s="15"/>
      <c r="D79" s="15" t="s">
        <v>24</v>
      </c>
      <c r="E79" s="16">
        <v>1</v>
      </c>
      <c r="F79" s="17" t="s">
        <v>189</v>
      </c>
      <c r="G79" s="19">
        <v>0</v>
      </c>
      <c r="H79" s="18">
        <v>232.56</v>
      </c>
      <c r="I79" s="18">
        <v>930.22</v>
      </c>
      <c r="J79" s="20">
        <f t="shared" si="0"/>
        <v>1162.78</v>
      </c>
      <c r="K79" s="21"/>
      <c r="L79" s="21"/>
      <c r="M79" s="21"/>
      <c r="N79" s="21"/>
      <c r="O79" s="21"/>
      <c r="P79" s="21"/>
      <c r="Q79" s="21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</row>
    <row r="80" spans="1:30" ht="14.25" hidden="1" customHeight="1" x14ac:dyDescent="0.3">
      <c r="A80" s="76" t="s">
        <v>190</v>
      </c>
      <c r="B80" s="14" t="s">
        <v>180</v>
      </c>
      <c r="C80" s="15" t="s">
        <v>46</v>
      </c>
      <c r="D80" s="15" t="s">
        <v>162</v>
      </c>
      <c r="E80" s="16">
        <v>1</v>
      </c>
      <c r="F80" s="32" t="s">
        <v>162</v>
      </c>
      <c r="G80" s="19">
        <v>0</v>
      </c>
      <c r="H80" s="19">
        <v>0</v>
      </c>
      <c r="I80" s="19">
        <v>0</v>
      </c>
      <c r="J80" s="20">
        <f t="shared" si="0"/>
        <v>0</v>
      </c>
      <c r="K80" s="21"/>
      <c r="L80" s="21"/>
      <c r="M80" s="21"/>
      <c r="N80" s="21"/>
      <c r="O80" s="21"/>
      <c r="P80" s="21"/>
      <c r="Q80" s="21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</row>
    <row r="81" spans="1:30" ht="14.25" hidden="1" customHeight="1" x14ac:dyDescent="0.3">
      <c r="A81" s="76" t="s">
        <v>191</v>
      </c>
      <c r="B81" s="14" t="s">
        <v>180</v>
      </c>
      <c r="C81" s="15" t="s">
        <v>46</v>
      </c>
      <c r="D81" s="15" t="s">
        <v>24</v>
      </c>
      <c r="E81" s="16">
        <v>1</v>
      </c>
      <c r="F81" s="17" t="s">
        <v>192</v>
      </c>
      <c r="G81" s="19">
        <v>0</v>
      </c>
      <c r="H81" s="18">
        <v>232.56</v>
      </c>
      <c r="I81" s="18">
        <v>930.22</v>
      </c>
      <c r="J81" s="20">
        <f t="shared" si="0"/>
        <v>1162.78</v>
      </c>
      <c r="K81" s="21"/>
      <c r="L81" s="21"/>
      <c r="M81" s="21"/>
      <c r="N81" s="21"/>
      <c r="O81" s="21"/>
      <c r="P81" s="21"/>
      <c r="Q81" s="21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</row>
    <row r="82" spans="1:30" ht="14.25" hidden="1" customHeight="1" x14ac:dyDescent="0.3">
      <c r="A82" s="76" t="s">
        <v>193</v>
      </c>
      <c r="B82" s="14" t="s">
        <v>180</v>
      </c>
      <c r="C82" s="15" t="s">
        <v>30</v>
      </c>
      <c r="D82" s="15" t="s">
        <v>24</v>
      </c>
      <c r="E82" s="16">
        <v>1</v>
      </c>
      <c r="F82" s="17" t="s">
        <v>194</v>
      </c>
      <c r="G82" s="19">
        <v>0</v>
      </c>
      <c r="H82" s="18">
        <v>232.56</v>
      </c>
      <c r="I82" s="18">
        <v>930.22</v>
      </c>
      <c r="J82" s="20">
        <f t="shared" si="0"/>
        <v>1162.78</v>
      </c>
      <c r="K82" s="21"/>
      <c r="L82" s="21"/>
      <c r="M82" s="21"/>
      <c r="N82" s="21"/>
      <c r="O82" s="21"/>
      <c r="P82" s="21"/>
      <c r="Q82" s="21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</row>
    <row r="83" spans="1:30" ht="14.25" hidden="1" customHeight="1" x14ac:dyDescent="0.3">
      <c r="A83" s="76" t="s">
        <v>191</v>
      </c>
      <c r="B83" s="14" t="s">
        <v>180</v>
      </c>
      <c r="C83" s="15" t="s">
        <v>46</v>
      </c>
      <c r="D83" s="15" t="s">
        <v>24</v>
      </c>
      <c r="E83" s="16">
        <v>1</v>
      </c>
      <c r="F83" s="17" t="s">
        <v>195</v>
      </c>
      <c r="G83" s="19">
        <v>0</v>
      </c>
      <c r="H83" s="18">
        <v>232.56</v>
      </c>
      <c r="I83" s="18">
        <v>930.22</v>
      </c>
      <c r="J83" s="20">
        <f t="shared" si="0"/>
        <v>1162.78</v>
      </c>
      <c r="K83" s="21"/>
      <c r="L83" s="21"/>
      <c r="M83" s="21"/>
      <c r="N83" s="21"/>
      <c r="O83" s="21"/>
      <c r="P83" s="21"/>
      <c r="Q83" s="21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</row>
    <row r="84" spans="1:30" ht="14.25" hidden="1" customHeight="1" x14ac:dyDescent="0.3">
      <c r="A84" s="75" t="s">
        <v>191</v>
      </c>
      <c r="B84" s="14" t="s">
        <v>180</v>
      </c>
      <c r="C84" s="15" t="s">
        <v>46</v>
      </c>
      <c r="D84" s="15" t="s">
        <v>24</v>
      </c>
      <c r="E84" s="16">
        <v>1</v>
      </c>
      <c r="F84" s="17" t="s">
        <v>196</v>
      </c>
      <c r="G84" s="19">
        <v>0</v>
      </c>
      <c r="H84" s="18">
        <v>232.56</v>
      </c>
      <c r="I84" s="18">
        <v>930.22</v>
      </c>
      <c r="J84" s="20">
        <f t="shared" si="0"/>
        <v>1162.78</v>
      </c>
      <c r="K84" s="21"/>
      <c r="L84" s="21"/>
      <c r="M84" s="21"/>
      <c r="N84" s="21"/>
      <c r="O84" s="21"/>
      <c r="P84" s="21"/>
      <c r="Q84" s="21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</row>
    <row r="85" spans="1:30" ht="14.25" hidden="1" customHeight="1" x14ac:dyDescent="0.3">
      <c r="A85" s="75" t="s">
        <v>197</v>
      </c>
      <c r="B85" s="14" t="s">
        <v>180</v>
      </c>
      <c r="C85" s="15"/>
      <c r="D85" s="15" t="s">
        <v>162</v>
      </c>
      <c r="E85" s="16">
        <v>1</v>
      </c>
      <c r="F85" s="32" t="s">
        <v>162</v>
      </c>
      <c r="G85" s="19">
        <v>0</v>
      </c>
      <c r="H85" s="19">
        <v>0</v>
      </c>
      <c r="I85" s="19">
        <v>0</v>
      </c>
      <c r="J85" s="20">
        <f t="shared" si="0"/>
        <v>0</v>
      </c>
      <c r="K85" s="21"/>
      <c r="L85" s="21"/>
      <c r="M85" s="21"/>
      <c r="N85" s="21"/>
      <c r="O85" s="21"/>
      <c r="P85" s="21"/>
      <c r="Q85" s="21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</row>
    <row r="86" spans="1:30" ht="14.25" hidden="1" customHeight="1" x14ac:dyDescent="0.3">
      <c r="A86" s="76" t="s">
        <v>198</v>
      </c>
      <c r="B86" s="14" t="s">
        <v>180</v>
      </c>
      <c r="C86" s="15"/>
      <c r="D86" s="15" t="s">
        <v>162</v>
      </c>
      <c r="E86" s="16">
        <v>1</v>
      </c>
      <c r="F86" s="17" t="s">
        <v>387</v>
      </c>
      <c r="G86" s="19">
        <v>0</v>
      </c>
      <c r="H86" s="19">
        <v>0</v>
      </c>
      <c r="I86" s="19">
        <v>0</v>
      </c>
      <c r="J86" s="20">
        <f t="shared" si="0"/>
        <v>0</v>
      </c>
      <c r="K86" s="21"/>
      <c r="L86" s="21"/>
      <c r="M86" s="21"/>
      <c r="N86" s="21"/>
      <c r="O86" s="21"/>
      <c r="P86" s="21"/>
      <c r="Q86" s="21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</row>
    <row r="87" spans="1:30" ht="14.25" hidden="1" customHeight="1" x14ac:dyDescent="0.3">
      <c r="A87" s="75" t="s">
        <v>199</v>
      </c>
      <c r="B87" s="14" t="s">
        <v>180</v>
      </c>
      <c r="C87" s="15" t="s">
        <v>61</v>
      </c>
      <c r="D87" s="15" t="s">
        <v>24</v>
      </c>
      <c r="E87" s="16">
        <v>1</v>
      </c>
      <c r="F87" s="17" t="s">
        <v>388</v>
      </c>
      <c r="G87" s="19">
        <v>0</v>
      </c>
      <c r="H87" s="18">
        <v>232.56</v>
      </c>
      <c r="I87" s="18">
        <v>930.22</v>
      </c>
      <c r="J87" s="20">
        <f t="shared" si="0"/>
        <v>1162.78</v>
      </c>
      <c r="K87" s="21"/>
      <c r="L87" s="21"/>
      <c r="M87" s="21"/>
      <c r="N87" s="21"/>
      <c r="O87" s="21"/>
      <c r="P87" s="21"/>
      <c r="Q87" s="21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</row>
    <row r="88" spans="1:30" ht="14.25" hidden="1" customHeight="1" x14ac:dyDescent="0.3">
      <c r="A88" s="76" t="s">
        <v>191</v>
      </c>
      <c r="B88" s="14" t="s">
        <v>180</v>
      </c>
      <c r="C88" s="15" t="s">
        <v>46</v>
      </c>
      <c r="D88" s="15" t="s">
        <v>24</v>
      </c>
      <c r="E88" s="16">
        <v>1</v>
      </c>
      <c r="F88" s="17" t="s">
        <v>201</v>
      </c>
      <c r="G88" s="19">
        <v>0</v>
      </c>
      <c r="H88" s="18">
        <v>232.56</v>
      </c>
      <c r="I88" s="18">
        <v>930.22</v>
      </c>
      <c r="J88" s="20">
        <f t="shared" si="0"/>
        <v>1162.78</v>
      </c>
      <c r="K88" s="21"/>
      <c r="L88" s="21"/>
      <c r="M88" s="21"/>
      <c r="N88" s="21"/>
      <c r="O88" s="21"/>
      <c r="P88" s="21"/>
      <c r="Q88" s="21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</row>
    <row r="89" spans="1:30" ht="14.25" hidden="1" customHeight="1" x14ac:dyDescent="0.3">
      <c r="A89" s="76" t="s">
        <v>202</v>
      </c>
      <c r="B89" s="14" t="s">
        <v>180</v>
      </c>
      <c r="C89" s="15"/>
      <c r="D89" s="15" t="s">
        <v>162</v>
      </c>
      <c r="E89" s="16">
        <v>1</v>
      </c>
      <c r="F89" s="32" t="s">
        <v>162</v>
      </c>
      <c r="G89" s="19">
        <v>0</v>
      </c>
      <c r="H89" s="19">
        <v>0</v>
      </c>
      <c r="I89" s="19">
        <v>0</v>
      </c>
      <c r="J89" s="20">
        <f t="shared" si="0"/>
        <v>0</v>
      </c>
      <c r="K89" s="21"/>
      <c r="L89" s="21"/>
      <c r="M89" s="21"/>
      <c r="N89" s="21"/>
      <c r="O89" s="21"/>
      <c r="P89" s="21"/>
      <c r="Q89" s="21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</row>
    <row r="90" spans="1:30" ht="14.25" hidden="1" customHeight="1" x14ac:dyDescent="0.3">
      <c r="A90" s="24" t="s">
        <v>203</v>
      </c>
      <c r="B90" s="14" t="s">
        <v>180</v>
      </c>
      <c r="C90" s="15" t="s">
        <v>27</v>
      </c>
      <c r="D90" s="15" t="s">
        <v>24</v>
      </c>
      <c r="E90" s="16">
        <v>1</v>
      </c>
      <c r="F90" s="17" t="s">
        <v>204</v>
      </c>
      <c r="G90" s="19">
        <v>0</v>
      </c>
      <c r="H90" s="18">
        <v>232.56</v>
      </c>
      <c r="I90" s="18">
        <v>930.22</v>
      </c>
      <c r="J90" s="20">
        <f t="shared" si="0"/>
        <v>1162.78</v>
      </c>
      <c r="K90" s="21"/>
      <c r="L90" s="21"/>
      <c r="M90" s="21"/>
      <c r="N90" s="21"/>
      <c r="O90" s="21"/>
      <c r="P90" s="21"/>
      <c r="Q90" s="21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</row>
    <row r="91" spans="1:30" ht="14.25" hidden="1" customHeight="1" x14ac:dyDescent="0.25">
      <c r="A91" s="35" t="s">
        <v>205</v>
      </c>
      <c r="B91" s="35" t="s">
        <v>206</v>
      </c>
      <c r="C91" s="36" t="s">
        <v>207</v>
      </c>
      <c r="D91" s="36" t="s">
        <v>208</v>
      </c>
      <c r="E91" s="36" t="s">
        <v>209</v>
      </c>
      <c r="F91" s="37"/>
      <c r="G91" s="36" t="s">
        <v>210</v>
      </c>
      <c r="H91" s="36" t="s">
        <v>211</v>
      </c>
      <c r="I91" s="36" t="s">
        <v>212</v>
      </c>
      <c r="J91" s="20">
        <f t="shared" si="0"/>
        <v>0</v>
      </c>
      <c r="K91" s="38"/>
      <c r="L91" s="38"/>
      <c r="M91" s="38"/>
      <c r="N91" s="38"/>
      <c r="O91" s="38"/>
      <c r="P91" s="38"/>
      <c r="Q91" s="38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</row>
    <row r="92" spans="1:30" ht="14.25" hidden="1" customHeight="1" x14ac:dyDescent="0.25">
      <c r="A92" s="39" t="s">
        <v>213</v>
      </c>
      <c r="B92" s="40" t="s">
        <v>17</v>
      </c>
      <c r="C92" s="41">
        <f>SUMIFS($E$7:$E$90,$B$7:$B$90,"DAS",$D$7:$D$90,"&lt;&gt;VAGO")</f>
        <v>1</v>
      </c>
      <c r="D92" s="41">
        <f>SUMIFS($E$7:$E$90,$B$7:$B$90,"DAS",$D$7:$D$90,"VAGO")</f>
        <v>0</v>
      </c>
      <c r="E92" s="16">
        <v>1</v>
      </c>
      <c r="F92" s="42"/>
      <c r="G92" s="43">
        <f>SUMIF($B$7:$B$90,"DAS",$G$7:$G$90)</f>
        <v>10570</v>
      </c>
      <c r="H92" s="43">
        <f>SUMIF($B$7:$B$90,"DAS",$H$7:$H$90)</f>
        <v>0</v>
      </c>
      <c r="I92" s="43">
        <f>SUMIF($B$7:$B$90,"DAS",$I$7:$I$90)</f>
        <v>0</v>
      </c>
      <c r="J92" s="20">
        <f t="shared" si="0"/>
        <v>10570</v>
      </c>
      <c r="K92" s="44"/>
      <c r="L92" s="44"/>
      <c r="M92" s="44"/>
      <c r="N92" s="44"/>
      <c r="O92" s="44"/>
      <c r="P92" s="44"/>
      <c r="Q92" s="44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4.25" hidden="1" customHeight="1" x14ac:dyDescent="0.25">
      <c r="A93" s="39" t="s">
        <v>214</v>
      </c>
      <c r="B93" s="40" t="s">
        <v>22</v>
      </c>
      <c r="C93" s="41">
        <f>SUMIFS($E$7:$E$90,$B$7:$B$90,"DAS-1",$D$7:$D$90,"&lt;&gt;VAGO")</f>
        <v>3</v>
      </c>
      <c r="D93" s="41">
        <f>SUMIFS($E$7:$E$90,$B$7:$B$90,"DAS-1",$D$7:$D$90,"VAGO")</f>
        <v>0</v>
      </c>
      <c r="E93" s="16">
        <v>1</v>
      </c>
      <c r="F93" s="45"/>
      <c r="G93" s="43">
        <f>SUMIF($B$7:$B$90,"DAS-1",$G$7:$G$90)</f>
        <v>0</v>
      </c>
      <c r="H93" s="43">
        <f>SUMIF($B$7:$B$90,"DAS-1",$H$7:$H$90)</f>
        <v>3988.64</v>
      </c>
      <c r="I93" s="43">
        <f>SUMIF($B$7:$B$90,"DAS-1",$I$7:$I$90)</f>
        <v>23919.9</v>
      </c>
      <c r="J93" s="20">
        <f t="shared" si="0"/>
        <v>27908.54</v>
      </c>
      <c r="K93" s="44"/>
      <c r="L93" s="44"/>
      <c r="M93" s="44"/>
      <c r="N93" s="44"/>
      <c r="O93" s="44"/>
      <c r="P93" s="44"/>
      <c r="Q93" s="44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4.25" hidden="1" customHeight="1" x14ac:dyDescent="0.25">
      <c r="A94" s="39" t="s">
        <v>215</v>
      </c>
      <c r="B94" s="40" t="s">
        <v>34</v>
      </c>
      <c r="C94" s="41">
        <f>SUMIFS($E$7:$E$90,$B$7:$B$90,"DAS-2",$D$7:$D$90,"&lt;&gt;VAGO")</f>
        <v>3</v>
      </c>
      <c r="D94" s="41">
        <f>SUMIFS($E$7:$E$90,$B$7:$B$90,"DAS-2",$D$7:$D$90,"VAGO")</f>
        <v>0</v>
      </c>
      <c r="E94" s="16">
        <v>1</v>
      </c>
      <c r="F94" s="45"/>
      <c r="G94" s="43">
        <f>SUMIF($B$7:$B$90,"DAS-2",$G$7:$G$90)</f>
        <v>0</v>
      </c>
      <c r="H94" s="43">
        <f>SUMIF($B$7:$B$90,"DAS-2",$H$7:$H$90)</f>
        <v>4385.3099999999995</v>
      </c>
      <c r="I94" s="43">
        <f>SUMIF($B$7:$B$90,"DAS-2",$I$7:$I$90)</f>
        <v>17541.239999999998</v>
      </c>
      <c r="J94" s="20">
        <f t="shared" si="0"/>
        <v>21926.549999999996</v>
      </c>
      <c r="K94" s="44"/>
      <c r="L94" s="44"/>
      <c r="M94" s="44"/>
      <c r="N94" s="44"/>
      <c r="O94" s="44"/>
      <c r="P94" s="44"/>
      <c r="Q94" s="44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4.25" hidden="1" customHeight="1" x14ac:dyDescent="0.25">
      <c r="A95" s="39" t="s">
        <v>216</v>
      </c>
      <c r="B95" s="40" t="s">
        <v>42</v>
      </c>
      <c r="C95" s="41">
        <f>SUMIFS($E$7:$E$90,$B$7:$B$90,"DAS-3",$D$7:$D$90,"&lt;&gt;VAGO")</f>
        <v>5</v>
      </c>
      <c r="D95" s="41">
        <f>SUMIFS($E$7:$E$90,$B$7:$B$90,"DAS-3",$D$7:$D$90,"VAGO")</f>
        <v>0</v>
      </c>
      <c r="E95" s="16">
        <v>1</v>
      </c>
      <c r="F95" s="45"/>
      <c r="G95" s="43">
        <f>SUMIF($B$7:$B$90,"DAS-3",$G$7:$G$90)</f>
        <v>0</v>
      </c>
      <c r="H95" s="43">
        <f>SUMIF($B$7:$B$90,"DAS-3",$H$7:$H$90)</f>
        <v>6146.1</v>
      </c>
      <c r="I95" s="43">
        <f>SUMIF($B$7:$B$90,"DAS-3",$I$7:$I$90)</f>
        <v>24584.3</v>
      </c>
      <c r="J95" s="20">
        <f t="shared" si="0"/>
        <v>30730.400000000001</v>
      </c>
      <c r="K95" s="44"/>
      <c r="L95" s="44"/>
      <c r="M95" s="44"/>
      <c r="N95" s="44"/>
      <c r="O95" s="44"/>
      <c r="P95" s="44"/>
      <c r="Q95" s="44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4.25" hidden="1" customHeight="1" x14ac:dyDescent="0.25">
      <c r="A96" s="46" t="s">
        <v>217</v>
      </c>
      <c r="B96" s="40" t="s">
        <v>58</v>
      </c>
      <c r="C96" s="41">
        <f>SUMIFS($E$7:$E$90,$B$7:$B$90,"DAS-4",$D$7:$D$90,"&lt;&gt;VAGO")</f>
        <v>3</v>
      </c>
      <c r="D96" s="41">
        <f>SUMIFS($E$7:$E$90,$B$7:$B$90,"DAS-4",$D$7:$D$90,"VAGO")</f>
        <v>0</v>
      </c>
      <c r="E96" s="16">
        <v>1</v>
      </c>
      <c r="F96" s="47"/>
      <c r="G96" s="43">
        <f>SUMIF($B$7:$B$90,"DAS-4",$G$7:$G$90)</f>
        <v>0</v>
      </c>
      <c r="H96" s="43">
        <f>SUMIF($B$7:$B$90,"DAS-4",$H$7:$H$90)</f>
        <v>3388.6499999999996</v>
      </c>
      <c r="I96" s="43">
        <f>SUMIF($B$7:$B$90,"DAS-4",$I$7:$I$90)</f>
        <v>13554.599999999999</v>
      </c>
      <c r="J96" s="20">
        <f t="shared" si="0"/>
        <v>16943.25</v>
      </c>
      <c r="K96" s="44"/>
      <c r="L96" s="44"/>
      <c r="M96" s="44"/>
      <c r="N96" s="44"/>
      <c r="O96" s="44"/>
      <c r="P96" s="44"/>
      <c r="Q96" s="44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4.25" hidden="1" customHeight="1" x14ac:dyDescent="0.25">
      <c r="A97" s="46" t="s">
        <v>218</v>
      </c>
      <c r="B97" s="40" t="s">
        <v>66</v>
      </c>
      <c r="C97" s="41">
        <f>SUMIFS($E$7:$E$90,$B$7:$B$90,"DAS-5",$D$7:$D$90,"&lt;&gt;VAGO")</f>
        <v>8</v>
      </c>
      <c r="D97" s="41">
        <f>SUMIFS($E$7:$E$90,$B$7:$B$90,"DAS-5",$D$7:$D$90,"VAGO")</f>
        <v>0</v>
      </c>
      <c r="E97" s="16">
        <v>1</v>
      </c>
      <c r="F97" s="47"/>
      <c r="G97" s="43">
        <f>SUMIF($B$7:$B$90,"DAS-5",$G$7:$G$90)</f>
        <v>0</v>
      </c>
      <c r="H97" s="43">
        <f>SUMIF($B$7:$B$90,"DAS-5",$H$7:$H$90)</f>
        <v>7441.7600000000011</v>
      </c>
      <c r="I97" s="43">
        <f>SUMIF($B$7:$B$90,"DAS-5",$I$7:$I$90)</f>
        <v>29766.959999999995</v>
      </c>
      <c r="J97" s="20">
        <f t="shared" si="0"/>
        <v>37208.719999999994</v>
      </c>
      <c r="K97" s="44"/>
      <c r="L97" s="44"/>
      <c r="M97" s="44"/>
      <c r="N97" s="44"/>
      <c r="O97" s="44"/>
      <c r="P97" s="44"/>
      <c r="Q97" s="44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4.25" hidden="1" customHeight="1" x14ac:dyDescent="0.25">
      <c r="A98" s="46" t="s">
        <v>219</v>
      </c>
      <c r="B98" s="40" t="s">
        <v>220</v>
      </c>
      <c r="C98" s="41">
        <f>SUMIFS($E$7:$E$90,$B$7:$B$90,"CAA-1",$D$7:$D$90,"&lt;&gt;VAGO")</f>
        <v>0</v>
      </c>
      <c r="D98" s="41">
        <f>SUMIFS($E$7:$E$90,$B$7:$B$90,"CAA-1",$D$7:$D$90,"VAGO")</f>
        <v>0</v>
      </c>
      <c r="E98" s="16">
        <v>1</v>
      </c>
      <c r="F98" s="47"/>
      <c r="G98" s="43">
        <f>SUMIF($B$7:$B$90,"CAA-1",$G$7:$G$90)</f>
        <v>0</v>
      </c>
      <c r="H98" s="43">
        <f>SUMIF($B$7:$B$90,"CAA-1",$H$7:$H$90)</f>
        <v>0</v>
      </c>
      <c r="I98" s="43">
        <f>SUMIF($B$7:$B$90,"CAA-1",$I$7:$I$90)</f>
        <v>0</v>
      </c>
      <c r="J98" s="20">
        <f t="shared" si="0"/>
        <v>0</v>
      </c>
      <c r="K98" s="44"/>
      <c r="L98" s="44"/>
      <c r="M98" s="44"/>
      <c r="N98" s="44"/>
      <c r="O98" s="44"/>
      <c r="P98" s="44"/>
      <c r="Q98" s="44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4.25" hidden="1" customHeight="1" x14ac:dyDescent="0.25">
      <c r="A99" s="46" t="s">
        <v>221</v>
      </c>
      <c r="B99" s="40" t="s">
        <v>86</v>
      </c>
      <c r="C99" s="41">
        <f>SUMIFS($E$7:$E$90,$B$7:$B$90,"CAA-2",$D$7:$D$90,"&lt;&gt;VAGO")</f>
        <v>11</v>
      </c>
      <c r="D99" s="41">
        <f>SUMIFS($E$7:$E$90,$B$7:$B$90,"CAA-2",$D$7:$D$90,"VAGO")</f>
        <v>0</v>
      </c>
      <c r="E99" s="16">
        <v>1</v>
      </c>
      <c r="F99" s="47"/>
      <c r="G99" s="43">
        <f>SUMIF($B$7:$B$90,"CAA-2",$G$7:$G$90)</f>
        <v>0</v>
      </c>
      <c r="H99" s="43">
        <f>SUMIF($B$7:$B$90,"CAA-2",$H$7:$H$90)</f>
        <v>7308.840000000002</v>
      </c>
      <c r="I99" s="43">
        <f>SUMIF($B$7:$B$90,"CAA-2",$I$7:$I$90)</f>
        <v>29235.47</v>
      </c>
      <c r="J99" s="20">
        <f t="shared" si="0"/>
        <v>36544.310000000005</v>
      </c>
      <c r="K99" s="44"/>
      <c r="L99" s="44"/>
      <c r="M99" s="44"/>
      <c r="N99" s="44"/>
      <c r="O99" s="44"/>
      <c r="P99" s="44"/>
      <c r="Q99" s="44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4.25" hidden="1" customHeight="1" x14ac:dyDescent="0.25">
      <c r="A100" s="46" t="s">
        <v>222</v>
      </c>
      <c r="B100" s="40" t="s">
        <v>108</v>
      </c>
      <c r="C100" s="41">
        <f>SUMIFS($E$7:$E$90,$B$7:$B$90,"CAA-3",$D$7:$D$90,"&lt;&gt;VAGO")</f>
        <v>25</v>
      </c>
      <c r="D100" s="41">
        <f>SUMIFS($E$7:$E$90,$B$7:$B$90,"CAA-3",$D$7:$D$90,"VAGO")</f>
        <v>0</v>
      </c>
      <c r="E100" s="16">
        <v>1</v>
      </c>
      <c r="F100" s="45"/>
      <c r="G100" s="43">
        <f>SUMIF($B$7:$B$90,"CAA-3",$G$7:$G$90)</f>
        <v>0</v>
      </c>
      <c r="H100" s="43">
        <f>SUMIF($B$7:$B$90,"CAA-3",$H$7:$H$90)</f>
        <v>9933.4699999999993</v>
      </c>
      <c r="I100" s="43">
        <f>SUMIF($B$7:$B$90,"CAA-3",$I$7:$I$90)</f>
        <v>43188.750000000007</v>
      </c>
      <c r="J100" s="20">
        <f t="shared" si="0"/>
        <v>53122.220000000008</v>
      </c>
      <c r="K100" s="44"/>
      <c r="L100" s="44"/>
      <c r="M100" s="44"/>
      <c r="N100" s="44"/>
      <c r="O100" s="44"/>
      <c r="P100" s="44"/>
      <c r="Q100" s="44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4.25" hidden="1" customHeight="1" x14ac:dyDescent="0.25">
      <c r="A101" s="46" t="s">
        <v>223</v>
      </c>
      <c r="B101" s="40" t="s">
        <v>161</v>
      </c>
      <c r="C101" s="41">
        <f>SUMIFS($E$7:$E$90,$B$7:$B$90,"CAA-4",$D$7:$D$90,"&lt;&gt;VAGO")</f>
        <v>7</v>
      </c>
      <c r="D101" s="41">
        <f>SUMIFS($E$7:$E$90,$B$7:$B$90,"CAA-4",$D$7:$D$90,"VAGO")</f>
        <v>1</v>
      </c>
      <c r="E101" s="16">
        <v>1</v>
      </c>
      <c r="F101" s="45"/>
      <c r="G101" s="43">
        <f>SUMIF($B$7:$B$90,"CAA-4",$G$7:$G$90)</f>
        <v>0</v>
      </c>
      <c r="H101" s="43">
        <f>SUMIF($B$7:$B$90,"CAA-4",$H$7:$H$90)</f>
        <v>1860.4599999999998</v>
      </c>
      <c r="I101" s="43">
        <f>SUMIF($B$7:$B$90,"CAA-4",$I$7:$I$90)</f>
        <v>7441.7699999999986</v>
      </c>
      <c r="J101" s="20">
        <f t="shared" si="0"/>
        <v>9302.2299999999977</v>
      </c>
      <c r="K101" s="44"/>
      <c r="L101" s="44"/>
      <c r="M101" s="44"/>
      <c r="N101" s="44"/>
      <c r="O101" s="44"/>
      <c r="P101" s="44"/>
      <c r="Q101" s="44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4.25" hidden="1" customHeight="1" x14ac:dyDescent="0.25">
      <c r="A102" s="46" t="s">
        <v>224</v>
      </c>
      <c r="B102" s="40" t="s">
        <v>180</v>
      </c>
      <c r="C102" s="41">
        <f>SUMIFS($E$7:$E$90,$B$7:$B$90,"CAA-5",$D$7:$D$90,"&lt;&gt;VAGO")</f>
        <v>12</v>
      </c>
      <c r="D102" s="41">
        <f>SUMIFS($E$7:$E$90,$B$7:$B$90,"CAA-5",$D$7:$D$90,"VAGO")</f>
        <v>5</v>
      </c>
      <c r="E102" s="16">
        <v>1</v>
      </c>
      <c r="F102" s="45"/>
      <c r="G102" s="43">
        <f>SUMIF($B$7:$B$90,"CAA-5",$G$7:$G$90)</f>
        <v>0</v>
      </c>
      <c r="H102" s="43">
        <f>SUMIF($B$7:$B$90,"CAA-5",$H$7:$H$90)</f>
        <v>2790.72</v>
      </c>
      <c r="I102" s="43">
        <f>SUMIF($B$7:$B$90,"CAA-5",$I$7:$I$90)</f>
        <v>11162.64</v>
      </c>
      <c r="J102" s="20">
        <f t="shared" si="0"/>
        <v>13953.359999999999</v>
      </c>
      <c r="K102" s="44"/>
      <c r="L102" s="44"/>
      <c r="M102" s="44"/>
      <c r="N102" s="44"/>
      <c r="O102" s="44"/>
      <c r="P102" s="44"/>
      <c r="Q102" s="44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4.25" hidden="1" customHeight="1" x14ac:dyDescent="0.25">
      <c r="A103" s="35" t="s">
        <v>225</v>
      </c>
      <c r="B103" s="37"/>
      <c r="C103" s="36">
        <f t="shared" ref="C103:E103" si="1">SUM(C92:C102)</f>
        <v>78</v>
      </c>
      <c r="D103" s="36">
        <f t="shared" si="1"/>
        <v>6</v>
      </c>
      <c r="E103" s="36">
        <f t="shared" si="1"/>
        <v>11</v>
      </c>
      <c r="F103" s="37"/>
      <c r="G103" s="48">
        <f t="shared" ref="G103:J103" si="2">SUM(G92:G102)</f>
        <v>10570</v>
      </c>
      <c r="H103" s="48">
        <f t="shared" si="2"/>
        <v>47243.950000000004</v>
      </c>
      <c r="I103" s="48">
        <f t="shared" si="2"/>
        <v>200395.63</v>
      </c>
      <c r="J103" s="48">
        <f t="shared" si="2"/>
        <v>258209.58</v>
      </c>
      <c r="K103" s="44"/>
      <c r="L103" s="44"/>
      <c r="M103" s="44"/>
      <c r="N103" s="44"/>
      <c r="O103" s="44"/>
      <c r="P103" s="44"/>
      <c r="Q103" s="44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4.25" customHeight="1" x14ac:dyDescent="0.25">
      <c r="A104" s="44"/>
      <c r="B104" s="44"/>
      <c r="C104" s="44"/>
      <c r="D104" s="44"/>
      <c r="E104" s="44"/>
      <c r="F104" s="44"/>
      <c r="G104" s="44"/>
      <c r="H104" s="38"/>
      <c r="I104" s="38"/>
      <c r="J104" s="49"/>
      <c r="K104" s="44"/>
      <c r="L104" s="44"/>
      <c r="M104" s="44"/>
      <c r="N104" s="44"/>
      <c r="O104" s="44"/>
      <c r="P104" s="44"/>
      <c r="Q104" s="44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4.25" customHeight="1" x14ac:dyDescent="0.25">
      <c r="A105" s="97" t="s">
        <v>226</v>
      </c>
      <c r="B105" s="89"/>
      <c r="C105" s="89"/>
      <c r="D105" s="89"/>
      <c r="E105" s="89"/>
      <c r="F105" s="89"/>
      <c r="G105" s="89"/>
      <c r="H105" s="89"/>
      <c r="I105" s="90"/>
      <c r="J105" s="44"/>
      <c r="K105" s="7"/>
      <c r="L105" s="44"/>
      <c r="M105" s="44"/>
      <c r="N105" s="44"/>
      <c r="O105" s="44"/>
      <c r="P105" s="44"/>
      <c r="Q105" s="44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4.25" customHeight="1" x14ac:dyDescent="0.25">
      <c r="A106" s="10" t="s">
        <v>227</v>
      </c>
      <c r="B106" s="10" t="s">
        <v>228</v>
      </c>
      <c r="C106" s="10" t="s">
        <v>229</v>
      </c>
      <c r="D106" s="10" t="s">
        <v>230</v>
      </c>
      <c r="E106" s="10" t="s">
        <v>231</v>
      </c>
      <c r="F106" s="10" t="s">
        <v>232</v>
      </c>
      <c r="G106" s="10" t="s">
        <v>233</v>
      </c>
      <c r="H106" s="10" t="s">
        <v>234</v>
      </c>
      <c r="I106" s="10" t="s">
        <v>235</v>
      </c>
      <c r="J106" s="50"/>
      <c r="K106" s="7"/>
      <c r="L106" s="50"/>
      <c r="M106" s="50"/>
      <c r="N106" s="50"/>
      <c r="O106" s="50"/>
      <c r="P106" s="50"/>
      <c r="Q106" s="50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</row>
    <row r="107" spans="1:30" ht="14.25" customHeight="1" x14ac:dyDescent="0.3">
      <c r="A107" s="51" t="s">
        <v>236</v>
      </c>
      <c r="B107" s="14" t="s">
        <v>237</v>
      </c>
      <c r="C107" s="52" t="s">
        <v>89</v>
      </c>
      <c r="D107" s="52" t="s">
        <v>31</v>
      </c>
      <c r="E107" s="40">
        <v>1</v>
      </c>
      <c r="F107" s="53" t="s">
        <v>238</v>
      </c>
      <c r="G107" s="54">
        <v>0</v>
      </c>
      <c r="H107" s="26">
        <v>5847.08</v>
      </c>
      <c r="I107" s="43">
        <f t="shared" ref="I107:I114" si="3">SUM(G107:H107)</f>
        <v>5847.08</v>
      </c>
      <c r="J107" s="44"/>
      <c r="K107" s="38"/>
      <c r="L107" s="38"/>
      <c r="M107" s="38"/>
      <c r="N107" s="38"/>
      <c r="O107" s="38"/>
      <c r="P107" s="38"/>
      <c r="Q107" s="38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spans="1:30" ht="14.25" customHeight="1" x14ac:dyDescent="0.3">
      <c r="A108" s="24" t="s">
        <v>239</v>
      </c>
      <c r="B108" s="24" t="s">
        <v>237</v>
      </c>
      <c r="C108" s="52" t="s">
        <v>37</v>
      </c>
      <c r="D108" s="52" t="s">
        <v>31</v>
      </c>
      <c r="E108" s="40">
        <v>1</v>
      </c>
      <c r="F108" s="53" t="s">
        <v>243</v>
      </c>
      <c r="G108" s="54">
        <v>0</v>
      </c>
      <c r="H108" s="55">
        <v>5847.08</v>
      </c>
      <c r="I108" s="43">
        <f t="shared" si="3"/>
        <v>5847.08</v>
      </c>
      <c r="J108" s="44"/>
      <c r="K108" s="38"/>
      <c r="L108" s="38"/>
      <c r="M108" s="38"/>
      <c r="N108" s="38"/>
      <c r="O108" s="38"/>
      <c r="P108" s="38"/>
      <c r="Q108" s="38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spans="1:30" ht="14.25" customHeight="1" x14ac:dyDescent="0.3">
      <c r="A109" s="29" t="s">
        <v>241</v>
      </c>
      <c r="B109" s="14" t="s">
        <v>242</v>
      </c>
      <c r="C109" s="52" t="s">
        <v>140</v>
      </c>
      <c r="D109" s="52" t="s">
        <v>31</v>
      </c>
      <c r="E109" s="40">
        <v>1</v>
      </c>
      <c r="F109" s="53" t="s">
        <v>254</v>
      </c>
      <c r="G109" s="54">
        <v>0</v>
      </c>
      <c r="H109" s="18">
        <v>4916.8599999999997</v>
      </c>
      <c r="I109" s="43">
        <f t="shared" si="3"/>
        <v>4916.8599999999997</v>
      </c>
      <c r="J109" s="44"/>
      <c r="K109" s="38"/>
      <c r="L109" s="38"/>
      <c r="M109" s="38"/>
      <c r="N109" s="38"/>
      <c r="O109" s="38"/>
      <c r="P109" s="38"/>
      <c r="Q109" s="38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spans="1:30" ht="14.25" customHeight="1" x14ac:dyDescent="0.3">
      <c r="A110" s="24" t="s">
        <v>244</v>
      </c>
      <c r="B110" s="14" t="s">
        <v>245</v>
      </c>
      <c r="C110" s="52" t="s">
        <v>145</v>
      </c>
      <c r="D110" s="52" t="s">
        <v>31</v>
      </c>
      <c r="E110" s="40">
        <v>1</v>
      </c>
      <c r="F110" s="53" t="s">
        <v>246</v>
      </c>
      <c r="G110" s="54">
        <v>0</v>
      </c>
      <c r="H110" s="18">
        <v>4518.2</v>
      </c>
      <c r="I110" s="43">
        <f t="shared" si="3"/>
        <v>4518.2</v>
      </c>
      <c r="J110" s="44"/>
      <c r="K110" s="38"/>
      <c r="L110" s="38"/>
      <c r="M110" s="38"/>
      <c r="N110" s="38"/>
      <c r="O110" s="38"/>
      <c r="P110" s="38"/>
      <c r="Q110" s="38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spans="1:30" ht="14.25" customHeight="1" x14ac:dyDescent="0.3">
      <c r="A111" s="24" t="s">
        <v>247</v>
      </c>
      <c r="B111" s="14" t="s">
        <v>248</v>
      </c>
      <c r="C111" s="52" t="s">
        <v>89</v>
      </c>
      <c r="D111" s="52" t="s">
        <v>31</v>
      </c>
      <c r="E111" s="40">
        <v>1</v>
      </c>
      <c r="F111" s="53" t="s">
        <v>249</v>
      </c>
      <c r="G111" s="54">
        <v>0</v>
      </c>
      <c r="H111" s="18">
        <v>3720.87</v>
      </c>
      <c r="I111" s="43">
        <f t="shared" si="3"/>
        <v>3720.87</v>
      </c>
      <c r="J111" s="44"/>
      <c r="K111" s="38"/>
      <c r="L111" s="38"/>
      <c r="M111" s="38"/>
      <c r="N111" s="38"/>
      <c r="O111" s="38"/>
      <c r="P111" s="38"/>
      <c r="Q111" s="38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spans="1:30" ht="14.25" customHeight="1" x14ac:dyDescent="0.3">
      <c r="A112" s="33" t="s">
        <v>250</v>
      </c>
      <c r="B112" s="14" t="s">
        <v>248</v>
      </c>
      <c r="C112" s="52" t="s">
        <v>140</v>
      </c>
      <c r="D112" s="52" t="s">
        <v>31</v>
      </c>
      <c r="E112" s="40">
        <v>1</v>
      </c>
      <c r="F112" s="53" t="s">
        <v>251</v>
      </c>
      <c r="G112" s="54">
        <v>0</v>
      </c>
      <c r="H112" s="18">
        <v>3720.87</v>
      </c>
      <c r="I112" s="43">
        <f t="shared" si="3"/>
        <v>3720.87</v>
      </c>
      <c r="J112" s="44"/>
      <c r="K112" s="38"/>
      <c r="L112" s="38"/>
      <c r="M112" s="38"/>
      <c r="N112" s="38"/>
      <c r="O112" s="38"/>
      <c r="P112" s="38"/>
      <c r="Q112" s="38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spans="1:30" ht="14.25" customHeight="1" x14ac:dyDescent="0.3">
      <c r="A113" s="24" t="s">
        <v>252</v>
      </c>
      <c r="B113" s="24" t="s">
        <v>253</v>
      </c>
      <c r="C113" s="52" t="s">
        <v>140</v>
      </c>
      <c r="D113" s="52" t="s">
        <v>31</v>
      </c>
      <c r="E113" s="40">
        <v>1</v>
      </c>
      <c r="F113" s="53" t="s">
        <v>146</v>
      </c>
      <c r="G113" s="54">
        <v>0</v>
      </c>
      <c r="H113" s="18">
        <v>2657.77</v>
      </c>
      <c r="I113" s="43">
        <f t="shared" si="3"/>
        <v>2657.77</v>
      </c>
      <c r="J113" s="44"/>
      <c r="K113" s="38"/>
      <c r="L113" s="38"/>
      <c r="M113" s="38"/>
      <c r="N113" s="38"/>
      <c r="O113" s="38"/>
      <c r="P113" s="38"/>
      <c r="Q113" s="38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spans="1:30" ht="14.25" customHeight="1" x14ac:dyDescent="0.3">
      <c r="A114" s="24" t="s">
        <v>255</v>
      </c>
      <c r="B114" s="24" t="s">
        <v>253</v>
      </c>
      <c r="C114" s="52" t="s">
        <v>256</v>
      </c>
      <c r="D114" s="52" t="s">
        <v>31</v>
      </c>
      <c r="E114" s="40">
        <v>1</v>
      </c>
      <c r="F114" s="56" t="s">
        <v>257</v>
      </c>
      <c r="G114" s="54">
        <v>0</v>
      </c>
      <c r="H114" s="18">
        <v>2657.77</v>
      </c>
      <c r="I114" s="43">
        <f t="shared" si="3"/>
        <v>2657.77</v>
      </c>
      <c r="J114" s="44"/>
      <c r="K114" s="38"/>
      <c r="L114" s="38"/>
      <c r="M114" s="38"/>
      <c r="N114" s="38"/>
      <c r="O114" s="38"/>
      <c r="P114" s="38"/>
      <c r="Q114" s="38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</row>
    <row r="115" spans="1:30" ht="14.25" customHeight="1" x14ac:dyDescent="0.25">
      <c r="A115" s="35" t="s">
        <v>258</v>
      </c>
      <c r="B115" s="35" t="s">
        <v>259</v>
      </c>
      <c r="C115" s="36" t="s">
        <v>260</v>
      </c>
      <c r="D115" s="36" t="s">
        <v>261</v>
      </c>
      <c r="E115" s="36" t="s">
        <v>262</v>
      </c>
      <c r="F115" s="57"/>
      <c r="G115" s="36" t="s">
        <v>263</v>
      </c>
      <c r="H115" s="36" t="s">
        <v>264</v>
      </c>
      <c r="I115" s="36" t="s">
        <v>265</v>
      </c>
      <c r="J115" s="44"/>
      <c r="K115" s="7"/>
      <c r="L115" s="7"/>
      <c r="M115" s="7"/>
      <c r="N115" s="7"/>
      <c r="O115" s="7"/>
      <c r="P115" s="7"/>
      <c r="Q115" s="7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</row>
    <row r="116" spans="1:30" ht="14.25" customHeight="1" x14ac:dyDescent="0.25">
      <c r="A116" s="39" t="s">
        <v>266</v>
      </c>
      <c r="B116" s="59" t="s">
        <v>237</v>
      </c>
      <c r="C116" s="41">
        <f>SUMIFS($E$107:$E$114,$B$107:$B$114,"FDA",$D$107:$D$114,"&lt;&gt;VAGO")</f>
        <v>2</v>
      </c>
      <c r="D116" s="41">
        <f>SUMIFS($E$107:$E$114,$B$107:$B$114,"FDA",$D$107:$D$114,"VAGO")</f>
        <v>0</v>
      </c>
      <c r="E116" s="41">
        <f t="shared" ref="E116:E120" si="4">C116+D116</f>
        <v>2</v>
      </c>
      <c r="F116" s="42"/>
      <c r="G116" s="43">
        <f>SUMIF($B$107:$B$114,"FDA",$G$107:$G$114)</f>
        <v>0</v>
      </c>
      <c r="H116" s="43">
        <f>SUMIF($B$107:$B$114,"FDA",$H$107:$H$114)</f>
        <v>11694.16</v>
      </c>
      <c r="I116" s="43">
        <f>SUMIF($B$107:$B$114,"FDA",$I$107:$I$114)</f>
        <v>11694.16</v>
      </c>
      <c r="J116" s="38"/>
      <c r="K116" s="7"/>
      <c r="L116" s="38"/>
      <c r="M116" s="38"/>
      <c r="N116" s="38"/>
      <c r="O116" s="38"/>
      <c r="P116" s="38"/>
      <c r="Q116" s="38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spans="1:30" ht="14.25" customHeight="1" x14ac:dyDescent="0.25">
      <c r="A117" s="39" t="s">
        <v>267</v>
      </c>
      <c r="B117" s="59" t="s">
        <v>242</v>
      </c>
      <c r="C117" s="41">
        <f>SUMIFS($E$107:$E$114,$B$107:$B$114,"FDA-1",$D$107:$D$114,"&lt;&gt;VAGO")</f>
        <v>1</v>
      </c>
      <c r="D117" s="41">
        <f>SUMIFS($E$107:$E$114,$B$107:$B$114,"FDA-1",$D$107:$D$114,"VAGO")</f>
        <v>0</v>
      </c>
      <c r="E117" s="41">
        <f t="shared" si="4"/>
        <v>1</v>
      </c>
      <c r="F117" s="42"/>
      <c r="G117" s="43">
        <f>SUMIF($B$107:$B$114,"FDA-1",$G$107:$G$114)</f>
        <v>0</v>
      </c>
      <c r="H117" s="43">
        <f>SUMIF($B$107:$B$114,"FDA-1",$H$107:$H$114)</f>
        <v>4916.8599999999997</v>
      </c>
      <c r="I117" s="43">
        <f>SUMIF($B$107:$B$114,"FDA-1",$I$107:$I$114)</f>
        <v>4916.8599999999997</v>
      </c>
      <c r="J117" s="38"/>
      <c r="K117" s="7"/>
      <c r="L117" s="38"/>
      <c r="M117" s="38"/>
      <c r="N117" s="38"/>
      <c r="O117" s="38"/>
      <c r="P117" s="38"/>
      <c r="Q117" s="38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spans="1:30" ht="14.25" customHeight="1" x14ac:dyDescent="0.25">
      <c r="A118" s="39" t="s">
        <v>268</v>
      </c>
      <c r="B118" s="59" t="s">
        <v>245</v>
      </c>
      <c r="C118" s="41">
        <f>SUMIFS($E$107:$E$114,$B$107:$B$114,"FDA-2",$D$107:$D$114,"&lt;&gt;VAGO")</f>
        <v>1</v>
      </c>
      <c r="D118" s="41">
        <f>SUMIFS($E$107:$E$114,$B$107:$B$114,"FDA-2",$D$107:$D$114,"VAGO")</f>
        <v>0</v>
      </c>
      <c r="E118" s="41">
        <f t="shared" si="4"/>
        <v>1</v>
      </c>
      <c r="F118" s="45"/>
      <c r="G118" s="43">
        <f>SUMIF($B$107:$B$114,"FDA-2",$G$107:$G$114)</f>
        <v>0</v>
      </c>
      <c r="H118" s="43">
        <f>SUMIF($B$107:$B$114,"FDA-2",$H$107:$H$114)</f>
        <v>4518.2</v>
      </c>
      <c r="I118" s="43">
        <f>SUMIF($B$107:$B$114,"FDA-2",$I$107:$I$114)</f>
        <v>4518.2</v>
      </c>
      <c r="J118" s="38"/>
      <c r="K118" s="7"/>
      <c r="L118" s="38"/>
      <c r="M118" s="38"/>
      <c r="N118" s="38"/>
      <c r="O118" s="38"/>
      <c r="P118" s="38"/>
      <c r="Q118" s="38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spans="1:30" ht="14.25" customHeight="1" x14ac:dyDescent="0.25">
      <c r="A119" s="39" t="s">
        <v>269</v>
      </c>
      <c r="B119" s="59" t="s">
        <v>248</v>
      </c>
      <c r="C119" s="41">
        <f>SUMIFS($E$107:$E$114,$B$107:$B$114,"FDA-3",$D$107:$D$114,"&lt;&gt;VAGO")</f>
        <v>2</v>
      </c>
      <c r="D119" s="41">
        <f>SUMIFS($E$107:$E$114,$B$107:$B$114,"FDA-3",$D$107:$D$114,"VAGO")</f>
        <v>0</v>
      </c>
      <c r="E119" s="41">
        <f t="shared" si="4"/>
        <v>2</v>
      </c>
      <c r="F119" s="47"/>
      <c r="G119" s="43">
        <f>SUMIF($B$107:$B$114,"FDA-3",$G$107:$G$114)</f>
        <v>0</v>
      </c>
      <c r="H119" s="43">
        <f>SUMIF($B$107:$B$114,"FDA-3",$H$107:$H$114)</f>
        <v>7441.74</v>
      </c>
      <c r="I119" s="43">
        <f>SUMIF($B$107:$B$114,"FDA-3",$I$107:$I$114)</f>
        <v>7441.74</v>
      </c>
      <c r="J119" s="38"/>
      <c r="K119" s="7"/>
      <c r="L119" s="38"/>
      <c r="M119" s="38"/>
      <c r="N119" s="38"/>
      <c r="O119" s="38"/>
      <c r="P119" s="38"/>
      <c r="Q119" s="38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spans="1:30" ht="14.25" customHeight="1" x14ac:dyDescent="0.25">
      <c r="A120" s="39" t="s">
        <v>270</v>
      </c>
      <c r="B120" s="59" t="s">
        <v>253</v>
      </c>
      <c r="C120" s="41">
        <f>SUMIFS($E$107:$E$114,$B$107:$B$114,"FDA-4",$D$107:$D$114,"&lt;&gt;VAGO")</f>
        <v>2</v>
      </c>
      <c r="D120" s="41">
        <f>SUMIFS($E$107:$E$114,$B$107:$B$114,"FDA-4",$D$107:$D$114,"VAGO")</f>
        <v>0</v>
      </c>
      <c r="E120" s="41">
        <f t="shared" si="4"/>
        <v>2</v>
      </c>
      <c r="F120" s="45"/>
      <c r="G120" s="43">
        <f>SUMIF($B$107:$B$114,"FDA-4",$G$107:$G$114)</f>
        <v>0</v>
      </c>
      <c r="H120" s="43">
        <f>SUMIF($B$107:$B$114,"FDA-4",$H$107:$H$114)</f>
        <v>5315.54</v>
      </c>
      <c r="I120" s="43">
        <f>SUMIF($B$107:$B$114,"FDA-4",$I$107:$I$114)</f>
        <v>5315.54</v>
      </c>
      <c r="J120" s="38"/>
      <c r="K120" s="7"/>
      <c r="L120" s="38"/>
      <c r="M120" s="38"/>
      <c r="N120" s="38"/>
      <c r="O120" s="38"/>
      <c r="P120" s="38"/>
      <c r="Q120" s="38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 spans="1:30" ht="14.25" customHeight="1" x14ac:dyDescent="0.25">
      <c r="A121" s="35" t="s">
        <v>271</v>
      </c>
      <c r="B121" s="57"/>
      <c r="C121" s="36">
        <f>SUM(C116:C120)</f>
        <v>8</v>
      </c>
      <c r="D121" s="36">
        <f>SUM(D117:D120)</f>
        <v>0</v>
      </c>
      <c r="E121" s="36">
        <f>SUM(E116:E120)</f>
        <v>8</v>
      </c>
      <c r="F121" s="57"/>
      <c r="G121" s="60">
        <f t="shared" ref="G121:I121" si="5">SUM(G116:G120)</f>
        <v>0</v>
      </c>
      <c r="H121" s="60">
        <f t="shared" si="5"/>
        <v>33886.5</v>
      </c>
      <c r="I121" s="60">
        <f t="shared" si="5"/>
        <v>33886.5</v>
      </c>
      <c r="J121" s="38"/>
      <c r="K121" s="7"/>
      <c r="L121" s="38"/>
      <c r="M121" s="38"/>
      <c r="N121" s="38"/>
      <c r="O121" s="38"/>
      <c r="P121" s="38"/>
      <c r="Q121" s="38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 spans="1:30" ht="14.25" customHeight="1" x14ac:dyDescent="0.25">
      <c r="A122" s="49"/>
      <c r="B122" s="49"/>
      <c r="C122" s="49"/>
      <c r="D122" s="49"/>
      <c r="E122" s="49"/>
      <c r="F122" s="49"/>
      <c r="G122" s="49"/>
      <c r="H122" s="49"/>
      <c r="I122" s="7"/>
      <c r="J122" s="38"/>
      <c r="K122" s="7"/>
      <c r="L122" s="38"/>
      <c r="M122" s="38"/>
      <c r="N122" s="38"/>
      <c r="O122" s="38"/>
      <c r="P122" s="38"/>
      <c r="Q122" s="38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 spans="1:30" ht="14.25" customHeight="1" x14ac:dyDescent="0.25">
      <c r="A123" s="97" t="s">
        <v>272</v>
      </c>
      <c r="B123" s="89"/>
      <c r="C123" s="89"/>
      <c r="D123" s="89"/>
      <c r="E123" s="89"/>
      <c r="F123" s="89"/>
      <c r="G123" s="89"/>
      <c r="H123" s="89"/>
      <c r="I123" s="90"/>
      <c r="J123" s="38"/>
      <c r="K123" s="7"/>
      <c r="L123" s="38"/>
      <c r="M123" s="38"/>
      <c r="N123" s="38"/>
      <c r="O123" s="38"/>
      <c r="P123" s="38"/>
      <c r="Q123" s="38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</row>
    <row r="124" spans="1:30" ht="14.25" customHeight="1" x14ac:dyDescent="0.25">
      <c r="A124" s="61" t="s">
        <v>273</v>
      </c>
      <c r="B124" s="10" t="s">
        <v>274</v>
      </c>
      <c r="C124" s="10" t="s">
        <v>275</v>
      </c>
      <c r="D124" s="10" t="s">
        <v>276</v>
      </c>
      <c r="E124" s="10" t="s">
        <v>277</v>
      </c>
      <c r="F124" s="10" t="s">
        <v>278</v>
      </c>
      <c r="G124" s="10" t="s">
        <v>279</v>
      </c>
      <c r="H124" s="10" t="s">
        <v>280</v>
      </c>
      <c r="I124" s="10" t="s">
        <v>281</v>
      </c>
      <c r="J124" s="7"/>
      <c r="K124" s="7"/>
      <c r="L124" s="7"/>
      <c r="M124" s="7"/>
      <c r="N124" s="7"/>
      <c r="O124" s="7"/>
      <c r="P124" s="7"/>
      <c r="Q124" s="7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</row>
    <row r="125" spans="1:30" ht="14.25" customHeight="1" x14ac:dyDescent="0.25">
      <c r="A125" s="62" t="s">
        <v>282</v>
      </c>
      <c r="B125" s="62" t="s">
        <v>283</v>
      </c>
      <c r="C125" s="63" t="s">
        <v>61</v>
      </c>
      <c r="D125" s="52" t="s">
        <v>31</v>
      </c>
      <c r="E125" s="40">
        <v>1</v>
      </c>
      <c r="F125" s="64" t="s">
        <v>284</v>
      </c>
      <c r="G125" s="54">
        <v>0</v>
      </c>
      <c r="H125" s="65">
        <v>1200.69</v>
      </c>
      <c r="I125" s="43">
        <f t="shared" ref="I125:I127" si="6">SUM(G125:H125)</f>
        <v>1200.69</v>
      </c>
      <c r="J125" s="38"/>
      <c r="K125" s="38"/>
      <c r="L125" s="38"/>
      <c r="M125" s="38"/>
      <c r="N125" s="38"/>
      <c r="O125" s="38"/>
      <c r="P125" s="38"/>
      <c r="Q125" s="38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 spans="1:30" ht="14.25" customHeight="1" x14ac:dyDescent="0.25">
      <c r="A126" s="66" t="s">
        <v>285</v>
      </c>
      <c r="B126" s="67" t="s">
        <v>283</v>
      </c>
      <c r="C126" s="52" t="s">
        <v>145</v>
      </c>
      <c r="D126" s="52" t="s">
        <v>31</v>
      </c>
      <c r="E126" s="40">
        <v>1</v>
      </c>
      <c r="F126" s="68" t="s">
        <v>286</v>
      </c>
      <c r="G126" s="54">
        <v>0</v>
      </c>
      <c r="H126" s="65">
        <v>1200.69</v>
      </c>
      <c r="I126" s="43">
        <f t="shared" si="6"/>
        <v>1200.69</v>
      </c>
      <c r="J126" s="38"/>
      <c r="K126" s="38"/>
      <c r="L126" s="38"/>
      <c r="M126" s="38"/>
      <c r="N126" s="38"/>
      <c r="O126" s="38"/>
      <c r="P126" s="38"/>
      <c r="Q126" s="38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 spans="1:30" ht="14.25" customHeight="1" x14ac:dyDescent="0.25">
      <c r="A127" s="66" t="s">
        <v>285</v>
      </c>
      <c r="B127" s="67" t="s">
        <v>283</v>
      </c>
      <c r="C127" s="52"/>
      <c r="D127" s="52" t="s">
        <v>162</v>
      </c>
      <c r="E127" s="40">
        <v>1</v>
      </c>
      <c r="F127" s="69" t="s">
        <v>162</v>
      </c>
      <c r="G127" s="54">
        <v>0</v>
      </c>
      <c r="H127" s="54">
        <v>0</v>
      </c>
      <c r="I127" s="43">
        <f t="shared" si="6"/>
        <v>0</v>
      </c>
      <c r="J127" s="38"/>
      <c r="K127" s="38"/>
      <c r="L127" s="38"/>
      <c r="M127" s="38"/>
      <c r="N127" s="38"/>
      <c r="O127" s="38"/>
      <c r="P127" s="38"/>
      <c r="Q127" s="38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</row>
    <row r="128" spans="1:30" ht="14.25" customHeight="1" x14ac:dyDescent="0.25">
      <c r="A128" s="35" t="s">
        <v>287</v>
      </c>
      <c r="B128" s="35" t="s">
        <v>288</v>
      </c>
      <c r="C128" s="36" t="s">
        <v>289</v>
      </c>
      <c r="D128" s="36" t="s">
        <v>290</v>
      </c>
      <c r="E128" s="36" t="s">
        <v>291</v>
      </c>
      <c r="F128" s="57"/>
      <c r="G128" s="36" t="s">
        <v>292</v>
      </c>
      <c r="H128" s="36" t="s">
        <v>293</v>
      </c>
      <c r="I128" s="36" t="s">
        <v>294</v>
      </c>
      <c r="J128" s="38"/>
      <c r="K128" s="38"/>
      <c r="L128" s="38"/>
      <c r="M128" s="38"/>
      <c r="N128" s="38"/>
      <c r="O128" s="38"/>
      <c r="P128" s="38"/>
      <c r="Q128" s="3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</row>
    <row r="129" spans="1:30" ht="14.25" customHeight="1" x14ac:dyDescent="0.25">
      <c r="A129" s="39" t="s">
        <v>295</v>
      </c>
      <c r="B129" s="59" t="s">
        <v>283</v>
      </c>
      <c r="C129" s="41">
        <f>SUMIFS($E$125:$E$127,$B$125:$B$127,"FGS-1",$D$125:$D$127,"&lt;&gt;VAGO")</f>
        <v>2</v>
      </c>
      <c r="D129" s="41">
        <f>SUMIFS($E$125:$E$127,$B$125:$B$127,"FGS-1",$D$125:$D$127,"VAGO")</f>
        <v>1</v>
      </c>
      <c r="E129" s="41">
        <f t="shared" ref="E129:E134" si="7">C129+D129</f>
        <v>3</v>
      </c>
      <c r="F129" s="42"/>
      <c r="G129" s="43">
        <f>SUMIF($B$125:$B$127,"FGS-1",$G$125:$G$127)</f>
        <v>0</v>
      </c>
      <c r="H129" s="43">
        <f>SUMIF($B$125:$B$127,"FGS-1",$H$125:$H$127)</f>
        <v>2401.38</v>
      </c>
      <c r="I129" s="43">
        <f>SUMIF($B$125:$B$127,"FGS-1",$G$125:$G$127)</f>
        <v>0</v>
      </c>
      <c r="J129" s="38"/>
      <c r="K129" s="38"/>
      <c r="L129" s="38"/>
      <c r="M129" s="38"/>
      <c r="N129" s="38"/>
      <c r="O129" s="38"/>
      <c r="P129" s="38"/>
      <c r="Q129" s="38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</row>
    <row r="130" spans="1:30" ht="14.25" customHeight="1" x14ac:dyDescent="0.25">
      <c r="A130" s="39" t="s">
        <v>296</v>
      </c>
      <c r="B130" s="59" t="s">
        <v>297</v>
      </c>
      <c r="C130" s="41">
        <f>SUMIFS($E$125:$E$127,$B$125:$B$127,"FGS-2",$D$125:$D$127,"&lt;&gt;VAGO")</f>
        <v>0</v>
      </c>
      <c r="D130" s="41">
        <f>SUMIFS($E$125:$E$127,$B$125:$B$127,"FGS-2",$D$125:$D$127,"VAGO")</f>
        <v>0</v>
      </c>
      <c r="E130" s="41">
        <f t="shared" si="7"/>
        <v>0</v>
      </c>
      <c r="F130" s="45"/>
      <c r="G130" s="43">
        <f>SUMIF($B$125:$B$127,"FGS-2",$G$125:$G$127)</f>
        <v>0</v>
      </c>
      <c r="H130" s="43">
        <f>SUMIF($B$125:$B$127,"FGS-2",$H$125:$H$127)</f>
        <v>0</v>
      </c>
      <c r="I130" s="43">
        <f>SUMIF($B$125:$B$127,"FGS-2",$G$125:$G$127)</f>
        <v>0</v>
      </c>
      <c r="J130" s="38"/>
      <c r="K130" s="38"/>
      <c r="L130" s="38"/>
      <c r="M130" s="38"/>
      <c r="N130" s="38"/>
      <c r="O130" s="38"/>
      <c r="P130" s="38"/>
      <c r="Q130" s="38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</row>
    <row r="131" spans="1:30" ht="14.25" customHeight="1" x14ac:dyDescent="0.25">
      <c r="A131" s="39" t="s">
        <v>298</v>
      </c>
      <c r="B131" s="59" t="s">
        <v>299</v>
      </c>
      <c r="C131" s="41">
        <f>SUMIFS($E$125:$E$127,$B$125:$B$127,"FGS-3",$D$125:$D$127,"&lt;&gt;VAGO")</f>
        <v>0</v>
      </c>
      <c r="D131" s="41">
        <f>SUMIFS($E$125:$E$127,$B$125:$B$127,"FGS-3",$D$125:$D$127,"VAGO")</f>
        <v>0</v>
      </c>
      <c r="E131" s="41">
        <f t="shared" si="7"/>
        <v>0</v>
      </c>
      <c r="F131" s="45"/>
      <c r="G131" s="43">
        <f>SUMIF($B$125:$B$127,"FGS-3",$G$125:$G$127)</f>
        <v>0</v>
      </c>
      <c r="H131" s="43">
        <f>SUMIF($B$125:$B$127,"FGS-3",$H$125:$H$127)</f>
        <v>0</v>
      </c>
      <c r="I131" s="43">
        <f>SUMIF($B$125:$B$127,"FGS-3",$G$125:$G$127)</f>
        <v>0</v>
      </c>
      <c r="J131" s="38"/>
      <c r="K131" s="38"/>
      <c r="L131" s="38"/>
      <c r="M131" s="38"/>
      <c r="N131" s="38"/>
      <c r="O131" s="38"/>
      <c r="P131" s="38"/>
      <c r="Q131" s="38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</row>
    <row r="132" spans="1:30" ht="14.25" customHeight="1" x14ac:dyDescent="0.25">
      <c r="A132" s="46" t="s">
        <v>300</v>
      </c>
      <c r="B132" s="70" t="s">
        <v>301</v>
      </c>
      <c r="C132" s="41">
        <f>SUMIFS($E$125:$E$127,$B$125:$B$127,"FGA-1",$D$125:$D$127,"&lt;&gt;VAGO")</f>
        <v>0</v>
      </c>
      <c r="D132" s="41">
        <f>SUMIFS($E$125:$E$127,$B$125:$B$127,"FGA-1",$D$125:$D$127,"VAGO")</f>
        <v>0</v>
      </c>
      <c r="E132" s="41">
        <f t="shared" si="7"/>
        <v>0</v>
      </c>
      <c r="F132" s="47"/>
      <c r="G132" s="43">
        <f>SUMIF($B$125:$B$127,"FGA-1",$G$125:$G$127)</f>
        <v>0</v>
      </c>
      <c r="H132" s="43">
        <f>SUMIF($B$125:$B$127,"FGA-1",$H$125:$H$127)</f>
        <v>0</v>
      </c>
      <c r="I132" s="43">
        <f>SUMIF($B$125:$B$127,"FGA-1",$G$125:$G$127)</f>
        <v>0</v>
      </c>
      <c r="J132" s="38"/>
      <c r="K132" s="38"/>
      <c r="L132" s="38"/>
      <c r="M132" s="38"/>
      <c r="N132" s="38"/>
      <c r="O132" s="38"/>
      <c r="P132" s="38"/>
      <c r="Q132" s="38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</row>
    <row r="133" spans="1:30" ht="14.25" customHeight="1" x14ac:dyDescent="0.25">
      <c r="A133" s="39" t="s">
        <v>302</v>
      </c>
      <c r="B133" s="59" t="s">
        <v>303</v>
      </c>
      <c r="C133" s="41">
        <f>SUMIFS($E$125:$E$127,$B$125:$B$127,"FGA-2",$D$125:$D$127,"&lt;&gt;VAGO")</f>
        <v>0</v>
      </c>
      <c r="D133" s="41">
        <f>SUMIFS($E$125:$E$127,$B$125:$B$127,"FGA-2",$D$125:$D$127,"VAGO")</f>
        <v>0</v>
      </c>
      <c r="E133" s="41">
        <f t="shared" si="7"/>
        <v>0</v>
      </c>
      <c r="F133" s="47"/>
      <c r="G133" s="43">
        <f>SUMIF($B$125:$B$127,"FGA-2",$G$125:$G$127)</f>
        <v>0</v>
      </c>
      <c r="H133" s="43">
        <f>SUMIF($B$125:$B$127,"FGA-2",$H$125:$H$127)</f>
        <v>0</v>
      </c>
      <c r="I133" s="43">
        <f>SUMIF($B$125:$B$127,"FGA-2",$G$125:$G$127)</f>
        <v>0</v>
      </c>
      <c r="J133" s="38"/>
      <c r="K133" s="38"/>
      <c r="L133" s="38"/>
      <c r="M133" s="38"/>
      <c r="N133" s="38"/>
      <c r="O133" s="38"/>
      <c r="P133" s="38"/>
      <c r="Q133" s="38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</row>
    <row r="134" spans="1:30" ht="14.25" customHeight="1" x14ac:dyDescent="0.25">
      <c r="A134" s="39" t="s">
        <v>304</v>
      </c>
      <c r="B134" s="59" t="s">
        <v>305</v>
      </c>
      <c r="C134" s="41">
        <f>SUMIFS($E$125:$E$127,$B$125:$B$127,"FGA-3",$D$125:$D$127,"&lt;&gt;VAGO")</f>
        <v>0</v>
      </c>
      <c r="D134" s="41">
        <f>SUMIFS($E$125:$E$127,$B$125:$B$127,"FGA-3",$D$125:$D$127,"VAGO")</f>
        <v>0</v>
      </c>
      <c r="E134" s="41">
        <f t="shared" si="7"/>
        <v>0</v>
      </c>
      <c r="F134" s="45"/>
      <c r="G134" s="43">
        <f>SUMIF($B$125:$B$127,"FGA-3",$G$125:$G$127)</f>
        <v>0</v>
      </c>
      <c r="H134" s="43">
        <f>SUMIF($B$125:$B$127,"FGA-3",$H$125:$H$127)</f>
        <v>0</v>
      </c>
      <c r="I134" s="43">
        <f>SUMIF($B$125:$B$127,"FGA-3",$G$125:$G$127)</f>
        <v>0</v>
      </c>
      <c r="J134" s="38"/>
      <c r="K134" s="38"/>
      <c r="L134" s="38"/>
      <c r="M134" s="38"/>
      <c r="N134" s="38"/>
      <c r="O134" s="38"/>
      <c r="P134" s="38"/>
      <c r="Q134" s="3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</row>
    <row r="135" spans="1:30" ht="14.25" customHeight="1" x14ac:dyDescent="0.25">
      <c r="A135" s="35" t="s">
        <v>306</v>
      </c>
      <c r="B135" s="57"/>
      <c r="C135" s="36">
        <f t="shared" ref="C135:E135" si="8">SUM(C129:C134)</f>
        <v>2</v>
      </c>
      <c r="D135" s="36">
        <f t="shared" si="8"/>
        <v>1</v>
      </c>
      <c r="E135" s="36">
        <f t="shared" si="8"/>
        <v>3</v>
      </c>
      <c r="F135" s="57"/>
      <c r="G135" s="60">
        <f t="shared" ref="G135:I135" si="9">SUM(G129:G134)</f>
        <v>0</v>
      </c>
      <c r="H135" s="60">
        <f t="shared" si="9"/>
        <v>2401.38</v>
      </c>
      <c r="I135" s="60">
        <f t="shared" si="9"/>
        <v>0</v>
      </c>
      <c r="J135" s="38"/>
      <c r="K135" s="38"/>
      <c r="L135" s="38"/>
      <c r="M135" s="38"/>
      <c r="N135" s="38"/>
      <c r="O135" s="38"/>
      <c r="P135" s="38"/>
      <c r="Q135" s="3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</row>
    <row r="136" spans="1:30" ht="14.25" customHeight="1" x14ac:dyDescent="0.25">
      <c r="A136" s="44"/>
      <c r="B136" s="44"/>
      <c r="C136" s="44"/>
      <c r="D136" s="44"/>
      <c r="E136" s="44"/>
      <c r="F136" s="44"/>
      <c r="G136" s="44"/>
      <c r="H136" s="44"/>
      <c r="I136" s="50"/>
      <c r="J136" s="50"/>
      <c r="K136" s="7"/>
      <c r="L136" s="50"/>
      <c r="M136" s="50"/>
      <c r="N136" s="50"/>
      <c r="O136" s="50"/>
      <c r="P136" s="50"/>
      <c r="Q136" s="50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</row>
    <row r="137" spans="1:30" ht="14.25" customHeight="1" x14ac:dyDescent="0.25">
      <c r="A137" s="35"/>
      <c r="B137" s="35"/>
      <c r="C137" s="36" t="s">
        <v>307</v>
      </c>
      <c r="D137" s="36" t="s">
        <v>308</v>
      </c>
      <c r="E137" s="36" t="s">
        <v>309</v>
      </c>
      <c r="F137" s="37"/>
      <c r="G137" s="36" t="s">
        <v>310</v>
      </c>
      <c r="H137" s="36" t="s">
        <v>311</v>
      </c>
      <c r="I137" s="36" t="s">
        <v>312</v>
      </c>
      <c r="J137" s="50"/>
      <c r="K137" s="7"/>
      <c r="L137" s="50"/>
      <c r="M137" s="50"/>
      <c r="N137" s="50"/>
      <c r="O137" s="50"/>
      <c r="P137" s="50"/>
      <c r="Q137" s="50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</row>
    <row r="138" spans="1:30" ht="14.25" customHeight="1" x14ac:dyDescent="0.25">
      <c r="A138" s="35" t="s">
        <v>313</v>
      </c>
      <c r="B138" s="37"/>
      <c r="C138" s="36">
        <f t="shared" ref="C138:E138" si="10">SUM(C103+C121+C135)</f>
        <v>88</v>
      </c>
      <c r="D138" s="36">
        <f t="shared" si="10"/>
        <v>7</v>
      </c>
      <c r="E138" s="36">
        <f t="shared" si="10"/>
        <v>22</v>
      </c>
      <c r="F138" s="37"/>
      <c r="G138" s="60">
        <f t="shared" ref="G138:I138" si="11">SUM(H103+G121+G135)</f>
        <v>47243.950000000004</v>
      </c>
      <c r="H138" s="60">
        <f t="shared" si="11"/>
        <v>236683.51</v>
      </c>
      <c r="I138" s="60">
        <f t="shared" si="11"/>
        <v>292096.07999999996</v>
      </c>
      <c r="J138" s="50"/>
      <c r="K138" s="7"/>
      <c r="L138" s="50"/>
      <c r="M138" s="50"/>
      <c r="N138" s="50"/>
      <c r="O138" s="50"/>
      <c r="P138" s="50"/>
      <c r="Q138" s="50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</row>
    <row r="139" spans="1:30" ht="14.25" customHeight="1" x14ac:dyDescent="0.25">
      <c r="A139" s="44"/>
      <c r="B139" s="44"/>
      <c r="C139" s="44"/>
      <c r="D139" s="44"/>
      <c r="E139" s="44"/>
      <c r="F139" s="44"/>
      <c r="G139" s="44"/>
      <c r="H139" s="44"/>
      <c r="I139" s="50"/>
      <c r="J139" s="50"/>
      <c r="K139" s="7"/>
      <c r="L139" s="50"/>
      <c r="M139" s="50"/>
      <c r="N139" s="50"/>
      <c r="O139" s="50"/>
      <c r="P139" s="50"/>
      <c r="Q139" s="50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</row>
    <row r="140" spans="1:30" ht="14.25" customHeight="1" x14ac:dyDescent="0.25">
      <c r="A140" s="98" t="s">
        <v>314</v>
      </c>
      <c r="B140" s="89"/>
      <c r="C140" s="89"/>
      <c r="D140" s="89"/>
      <c r="E140" s="89"/>
      <c r="F140" s="90"/>
      <c r="G140" s="38"/>
      <c r="H140" s="44"/>
      <c r="I140" s="44"/>
      <c r="J140" s="44"/>
      <c r="K140" s="38"/>
      <c r="L140" s="44"/>
      <c r="M140" s="50"/>
      <c r="N140" s="50"/>
      <c r="O140" s="50"/>
      <c r="P140" s="50"/>
      <c r="Q140" s="50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</row>
    <row r="141" spans="1:30" ht="14.25" customHeight="1" x14ac:dyDescent="0.25">
      <c r="A141" s="99" t="s">
        <v>315</v>
      </c>
      <c r="B141" s="89"/>
      <c r="C141" s="89"/>
      <c r="D141" s="89"/>
      <c r="E141" s="89"/>
      <c r="F141" s="90"/>
      <c r="G141" s="38"/>
      <c r="H141" s="44"/>
      <c r="I141" s="44"/>
      <c r="J141" s="44"/>
      <c r="K141" s="44"/>
      <c r="L141" s="44"/>
      <c r="M141" s="50"/>
      <c r="N141" s="50"/>
      <c r="O141" s="50"/>
      <c r="P141" s="50"/>
      <c r="Q141" s="50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</row>
    <row r="142" spans="1:30" ht="14.25" customHeight="1" x14ac:dyDescent="0.25">
      <c r="A142" s="99" t="s">
        <v>316</v>
      </c>
      <c r="B142" s="89"/>
      <c r="C142" s="89"/>
      <c r="D142" s="89"/>
      <c r="E142" s="89"/>
      <c r="F142" s="90"/>
      <c r="G142" s="38"/>
      <c r="H142" s="44"/>
      <c r="I142" s="44"/>
      <c r="J142" s="44"/>
      <c r="K142" s="44"/>
      <c r="L142" s="44"/>
      <c r="M142" s="50"/>
      <c r="N142" s="50"/>
      <c r="O142" s="50"/>
      <c r="P142" s="50"/>
      <c r="Q142" s="50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</row>
    <row r="143" spans="1:30" ht="14.25" customHeight="1" x14ac:dyDescent="0.25">
      <c r="A143" s="88" t="s">
        <v>317</v>
      </c>
      <c r="B143" s="89"/>
      <c r="C143" s="89"/>
      <c r="D143" s="89"/>
      <c r="E143" s="89"/>
      <c r="F143" s="90"/>
      <c r="G143" s="38"/>
      <c r="H143" s="44"/>
      <c r="I143" s="44"/>
      <c r="J143" s="44"/>
      <c r="K143" s="44"/>
      <c r="L143" s="44"/>
      <c r="M143" s="50"/>
      <c r="N143" s="50"/>
      <c r="O143" s="50"/>
      <c r="P143" s="50"/>
      <c r="Q143" s="50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</row>
    <row r="144" spans="1:30" ht="14.25" customHeight="1" x14ac:dyDescent="0.25">
      <c r="A144" s="88" t="s">
        <v>318</v>
      </c>
      <c r="B144" s="89"/>
      <c r="C144" s="89"/>
      <c r="D144" s="89"/>
      <c r="E144" s="89"/>
      <c r="F144" s="90"/>
      <c r="G144" s="38"/>
      <c r="H144" s="44"/>
      <c r="I144" s="44"/>
      <c r="J144" s="44"/>
      <c r="K144" s="44"/>
      <c r="L144" s="44"/>
      <c r="M144" s="50"/>
      <c r="N144" s="50"/>
      <c r="O144" s="50"/>
      <c r="P144" s="50"/>
      <c r="Q144" s="50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</row>
    <row r="145" spans="1:30" ht="14.25" customHeight="1" x14ac:dyDescent="0.25">
      <c r="A145" s="88" t="s">
        <v>319</v>
      </c>
      <c r="B145" s="89"/>
      <c r="C145" s="89"/>
      <c r="D145" s="89"/>
      <c r="E145" s="89"/>
      <c r="F145" s="90"/>
      <c r="G145" s="38"/>
      <c r="H145" s="44"/>
      <c r="I145" s="44"/>
      <c r="J145" s="44"/>
      <c r="K145" s="44"/>
      <c r="L145" s="44"/>
      <c r="M145" s="50"/>
      <c r="N145" s="50"/>
      <c r="O145" s="50"/>
      <c r="P145" s="50"/>
      <c r="Q145" s="50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</row>
    <row r="146" spans="1:30" ht="14.25" customHeight="1" x14ac:dyDescent="0.25">
      <c r="A146" s="88"/>
      <c r="B146" s="89"/>
      <c r="C146" s="89"/>
      <c r="D146" s="89"/>
      <c r="E146" s="89"/>
      <c r="F146" s="90"/>
      <c r="G146" s="38"/>
      <c r="H146" s="44"/>
      <c r="I146" s="44"/>
      <c r="J146" s="44"/>
      <c r="K146" s="44"/>
      <c r="L146" s="44"/>
      <c r="M146" s="50"/>
      <c r="N146" s="50"/>
      <c r="O146" s="50"/>
      <c r="P146" s="50"/>
      <c r="Q146" s="50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</row>
    <row r="147" spans="1:30" ht="14.25" customHeight="1" x14ac:dyDescent="0.25">
      <c r="A147" s="100"/>
      <c r="B147" s="101"/>
      <c r="C147" s="101"/>
      <c r="D147" s="101"/>
      <c r="E147" s="101"/>
      <c r="F147" s="101"/>
      <c r="G147" s="38"/>
      <c r="H147" s="44"/>
      <c r="I147" s="44"/>
      <c r="J147" s="44"/>
      <c r="K147" s="44"/>
      <c r="L147" s="44"/>
      <c r="M147" s="50"/>
      <c r="N147" s="50"/>
      <c r="O147" s="50"/>
      <c r="P147" s="50"/>
      <c r="Q147" s="50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</row>
    <row r="148" spans="1:30" ht="14.25" customHeight="1" x14ac:dyDescent="0.25">
      <c r="A148" s="98" t="s">
        <v>320</v>
      </c>
      <c r="B148" s="89"/>
      <c r="C148" s="89"/>
      <c r="D148" s="89"/>
      <c r="E148" s="89"/>
      <c r="F148" s="90"/>
      <c r="G148" s="38"/>
      <c r="H148" s="44"/>
      <c r="I148" s="44"/>
      <c r="J148" s="44"/>
      <c r="K148" s="44"/>
      <c r="L148" s="44"/>
      <c r="M148" s="50"/>
      <c r="N148" s="50"/>
      <c r="O148" s="50"/>
      <c r="P148" s="50"/>
      <c r="Q148" s="50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</row>
    <row r="149" spans="1:30" ht="14.25" customHeight="1" x14ac:dyDescent="0.25">
      <c r="A149" s="99" t="s">
        <v>321</v>
      </c>
      <c r="B149" s="89"/>
      <c r="C149" s="89"/>
      <c r="D149" s="89"/>
      <c r="E149" s="89"/>
      <c r="F149" s="90"/>
      <c r="G149" s="38"/>
      <c r="H149" s="44"/>
      <c r="I149" s="44"/>
      <c r="J149" s="44"/>
      <c r="K149" s="44"/>
      <c r="L149" s="44"/>
      <c r="M149" s="50"/>
      <c r="N149" s="50"/>
      <c r="O149" s="50"/>
      <c r="P149" s="50"/>
      <c r="Q149" s="50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</row>
    <row r="150" spans="1:30" ht="14.25" customHeight="1" x14ac:dyDescent="0.25">
      <c r="A150" s="88" t="s">
        <v>322</v>
      </c>
      <c r="B150" s="89"/>
      <c r="C150" s="89"/>
      <c r="D150" s="89"/>
      <c r="E150" s="89"/>
      <c r="F150" s="90"/>
      <c r="G150" s="38"/>
      <c r="H150" s="44"/>
      <c r="I150" s="44"/>
      <c r="J150" s="44"/>
      <c r="K150" s="44"/>
      <c r="L150" s="44"/>
      <c r="M150" s="50"/>
      <c r="N150" s="50"/>
      <c r="O150" s="50"/>
      <c r="P150" s="50"/>
      <c r="Q150" s="50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</row>
    <row r="151" spans="1:30" ht="14.25" customHeight="1" x14ac:dyDescent="0.25">
      <c r="A151" s="88" t="s">
        <v>323</v>
      </c>
      <c r="B151" s="89"/>
      <c r="C151" s="89"/>
      <c r="D151" s="89"/>
      <c r="E151" s="89"/>
      <c r="F151" s="90"/>
      <c r="G151" s="38"/>
      <c r="H151" s="44"/>
      <c r="I151" s="44"/>
      <c r="J151" s="44"/>
      <c r="K151" s="44"/>
      <c r="L151" s="44"/>
      <c r="M151" s="50"/>
      <c r="N151" s="50"/>
      <c r="O151" s="50"/>
      <c r="P151" s="50"/>
      <c r="Q151" s="50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</row>
    <row r="152" spans="1:30" ht="14.25" customHeight="1" x14ac:dyDescent="0.25">
      <c r="A152" s="88" t="s">
        <v>324</v>
      </c>
      <c r="B152" s="89"/>
      <c r="C152" s="89"/>
      <c r="D152" s="89"/>
      <c r="E152" s="89"/>
      <c r="F152" s="90"/>
      <c r="G152" s="38"/>
      <c r="H152" s="44"/>
      <c r="I152" s="44"/>
      <c r="J152" s="44"/>
      <c r="K152" s="44"/>
      <c r="L152" s="44"/>
      <c r="M152" s="50"/>
      <c r="N152" s="50"/>
      <c r="O152" s="50"/>
      <c r="P152" s="50"/>
      <c r="Q152" s="50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</row>
    <row r="153" spans="1:30" ht="14.25" customHeight="1" x14ac:dyDescent="0.25">
      <c r="A153" s="88" t="s">
        <v>325</v>
      </c>
      <c r="B153" s="89"/>
      <c r="C153" s="89"/>
      <c r="D153" s="89"/>
      <c r="E153" s="89"/>
      <c r="F153" s="90"/>
      <c r="G153" s="38"/>
      <c r="H153" s="44"/>
      <c r="I153" s="44"/>
      <c r="J153" s="44"/>
      <c r="K153" s="44"/>
      <c r="L153" s="44"/>
      <c r="M153" s="50"/>
      <c r="N153" s="50"/>
      <c r="O153" s="50"/>
      <c r="P153" s="50"/>
      <c r="Q153" s="50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</row>
    <row r="154" spans="1:30" ht="14.25" customHeight="1" x14ac:dyDescent="0.25">
      <c r="A154" s="88" t="s">
        <v>326</v>
      </c>
      <c r="B154" s="89"/>
      <c r="C154" s="89"/>
      <c r="D154" s="89"/>
      <c r="E154" s="89"/>
      <c r="F154" s="90"/>
      <c r="G154" s="38"/>
      <c r="H154" s="44"/>
      <c r="I154" s="44"/>
      <c r="J154" s="44"/>
      <c r="K154" s="44"/>
      <c r="L154" s="44"/>
      <c r="M154" s="50"/>
      <c r="N154" s="50"/>
      <c r="O154" s="50"/>
      <c r="P154" s="50"/>
      <c r="Q154" s="50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</row>
    <row r="155" spans="1:30" ht="14.25" customHeight="1" x14ac:dyDescent="0.25">
      <c r="A155" s="88" t="s">
        <v>327</v>
      </c>
      <c r="B155" s="89"/>
      <c r="C155" s="89"/>
      <c r="D155" s="89"/>
      <c r="E155" s="89"/>
      <c r="F155" s="90"/>
      <c r="G155" s="38"/>
      <c r="H155" s="44"/>
      <c r="I155" s="44"/>
      <c r="J155" s="44"/>
      <c r="K155" s="44"/>
      <c r="L155" s="44"/>
      <c r="M155" s="50"/>
      <c r="N155" s="50"/>
      <c r="O155" s="50"/>
      <c r="P155" s="50"/>
      <c r="Q155" s="50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</row>
    <row r="156" spans="1:30" ht="14.25" customHeight="1" x14ac:dyDescent="0.25">
      <c r="A156" s="88" t="s">
        <v>328</v>
      </c>
      <c r="B156" s="89"/>
      <c r="C156" s="89"/>
      <c r="D156" s="89"/>
      <c r="E156" s="89"/>
      <c r="F156" s="90"/>
      <c r="G156" s="38"/>
      <c r="H156" s="44"/>
      <c r="I156" s="44"/>
      <c r="J156" s="44"/>
      <c r="K156" s="44"/>
      <c r="L156" s="44"/>
      <c r="M156" s="50"/>
      <c r="N156" s="50"/>
      <c r="O156" s="50"/>
      <c r="P156" s="50"/>
      <c r="Q156" s="50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</row>
    <row r="157" spans="1:30" ht="14.25" customHeight="1" x14ac:dyDescent="0.25">
      <c r="A157" s="88" t="s">
        <v>329</v>
      </c>
      <c r="B157" s="89"/>
      <c r="C157" s="89"/>
      <c r="D157" s="89"/>
      <c r="E157" s="89"/>
      <c r="F157" s="90"/>
      <c r="G157" s="38"/>
      <c r="H157" s="44"/>
      <c r="I157" s="44"/>
      <c r="J157" s="44"/>
      <c r="K157" s="44"/>
      <c r="L157" s="44"/>
      <c r="M157" s="50"/>
      <c r="N157" s="50"/>
      <c r="O157" s="50"/>
      <c r="P157" s="50"/>
      <c r="Q157" s="50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</row>
    <row r="158" spans="1:30" ht="14.25" customHeight="1" x14ac:dyDescent="0.25">
      <c r="A158" s="88" t="s">
        <v>330</v>
      </c>
      <c r="B158" s="89"/>
      <c r="C158" s="89"/>
      <c r="D158" s="89"/>
      <c r="E158" s="89"/>
      <c r="F158" s="90"/>
      <c r="G158" s="38"/>
      <c r="H158" s="44"/>
      <c r="I158" s="44"/>
      <c r="J158" s="44"/>
      <c r="K158" s="44"/>
      <c r="L158" s="44"/>
      <c r="M158" s="50"/>
      <c r="N158" s="50"/>
      <c r="O158" s="50"/>
      <c r="P158" s="50"/>
      <c r="Q158" s="50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</row>
    <row r="159" spans="1:30" ht="14.25" customHeight="1" x14ac:dyDescent="0.25">
      <c r="A159" s="88" t="s">
        <v>331</v>
      </c>
      <c r="B159" s="89"/>
      <c r="C159" s="89"/>
      <c r="D159" s="89"/>
      <c r="E159" s="89"/>
      <c r="F159" s="90"/>
      <c r="G159" s="38"/>
      <c r="H159" s="44"/>
      <c r="I159" s="44"/>
      <c r="J159" s="44"/>
      <c r="K159" s="44"/>
      <c r="L159" s="44"/>
      <c r="M159" s="50"/>
      <c r="N159" s="50"/>
      <c r="O159" s="50"/>
      <c r="P159" s="50"/>
      <c r="Q159" s="50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</row>
    <row r="160" spans="1:30" ht="14.25" customHeight="1" x14ac:dyDescent="0.25">
      <c r="A160" s="88" t="s">
        <v>332</v>
      </c>
      <c r="B160" s="89"/>
      <c r="C160" s="89"/>
      <c r="D160" s="89"/>
      <c r="E160" s="89"/>
      <c r="F160" s="90"/>
      <c r="G160" s="38"/>
      <c r="H160" s="44"/>
      <c r="I160" s="44"/>
      <c r="J160" s="44"/>
      <c r="K160" s="44"/>
      <c r="L160" s="44"/>
      <c r="M160" s="50"/>
      <c r="N160" s="50"/>
      <c r="O160" s="50"/>
      <c r="P160" s="50"/>
      <c r="Q160" s="50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</row>
    <row r="161" spans="1:30" ht="14.25" customHeight="1" x14ac:dyDescent="0.25">
      <c r="A161" s="88" t="s">
        <v>333</v>
      </c>
      <c r="B161" s="89"/>
      <c r="C161" s="89"/>
      <c r="D161" s="89"/>
      <c r="E161" s="89"/>
      <c r="F161" s="90"/>
      <c r="G161" s="38"/>
      <c r="H161" s="44"/>
      <c r="I161" s="44"/>
      <c r="J161" s="44"/>
      <c r="K161" s="44"/>
      <c r="L161" s="44"/>
      <c r="M161" s="50"/>
      <c r="N161" s="50"/>
      <c r="O161" s="50"/>
      <c r="P161" s="50"/>
      <c r="Q161" s="50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</row>
    <row r="162" spans="1:30" ht="14.25" customHeight="1" x14ac:dyDescent="0.25">
      <c r="A162" s="88" t="s">
        <v>334</v>
      </c>
      <c r="B162" s="89"/>
      <c r="C162" s="89"/>
      <c r="D162" s="89"/>
      <c r="E162" s="89"/>
      <c r="F162" s="90"/>
      <c r="G162" s="38"/>
      <c r="H162" s="44"/>
      <c r="I162" s="44"/>
      <c r="J162" s="44"/>
      <c r="K162" s="44"/>
      <c r="L162" s="44"/>
      <c r="M162" s="50"/>
      <c r="N162" s="50"/>
      <c r="O162" s="50"/>
      <c r="P162" s="50"/>
      <c r="Q162" s="50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</row>
    <row r="163" spans="1:30" ht="14.25" customHeight="1" x14ac:dyDescent="0.25">
      <c r="A163" s="88" t="s">
        <v>335</v>
      </c>
      <c r="B163" s="89"/>
      <c r="C163" s="89"/>
      <c r="D163" s="89"/>
      <c r="E163" s="89"/>
      <c r="F163" s="90"/>
      <c r="G163" s="38"/>
      <c r="H163" s="44"/>
      <c r="I163" s="44"/>
      <c r="J163" s="44"/>
      <c r="K163" s="44"/>
      <c r="L163" s="44"/>
      <c r="M163" s="50"/>
      <c r="N163" s="50"/>
      <c r="O163" s="50"/>
      <c r="P163" s="50"/>
      <c r="Q163" s="50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</row>
    <row r="164" spans="1:30" ht="14.25" customHeight="1" x14ac:dyDescent="0.25">
      <c r="A164" s="88" t="s">
        <v>336</v>
      </c>
      <c r="B164" s="89"/>
      <c r="C164" s="89"/>
      <c r="D164" s="89"/>
      <c r="E164" s="89"/>
      <c r="F164" s="90"/>
      <c r="G164" s="38"/>
      <c r="H164" s="44"/>
      <c r="I164" s="44"/>
      <c r="J164" s="44"/>
      <c r="K164" s="44"/>
      <c r="L164" s="44"/>
      <c r="M164" s="50"/>
      <c r="N164" s="50"/>
      <c r="O164" s="50"/>
      <c r="P164" s="50"/>
      <c r="Q164" s="50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</row>
    <row r="165" spans="1:30" ht="14.25" customHeight="1" x14ac:dyDescent="0.25">
      <c r="A165" s="88" t="s">
        <v>337</v>
      </c>
      <c r="B165" s="89"/>
      <c r="C165" s="89"/>
      <c r="D165" s="89"/>
      <c r="E165" s="89"/>
      <c r="F165" s="90"/>
      <c r="G165" s="38"/>
      <c r="H165" s="44"/>
      <c r="I165" s="44"/>
      <c r="J165" s="44"/>
      <c r="K165" s="44"/>
      <c r="L165" s="44"/>
      <c r="M165" s="50"/>
      <c r="N165" s="50"/>
      <c r="O165" s="50"/>
      <c r="P165" s="50"/>
      <c r="Q165" s="50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</row>
    <row r="166" spans="1:30" ht="14.25" customHeight="1" x14ac:dyDescent="0.25">
      <c r="A166" s="88" t="s">
        <v>338</v>
      </c>
      <c r="B166" s="89"/>
      <c r="C166" s="89"/>
      <c r="D166" s="89"/>
      <c r="E166" s="89"/>
      <c r="F166" s="90"/>
      <c r="G166" s="38"/>
      <c r="H166" s="44"/>
      <c r="I166" s="44"/>
      <c r="J166" s="44"/>
      <c r="K166" s="44"/>
      <c r="L166" s="44"/>
      <c r="M166" s="50"/>
      <c r="N166" s="50"/>
      <c r="O166" s="50"/>
      <c r="P166" s="50"/>
      <c r="Q166" s="50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</row>
    <row r="167" spans="1:30" ht="14.25" customHeight="1" x14ac:dyDescent="0.25">
      <c r="A167" s="88" t="s">
        <v>339</v>
      </c>
      <c r="B167" s="89"/>
      <c r="C167" s="89"/>
      <c r="D167" s="89"/>
      <c r="E167" s="89"/>
      <c r="F167" s="90"/>
      <c r="G167" s="38"/>
      <c r="H167" s="44"/>
      <c r="I167" s="44"/>
      <c r="J167" s="44"/>
      <c r="K167" s="44"/>
      <c r="L167" s="44"/>
      <c r="M167" s="50"/>
      <c r="N167" s="50"/>
      <c r="O167" s="50"/>
      <c r="P167" s="50"/>
      <c r="Q167" s="50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</row>
    <row r="168" spans="1:30" ht="14.25" customHeight="1" x14ac:dyDescent="0.25">
      <c r="A168" s="88" t="s">
        <v>340</v>
      </c>
      <c r="B168" s="89"/>
      <c r="C168" s="89"/>
      <c r="D168" s="89"/>
      <c r="E168" s="89"/>
      <c r="F168" s="90"/>
      <c r="G168" s="38"/>
      <c r="H168" s="44"/>
      <c r="I168" s="44"/>
      <c r="J168" s="44"/>
      <c r="K168" s="44"/>
      <c r="L168" s="44"/>
      <c r="M168" s="50"/>
      <c r="N168" s="50"/>
      <c r="O168" s="50"/>
      <c r="P168" s="50"/>
      <c r="Q168" s="50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</row>
    <row r="169" spans="1:30" ht="14.25" customHeight="1" x14ac:dyDescent="0.25">
      <c r="A169" s="88" t="s">
        <v>341</v>
      </c>
      <c r="B169" s="89"/>
      <c r="C169" s="89"/>
      <c r="D169" s="89"/>
      <c r="E169" s="89"/>
      <c r="F169" s="90"/>
      <c r="G169" s="38"/>
      <c r="H169" s="44"/>
      <c r="I169" s="44"/>
      <c r="J169" s="44"/>
      <c r="K169" s="44"/>
      <c r="L169" s="44"/>
      <c r="M169" s="50"/>
      <c r="N169" s="50"/>
      <c r="O169" s="50"/>
      <c r="P169" s="50"/>
      <c r="Q169" s="50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</row>
    <row r="170" spans="1:30" ht="14.25" customHeight="1" x14ac:dyDescent="0.25">
      <c r="A170" s="88" t="s">
        <v>342</v>
      </c>
      <c r="B170" s="89"/>
      <c r="C170" s="89"/>
      <c r="D170" s="89"/>
      <c r="E170" s="89"/>
      <c r="F170" s="90"/>
      <c r="G170" s="38"/>
      <c r="H170" s="44"/>
      <c r="I170" s="44"/>
      <c r="J170" s="44"/>
      <c r="K170" s="44"/>
      <c r="L170" s="44"/>
      <c r="M170" s="50"/>
      <c r="N170" s="50"/>
      <c r="O170" s="50"/>
      <c r="P170" s="50"/>
      <c r="Q170" s="50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</row>
    <row r="171" spans="1:30" ht="14.25" customHeight="1" x14ac:dyDescent="0.25">
      <c r="A171" s="88" t="s">
        <v>343</v>
      </c>
      <c r="B171" s="89"/>
      <c r="C171" s="89"/>
      <c r="D171" s="89"/>
      <c r="E171" s="89"/>
      <c r="F171" s="90"/>
      <c r="G171" s="38"/>
      <c r="H171" s="44"/>
      <c r="I171" s="44"/>
      <c r="J171" s="44"/>
      <c r="K171" s="44"/>
      <c r="L171" s="44"/>
      <c r="M171" s="50"/>
      <c r="N171" s="50"/>
      <c r="O171" s="50"/>
      <c r="P171" s="50"/>
      <c r="Q171" s="50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</row>
    <row r="172" spans="1:30" ht="14.25" customHeight="1" x14ac:dyDescent="0.25">
      <c r="A172" s="88" t="s">
        <v>344</v>
      </c>
      <c r="B172" s="89"/>
      <c r="C172" s="89"/>
      <c r="D172" s="89"/>
      <c r="E172" s="89"/>
      <c r="F172" s="90"/>
      <c r="G172" s="38"/>
      <c r="H172" s="44"/>
      <c r="I172" s="44"/>
      <c r="J172" s="44"/>
      <c r="K172" s="44"/>
      <c r="L172" s="44"/>
      <c r="M172" s="50"/>
      <c r="N172" s="50"/>
      <c r="O172" s="50"/>
      <c r="P172" s="50"/>
      <c r="Q172" s="50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</row>
    <row r="173" spans="1:30" ht="14.25" customHeight="1" x14ac:dyDescent="0.25">
      <c r="A173" s="88" t="s">
        <v>345</v>
      </c>
      <c r="B173" s="89"/>
      <c r="C173" s="89"/>
      <c r="D173" s="89"/>
      <c r="E173" s="89"/>
      <c r="F173" s="90"/>
      <c r="G173" s="38"/>
      <c r="H173" s="44"/>
      <c r="I173" s="44"/>
      <c r="J173" s="44"/>
      <c r="K173" s="44"/>
      <c r="L173" s="44"/>
      <c r="M173" s="50"/>
      <c r="N173" s="50"/>
      <c r="O173" s="50"/>
      <c r="P173" s="50"/>
      <c r="Q173" s="50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</row>
    <row r="174" spans="1:30" ht="14.25" customHeight="1" x14ac:dyDescent="0.25">
      <c r="A174" s="88" t="s">
        <v>346</v>
      </c>
      <c r="B174" s="89"/>
      <c r="C174" s="89"/>
      <c r="D174" s="89"/>
      <c r="E174" s="89"/>
      <c r="F174" s="90"/>
      <c r="G174" s="38"/>
      <c r="H174" s="44"/>
      <c r="I174" s="44"/>
      <c r="J174" s="44"/>
      <c r="K174" s="44"/>
      <c r="L174" s="44"/>
      <c r="M174" s="50"/>
      <c r="N174" s="50"/>
      <c r="O174" s="50"/>
      <c r="P174" s="50"/>
      <c r="Q174" s="50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</row>
    <row r="175" spans="1:30" ht="14.25" customHeight="1" x14ac:dyDescent="0.25">
      <c r="A175" s="88" t="s">
        <v>347</v>
      </c>
      <c r="B175" s="89"/>
      <c r="C175" s="89"/>
      <c r="D175" s="89"/>
      <c r="E175" s="89"/>
      <c r="F175" s="90"/>
      <c r="G175" s="38"/>
      <c r="H175" s="44"/>
      <c r="I175" s="44"/>
      <c r="J175" s="44"/>
      <c r="K175" s="44"/>
      <c r="L175" s="44"/>
      <c r="M175" s="50"/>
      <c r="N175" s="50"/>
      <c r="O175" s="50"/>
      <c r="P175" s="50"/>
      <c r="Q175" s="50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</row>
    <row r="176" spans="1:30" ht="14.25" customHeight="1" x14ac:dyDescent="0.25">
      <c r="A176" s="88" t="s">
        <v>348</v>
      </c>
      <c r="B176" s="89"/>
      <c r="C176" s="89"/>
      <c r="D176" s="89"/>
      <c r="E176" s="89"/>
      <c r="F176" s="90"/>
      <c r="G176" s="38"/>
      <c r="H176" s="44"/>
      <c r="I176" s="44"/>
      <c r="J176" s="44"/>
      <c r="K176" s="44"/>
      <c r="L176" s="44"/>
      <c r="M176" s="50"/>
      <c r="N176" s="50"/>
      <c r="O176" s="50"/>
      <c r="P176" s="50"/>
      <c r="Q176" s="50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</row>
    <row r="177" spans="1:30" ht="14.25" customHeight="1" x14ac:dyDescent="0.25">
      <c r="A177" s="88" t="s">
        <v>349</v>
      </c>
      <c r="B177" s="89"/>
      <c r="C177" s="89"/>
      <c r="D177" s="89"/>
      <c r="E177" s="89"/>
      <c r="F177" s="90"/>
      <c r="G177" s="38"/>
      <c r="H177" s="44"/>
      <c r="I177" s="44"/>
      <c r="J177" s="44"/>
      <c r="K177" s="44"/>
      <c r="L177" s="44"/>
      <c r="M177" s="50"/>
      <c r="N177" s="50"/>
      <c r="O177" s="50"/>
      <c r="P177" s="50"/>
      <c r="Q177" s="50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</row>
    <row r="178" spans="1:30" ht="14.25" customHeight="1" x14ac:dyDescent="0.25">
      <c r="A178" s="88" t="s">
        <v>350</v>
      </c>
      <c r="B178" s="89"/>
      <c r="C178" s="89"/>
      <c r="D178" s="89"/>
      <c r="E178" s="89"/>
      <c r="F178" s="90"/>
      <c r="G178" s="38"/>
      <c r="H178" s="44"/>
      <c r="I178" s="44"/>
      <c r="J178" s="44"/>
      <c r="K178" s="44"/>
      <c r="L178" s="44"/>
      <c r="M178" s="50"/>
      <c r="N178" s="50"/>
      <c r="O178" s="50"/>
      <c r="P178" s="50"/>
      <c r="Q178" s="50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</row>
    <row r="179" spans="1:30" ht="14.25" customHeight="1" x14ac:dyDescent="0.25">
      <c r="A179" s="88" t="s">
        <v>351</v>
      </c>
      <c r="B179" s="89"/>
      <c r="C179" s="89"/>
      <c r="D179" s="89"/>
      <c r="E179" s="89"/>
      <c r="F179" s="90"/>
      <c r="G179" s="38"/>
      <c r="H179" s="44"/>
      <c r="I179" s="44"/>
      <c r="J179" s="44"/>
      <c r="K179" s="44"/>
      <c r="L179" s="44"/>
      <c r="M179" s="50"/>
      <c r="N179" s="50"/>
      <c r="O179" s="50"/>
      <c r="P179" s="50"/>
      <c r="Q179" s="50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</row>
    <row r="180" spans="1:30" ht="14.25" customHeight="1" x14ac:dyDescent="0.25">
      <c r="A180" s="88" t="s">
        <v>352</v>
      </c>
      <c r="B180" s="89"/>
      <c r="C180" s="89"/>
      <c r="D180" s="89"/>
      <c r="E180" s="89"/>
      <c r="F180" s="90"/>
      <c r="G180" s="38"/>
      <c r="H180" s="44"/>
      <c r="I180" s="44"/>
      <c r="J180" s="44"/>
      <c r="K180" s="44"/>
      <c r="L180" s="44"/>
      <c r="M180" s="50"/>
      <c r="N180" s="50"/>
      <c r="O180" s="50"/>
      <c r="P180" s="50"/>
      <c r="Q180" s="50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</row>
    <row r="181" spans="1:30" ht="14.25" customHeight="1" x14ac:dyDescent="0.25">
      <c r="A181" s="88" t="s">
        <v>353</v>
      </c>
      <c r="B181" s="89"/>
      <c r="C181" s="89"/>
      <c r="D181" s="89"/>
      <c r="E181" s="89"/>
      <c r="F181" s="90"/>
      <c r="G181" s="38"/>
      <c r="H181" s="44"/>
      <c r="I181" s="44"/>
      <c r="J181" s="44"/>
      <c r="K181" s="44"/>
      <c r="L181" s="44"/>
      <c r="M181" s="50"/>
      <c r="N181" s="50"/>
      <c r="O181" s="50"/>
      <c r="P181" s="50"/>
      <c r="Q181" s="50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</row>
    <row r="182" spans="1:30" ht="14.25" customHeight="1" x14ac:dyDescent="0.25">
      <c r="A182" s="88" t="s">
        <v>354</v>
      </c>
      <c r="B182" s="89"/>
      <c r="C182" s="89"/>
      <c r="D182" s="89"/>
      <c r="E182" s="89"/>
      <c r="F182" s="90"/>
      <c r="G182" s="38"/>
      <c r="H182" s="44"/>
      <c r="I182" s="44"/>
      <c r="J182" s="44"/>
      <c r="K182" s="44"/>
      <c r="L182" s="44"/>
      <c r="M182" s="50"/>
      <c r="N182" s="50"/>
      <c r="O182" s="50"/>
      <c r="P182" s="50"/>
      <c r="Q182" s="50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</row>
    <row r="183" spans="1:30" ht="14.25" customHeight="1" x14ac:dyDescent="0.25">
      <c r="A183" s="88" t="s">
        <v>355</v>
      </c>
      <c r="B183" s="89"/>
      <c r="C183" s="89"/>
      <c r="D183" s="89"/>
      <c r="E183" s="89"/>
      <c r="F183" s="90"/>
      <c r="G183" s="38"/>
      <c r="H183" s="44"/>
      <c r="I183" s="44"/>
      <c r="J183" s="44"/>
      <c r="K183" s="44"/>
      <c r="L183" s="44"/>
      <c r="M183" s="50"/>
      <c r="N183" s="50"/>
      <c r="O183" s="50"/>
      <c r="P183" s="50"/>
      <c r="Q183" s="50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</row>
    <row r="184" spans="1:30" ht="14.25" customHeight="1" x14ac:dyDescent="0.25">
      <c r="A184" s="88" t="s">
        <v>356</v>
      </c>
      <c r="B184" s="89"/>
      <c r="C184" s="89"/>
      <c r="D184" s="89"/>
      <c r="E184" s="89"/>
      <c r="F184" s="90"/>
      <c r="G184" s="38"/>
      <c r="H184" s="44"/>
      <c r="I184" s="44"/>
      <c r="J184" s="44"/>
      <c r="K184" s="44"/>
      <c r="L184" s="44"/>
      <c r="M184" s="50"/>
      <c r="N184" s="50"/>
      <c r="O184" s="50"/>
      <c r="P184" s="50"/>
      <c r="Q184" s="50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</row>
    <row r="185" spans="1:30" ht="14.25" customHeight="1" x14ac:dyDescent="0.25">
      <c r="A185" s="88" t="s">
        <v>357</v>
      </c>
      <c r="B185" s="89"/>
      <c r="C185" s="89"/>
      <c r="D185" s="89"/>
      <c r="E185" s="89"/>
      <c r="F185" s="90"/>
      <c r="G185" s="38"/>
      <c r="H185" s="44"/>
      <c r="I185" s="44"/>
      <c r="J185" s="44"/>
      <c r="K185" s="44"/>
      <c r="L185" s="44"/>
      <c r="M185" s="50"/>
      <c r="N185" s="50"/>
      <c r="O185" s="50"/>
      <c r="P185" s="50"/>
      <c r="Q185" s="50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</row>
    <row r="186" spans="1:30" ht="14.25" customHeight="1" x14ac:dyDescent="0.25">
      <c r="A186" s="88" t="s">
        <v>358</v>
      </c>
      <c r="B186" s="89"/>
      <c r="C186" s="89"/>
      <c r="D186" s="89"/>
      <c r="E186" s="89"/>
      <c r="F186" s="90"/>
      <c r="G186" s="38"/>
      <c r="H186" s="44"/>
      <c r="I186" s="44"/>
      <c r="J186" s="44"/>
      <c r="K186" s="44"/>
      <c r="L186" s="44"/>
      <c r="M186" s="50"/>
      <c r="N186" s="50"/>
      <c r="O186" s="50"/>
      <c r="P186" s="50"/>
      <c r="Q186" s="50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</row>
    <row r="187" spans="1:30" ht="14.25" customHeight="1" x14ac:dyDescent="0.25">
      <c r="A187" s="88" t="s">
        <v>359</v>
      </c>
      <c r="B187" s="89"/>
      <c r="C187" s="89"/>
      <c r="D187" s="89"/>
      <c r="E187" s="89"/>
      <c r="F187" s="90"/>
      <c r="G187" s="38"/>
      <c r="H187" s="44"/>
      <c r="I187" s="44"/>
      <c r="J187" s="44"/>
      <c r="K187" s="44"/>
      <c r="L187" s="44"/>
      <c r="M187" s="50"/>
      <c r="N187" s="50"/>
      <c r="O187" s="50"/>
      <c r="P187" s="50"/>
      <c r="Q187" s="50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</row>
    <row r="188" spans="1:30" ht="14.25" customHeight="1" x14ac:dyDescent="0.25">
      <c r="A188" s="88" t="s">
        <v>360</v>
      </c>
      <c r="B188" s="89"/>
      <c r="C188" s="89"/>
      <c r="D188" s="89"/>
      <c r="E188" s="89"/>
      <c r="F188" s="90"/>
      <c r="G188" s="38"/>
      <c r="H188" s="44"/>
      <c r="I188" s="44"/>
      <c r="J188" s="44"/>
      <c r="K188" s="44"/>
      <c r="L188" s="44"/>
      <c r="M188" s="50"/>
      <c r="N188" s="50"/>
      <c r="O188" s="50"/>
      <c r="P188" s="50"/>
      <c r="Q188" s="50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</row>
    <row r="189" spans="1:30" ht="14.25" customHeight="1" x14ac:dyDescent="0.25">
      <c r="A189" s="88" t="s">
        <v>361</v>
      </c>
      <c r="B189" s="89"/>
      <c r="C189" s="89"/>
      <c r="D189" s="89"/>
      <c r="E189" s="89"/>
      <c r="F189" s="90"/>
      <c r="G189" s="38"/>
      <c r="H189" s="44"/>
      <c r="I189" s="44"/>
      <c r="J189" s="44"/>
      <c r="K189" s="44"/>
      <c r="L189" s="44"/>
      <c r="M189" s="50"/>
      <c r="N189" s="50"/>
      <c r="O189" s="50"/>
      <c r="P189" s="50"/>
      <c r="Q189" s="50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</row>
    <row r="190" spans="1:30" ht="14.25" customHeight="1" x14ac:dyDescent="0.25">
      <c r="A190" s="88" t="s">
        <v>362</v>
      </c>
      <c r="B190" s="89"/>
      <c r="C190" s="89"/>
      <c r="D190" s="89"/>
      <c r="E190" s="89"/>
      <c r="F190" s="90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</row>
    <row r="191" spans="1:30" ht="14.25" customHeight="1" x14ac:dyDescent="0.25">
      <c r="A191" s="88" t="s">
        <v>363</v>
      </c>
      <c r="B191" s="89"/>
      <c r="C191" s="89"/>
      <c r="D191" s="89"/>
      <c r="E191" s="89"/>
      <c r="F191" s="90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</row>
    <row r="192" spans="1:30" ht="14.25" customHeight="1" x14ac:dyDescent="0.25">
      <c r="A192" s="88" t="s">
        <v>364</v>
      </c>
      <c r="B192" s="89"/>
      <c r="C192" s="89"/>
      <c r="D192" s="89"/>
      <c r="E192" s="89"/>
      <c r="F192" s="90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</row>
    <row r="193" spans="1:30" ht="14.25" customHeight="1" x14ac:dyDescent="0.25">
      <c r="A193" s="88" t="s">
        <v>365</v>
      </c>
      <c r="B193" s="89"/>
      <c r="C193" s="89"/>
      <c r="D193" s="89"/>
      <c r="E193" s="89"/>
      <c r="F193" s="90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</row>
    <row r="194" spans="1:30" ht="14.25" customHeight="1" x14ac:dyDescent="0.25">
      <c r="A194" s="88" t="s">
        <v>366</v>
      </c>
      <c r="B194" s="89"/>
      <c r="C194" s="89"/>
      <c r="D194" s="89"/>
      <c r="E194" s="89"/>
      <c r="F194" s="90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</row>
    <row r="195" spans="1:30" ht="14.25" customHeight="1" x14ac:dyDescent="0.25">
      <c r="A195" s="88" t="s">
        <v>367</v>
      </c>
      <c r="B195" s="89"/>
      <c r="C195" s="89"/>
      <c r="D195" s="89"/>
      <c r="E195" s="89"/>
      <c r="F195" s="90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</row>
    <row r="196" spans="1:30" ht="14.25" customHeight="1" x14ac:dyDescent="0.25">
      <c r="A196" s="88" t="s">
        <v>368</v>
      </c>
      <c r="B196" s="89"/>
      <c r="C196" s="89"/>
      <c r="D196" s="89"/>
      <c r="E196" s="89"/>
      <c r="F196" s="90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</row>
    <row r="197" spans="1:30" ht="14.25" customHeight="1" x14ac:dyDescent="0.25">
      <c r="A197" s="88" t="s">
        <v>369</v>
      </c>
      <c r="B197" s="89"/>
      <c r="C197" s="89"/>
      <c r="D197" s="89"/>
      <c r="E197" s="89"/>
      <c r="F197" s="90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</row>
    <row r="198" spans="1:30" ht="14.25" customHeight="1" x14ac:dyDescent="0.25">
      <c r="A198" s="88" t="s">
        <v>370</v>
      </c>
      <c r="B198" s="89"/>
      <c r="C198" s="89"/>
      <c r="D198" s="89"/>
      <c r="E198" s="89"/>
      <c r="F198" s="90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</row>
    <row r="199" spans="1:30" ht="14.25" customHeight="1" x14ac:dyDescent="0.25">
      <c r="A199" s="88" t="s">
        <v>371</v>
      </c>
      <c r="B199" s="89"/>
      <c r="C199" s="89"/>
      <c r="D199" s="89"/>
      <c r="E199" s="89"/>
      <c r="F199" s="90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</row>
    <row r="200" spans="1:30" ht="14.25" customHeight="1" x14ac:dyDescent="0.25">
      <c r="A200" s="88" t="s">
        <v>372</v>
      </c>
      <c r="B200" s="89"/>
      <c r="C200" s="89"/>
      <c r="D200" s="89"/>
      <c r="E200" s="89"/>
      <c r="F200" s="90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</row>
    <row r="201" spans="1:30" ht="14.25" customHeight="1" x14ac:dyDescent="0.25">
      <c r="A201" s="88" t="s">
        <v>373</v>
      </c>
      <c r="B201" s="89"/>
      <c r="C201" s="89"/>
      <c r="D201" s="89"/>
      <c r="E201" s="89"/>
      <c r="F201" s="90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</row>
    <row r="202" spans="1:30" ht="14.25" customHeight="1" x14ac:dyDescent="0.25">
      <c r="A202" s="88" t="s">
        <v>374</v>
      </c>
      <c r="B202" s="89"/>
      <c r="C202" s="89"/>
      <c r="D202" s="89"/>
      <c r="E202" s="89"/>
      <c r="F202" s="90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</row>
    <row r="203" spans="1:30" ht="14.25" customHeight="1" x14ac:dyDescent="0.25">
      <c r="A203" s="88" t="s">
        <v>375</v>
      </c>
      <c r="B203" s="89"/>
      <c r="C203" s="89"/>
      <c r="D203" s="89"/>
      <c r="E203" s="89"/>
      <c r="F203" s="90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</row>
    <row r="204" spans="1:30" ht="14.25" customHeight="1" x14ac:dyDescent="0.25">
      <c r="A204" s="88" t="s">
        <v>376</v>
      </c>
      <c r="B204" s="89"/>
      <c r="C204" s="89"/>
      <c r="D204" s="89"/>
      <c r="E204" s="89"/>
      <c r="F204" s="90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</row>
    <row r="205" spans="1:30" ht="14.25" customHeight="1" x14ac:dyDescent="0.25">
      <c r="A205" s="88" t="s">
        <v>377</v>
      </c>
      <c r="B205" s="89"/>
      <c r="C205" s="89"/>
      <c r="D205" s="89"/>
      <c r="E205" s="89"/>
      <c r="F205" s="90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</row>
    <row r="206" spans="1:30" ht="14.25" customHeight="1" x14ac:dyDescent="0.25">
      <c r="A206" s="88" t="s">
        <v>378</v>
      </c>
      <c r="B206" s="89"/>
      <c r="C206" s="89"/>
      <c r="D206" s="89"/>
      <c r="E206" s="89"/>
      <c r="F206" s="90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</row>
    <row r="207" spans="1:30" ht="14.25" customHeight="1" x14ac:dyDescent="0.25">
      <c r="A207" s="88" t="s">
        <v>379</v>
      </c>
      <c r="B207" s="89"/>
      <c r="C207" s="89"/>
      <c r="D207" s="89"/>
      <c r="E207" s="89"/>
      <c r="F207" s="90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</row>
    <row r="208" spans="1:30" ht="14.25" customHeight="1" x14ac:dyDescent="0.25">
      <c r="A208" s="88" t="s">
        <v>380</v>
      </c>
      <c r="B208" s="89"/>
      <c r="C208" s="89"/>
      <c r="D208" s="89"/>
      <c r="E208" s="89"/>
      <c r="F208" s="90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</row>
    <row r="209" spans="1:30" ht="14.25" customHeight="1" x14ac:dyDescent="0.25">
      <c r="A209" s="88" t="s">
        <v>381</v>
      </c>
      <c r="B209" s="89"/>
      <c r="C209" s="89"/>
      <c r="D209" s="89"/>
      <c r="E209" s="89"/>
      <c r="F209" s="90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</row>
    <row r="210" spans="1:30" ht="14.25" customHeight="1" x14ac:dyDescent="0.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4.25" customHeight="1" x14ac:dyDescent="0.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4.25" customHeight="1" x14ac:dyDescent="0.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4.25" customHeight="1" x14ac:dyDescent="0.2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4.2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4.2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4.2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4.2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4.2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4.2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4.2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4.2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4.2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4.2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4.2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4.2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4.2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4.2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4.2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4.2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4.2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4.2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4.2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4.2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4.2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4.2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4.2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4.2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4.2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4.2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4.2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4.2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4.2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4.2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4.2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4.2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4.2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4.2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4.2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4.2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4.2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4.2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4.2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4.2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4.2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4.2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4.2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4.2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4.2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4.2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4.2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4.2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4.2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4.2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4.2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4.2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4.2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4.2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4.2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4.2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4.2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4.2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4.2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4.2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4.2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4.2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4.2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4.2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4.2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4.2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4.2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4.2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4.2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4.2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4.2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4.2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4.2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4.2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4.2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4.2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4.2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4.2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4.2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4.2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4.2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4.2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4.2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4.2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4.2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4.2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4.2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4.2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4.2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4.2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4.2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4.2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4.2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4.2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4.2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4.2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4.2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4.2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4.2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4.2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4.2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4.2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4.2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4.2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4.2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4.2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4.2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4.2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4.2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4.2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4.2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4.2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4.2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4.2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4.2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4.2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4.2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4.2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4.2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4.2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4.2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4.2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4.2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4.2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4.2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4.2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4.2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4.2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4.2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4.2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4.2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4.2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4.2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4.2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4.2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4.2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4.2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4.2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4.2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4.2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4.2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4.2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4.2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4.2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4.2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4.2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4.2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4.2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4.2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4.2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4.2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4.2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4.2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4.2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4.2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4.2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4.2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4.2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4.2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4.2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4.2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4.2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4.2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4.2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4.2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4.2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4.2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4.2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4.2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4.2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4.2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4.2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4.2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4.2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4.2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4.2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4.2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4.2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4.2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4.2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4.2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4.2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4.2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4.2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4.2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4.2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4.2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4.2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4.2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4.2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4.2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4.2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4.2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4.2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4.2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4.2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ht="15.75" customHeight="1" x14ac:dyDescent="0.25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</row>
    <row r="411" spans="1:30" ht="15.75" customHeight="1" x14ac:dyDescent="0.25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</row>
    <row r="412" spans="1:30" ht="15.75" customHeight="1" x14ac:dyDescent="0.25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</row>
    <row r="413" spans="1:30" ht="15.75" customHeight="1" x14ac:dyDescent="0.25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</row>
    <row r="414" spans="1:30" ht="15.75" customHeight="1" x14ac:dyDescent="0.25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</row>
    <row r="415" spans="1:30" ht="15.75" customHeight="1" x14ac:dyDescent="0.25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</row>
    <row r="416" spans="1:30" ht="15.75" customHeight="1" x14ac:dyDescent="0.25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</row>
    <row r="417" spans="1:30" ht="15.75" customHeight="1" x14ac:dyDescent="0.25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</row>
    <row r="418" spans="1:30" ht="15.75" customHeight="1" x14ac:dyDescent="0.25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</row>
    <row r="419" spans="1:30" ht="15.75" customHeight="1" x14ac:dyDescent="0.25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</row>
    <row r="420" spans="1:30" ht="15.75" customHeight="1" x14ac:dyDescent="0.25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</row>
    <row r="421" spans="1:30" ht="15.75" customHeight="1" x14ac:dyDescent="0.25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</row>
    <row r="422" spans="1:30" ht="15.75" customHeight="1" x14ac:dyDescent="0.25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</row>
    <row r="423" spans="1:30" ht="15.75" customHeight="1" x14ac:dyDescent="0.25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</row>
    <row r="424" spans="1:30" ht="15.75" customHeight="1" x14ac:dyDescent="0.25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</row>
    <row r="425" spans="1:30" ht="15.75" customHeight="1" x14ac:dyDescent="0.25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</row>
    <row r="426" spans="1:30" ht="15.75" customHeight="1" x14ac:dyDescent="0.25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</row>
    <row r="427" spans="1:30" ht="15.75" customHeight="1" x14ac:dyDescent="0.25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</row>
    <row r="428" spans="1:30" ht="15.75" customHeight="1" x14ac:dyDescent="0.25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</row>
    <row r="429" spans="1:30" ht="15.75" customHeight="1" x14ac:dyDescent="0.25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</row>
    <row r="430" spans="1:30" ht="15.75" customHeight="1" x14ac:dyDescent="0.25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</row>
    <row r="431" spans="1:30" ht="15.75" customHeight="1" x14ac:dyDescent="0.25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</row>
    <row r="432" spans="1:30" ht="15.75" customHeight="1" x14ac:dyDescent="0.25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</row>
    <row r="433" spans="1:30" ht="15.75" customHeight="1" x14ac:dyDescent="0.25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</row>
    <row r="434" spans="1:30" ht="15.75" customHeight="1" x14ac:dyDescent="0.25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</row>
    <row r="435" spans="1:30" ht="15.75" customHeight="1" x14ac:dyDescent="0.25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</row>
    <row r="436" spans="1:30" ht="15.75" customHeight="1" x14ac:dyDescent="0.25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</row>
    <row r="437" spans="1:30" ht="15.75" customHeight="1" x14ac:dyDescent="0.25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</row>
    <row r="438" spans="1:30" ht="15.75" customHeight="1" x14ac:dyDescent="0.25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</row>
    <row r="439" spans="1:30" ht="15.75" customHeight="1" x14ac:dyDescent="0.25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</row>
    <row r="440" spans="1:30" ht="15.75" customHeight="1" x14ac:dyDescent="0.25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</row>
    <row r="441" spans="1:30" ht="15.75" customHeight="1" x14ac:dyDescent="0.25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</row>
    <row r="442" spans="1:30" ht="15.75" customHeight="1" x14ac:dyDescent="0.25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</row>
    <row r="443" spans="1:30" ht="15.75" customHeight="1" x14ac:dyDescent="0.25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</row>
    <row r="444" spans="1:30" ht="15.75" customHeight="1" x14ac:dyDescent="0.25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</row>
    <row r="445" spans="1:30" ht="15.75" customHeight="1" x14ac:dyDescent="0.25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</row>
    <row r="446" spans="1:30" ht="15.75" customHeight="1" x14ac:dyDescent="0.25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</row>
    <row r="447" spans="1:30" ht="15.75" customHeight="1" x14ac:dyDescent="0.25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</row>
    <row r="448" spans="1:30" ht="15.75" customHeight="1" x14ac:dyDescent="0.25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</row>
    <row r="449" spans="1:30" ht="15.75" customHeight="1" x14ac:dyDescent="0.25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</row>
    <row r="450" spans="1:30" ht="15.75" customHeight="1" x14ac:dyDescent="0.25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</row>
    <row r="451" spans="1:30" ht="15.75" customHeight="1" x14ac:dyDescent="0.25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</row>
    <row r="452" spans="1:30" ht="15.75" customHeight="1" x14ac:dyDescent="0.25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</row>
    <row r="453" spans="1:30" ht="15.75" customHeight="1" x14ac:dyDescent="0.25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</row>
    <row r="454" spans="1:30" ht="15.75" customHeight="1" x14ac:dyDescent="0.25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</row>
    <row r="455" spans="1:30" ht="15.75" customHeight="1" x14ac:dyDescent="0.25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</row>
    <row r="456" spans="1:30" ht="15.75" customHeight="1" x14ac:dyDescent="0.25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</row>
    <row r="457" spans="1:30" ht="15.75" customHeight="1" x14ac:dyDescent="0.25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</row>
    <row r="458" spans="1:30" ht="15.75" customHeight="1" x14ac:dyDescent="0.25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</row>
    <row r="459" spans="1:30" ht="15.75" customHeight="1" x14ac:dyDescent="0.25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</row>
    <row r="460" spans="1:30" ht="15.75" customHeight="1" x14ac:dyDescent="0.25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</row>
    <row r="461" spans="1:30" ht="15.75" customHeight="1" x14ac:dyDescent="0.25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</row>
    <row r="462" spans="1:30" ht="15.75" customHeight="1" x14ac:dyDescent="0.25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</row>
    <row r="463" spans="1:30" ht="15.75" customHeight="1" x14ac:dyDescent="0.25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</row>
    <row r="464" spans="1:30" ht="15.75" customHeight="1" x14ac:dyDescent="0.25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</row>
    <row r="465" spans="1:30" ht="15.75" customHeight="1" x14ac:dyDescent="0.25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</row>
    <row r="466" spans="1:30" ht="15.75" customHeight="1" x14ac:dyDescent="0.25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</row>
    <row r="467" spans="1:30" ht="15.75" customHeight="1" x14ac:dyDescent="0.25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</row>
    <row r="468" spans="1:30" ht="15.75" customHeight="1" x14ac:dyDescent="0.25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</row>
    <row r="469" spans="1:30" ht="15.75" customHeight="1" x14ac:dyDescent="0.25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</row>
    <row r="470" spans="1:30" ht="15.75" customHeight="1" x14ac:dyDescent="0.25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</row>
    <row r="471" spans="1:30" ht="15.75" customHeight="1" x14ac:dyDescent="0.25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</row>
    <row r="472" spans="1:30" ht="15.75" customHeight="1" x14ac:dyDescent="0.25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</row>
    <row r="473" spans="1:30" ht="15.75" customHeight="1" x14ac:dyDescent="0.25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</row>
    <row r="474" spans="1:30" ht="15.75" customHeight="1" x14ac:dyDescent="0.25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</row>
    <row r="475" spans="1:30" ht="15.75" customHeight="1" x14ac:dyDescent="0.25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</row>
    <row r="476" spans="1:30" ht="15.75" customHeight="1" x14ac:dyDescent="0.25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</row>
    <row r="477" spans="1:30" ht="15.75" customHeight="1" x14ac:dyDescent="0.25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</row>
    <row r="478" spans="1:30" ht="15.75" customHeight="1" x14ac:dyDescent="0.25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</row>
    <row r="479" spans="1:30" ht="15.75" customHeight="1" x14ac:dyDescent="0.25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</row>
    <row r="480" spans="1:30" ht="15.75" customHeight="1" x14ac:dyDescent="0.25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</row>
    <row r="481" spans="1:30" ht="15.75" customHeight="1" x14ac:dyDescent="0.25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</row>
    <row r="482" spans="1:30" ht="15.75" customHeight="1" x14ac:dyDescent="0.25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</row>
    <row r="483" spans="1:30" ht="15.75" customHeight="1" x14ac:dyDescent="0.25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</row>
    <row r="484" spans="1:30" ht="15.75" customHeight="1" x14ac:dyDescent="0.25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</row>
    <row r="485" spans="1:30" ht="15.75" customHeight="1" x14ac:dyDescent="0.25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</row>
    <row r="486" spans="1:30" ht="15.75" customHeight="1" x14ac:dyDescent="0.25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</row>
    <row r="487" spans="1:30" ht="15.75" customHeight="1" x14ac:dyDescent="0.25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</row>
    <row r="488" spans="1:30" ht="15.75" customHeight="1" x14ac:dyDescent="0.25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</row>
    <row r="489" spans="1:30" ht="15.75" customHeight="1" x14ac:dyDescent="0.25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</row>
    <row r="490" spans="1:30" ht="15.75" customHeight="1" x14ac:dyDescent="0.25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</row>
    <row r="491" spans="1:30" ht="15.75" customHeight="1" x14ac:dyDescent="0.25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</row>
    <row r="492" spans="1:30" ht="15.75" customHeight="1" x14ac:dyDescent="0.25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</row>
    <row r="493" spans="1:30" ht="15.75" customHeight="1" x14ac:dyDescent="0.25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</row>
    <row r="494" spans="1:30" ht="15.75" customHeight="1" x14ac:dyDescent="0.25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</row>
    <row r="495" spans="1:30" ht="15.75" customHeight="1" x14ac:dyDescent="0.25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</row>
    <row r="496" spans="1:30" ht="15.75" customHeight="1" x14ac:dyDescent="0.25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</row>
    <row r="497" spans="1:30" ht="15.75" customHeight="1" x14ac:dyDescent="0.25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</row>
    <row r="498" spans="1:30" ht="15.75" customHeight="1" x14ac:dyDescent="0.25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</row>
    <row r="499" spans="1:30" ht="15.75" customHeight="1" x14ac:dyDescent="0.25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</row>
    <row r="500" spans="1:30" ht="15.75" customHeight="1" x14ac:dyDescent="0.25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</row>
    <row r="501" spans="1:30" ht="15.75" customHeight="1" x14ac:dyDescent="0.25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</row>
    <row r="502" spans="1:30" ht="15.75" customHeight="1" x14ac:dyDescent="0.25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</row>
    <row r="503" spans="1:30" ht="15.75" customHeight="1" x14ac:dyDescent="0.25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</row>
    <row r="504" spans="1:30" ht="15.75" customHeight="1" x14ac:dyDescent="0.25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</row>
    <row r="505" spans="1:30" ht="15.75" customHeight="1" x14ac:dyDescent="0.25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</row>
    <row r="506" spans="1:30" ht="15.75" customHeight="1" x14ac:dyDescent="0.25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</row>
    <row r="507" spans="1:30" ht="15.75" customHeight="1" x14ac:dyDescent="0.25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</row>
    <row r="508" spans="1:30" ht="15.75" customHeight="1" x14ac:dyDescent="0.25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</row>
    <row r="509" spans="1:30" ht="15.75" customHeight="1" x14ac:dyDescent="0.25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</row>
    <row r="510" spans="1:30" ht="15.75" customHeight="1" x14ac:dyDescent="0.25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</row>
    <row r="511" spans="1:30" ht="15.75" customHeight="1" x14ac:dyDescent="0.25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</row>
    <row r="512" spans="1:30" ht="15.75" customHeight="1" x14ac:dyDescent="0.25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</row>
    <row r="513" spans="1:30" ht="15.75" customHeight="1" x14ac:dyDescent="0.25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</row>
    <row r="514" spans="1:30" ht="15.75" customHeight="1" x14ac:dyDescent="0.25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</row>
    <row r="515" spans="1:30" ht="15.75" customHeight="1" x14ac:dyDescent="0.25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</row>
    <row r="516" spans="1:30" ht="15.75" customHeight="1" x14ac:dyDescent="0.25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</row>
    <row r="517" spans="1:30" ht="15.75" customHeight="1" x14ac:dyDescent="0.25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</row>
    <row r="518" spans="1:30" ht="15.75" customHeight="1" x14ac:dyDescent="0.25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</row>
    <row r="519" spans="1:30" ht="15.75" customHeight="1" x14ac:dyDescent="0.25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</row>
    <row r="520" spans="1:30" ht="15.75" customHeight="1" x14ac:dyDescent="0.25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</row>
    <row r="521" spans="1:30" ht="15.75" customHeight="1" x14ac:dyDescent="0.25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</row>
    <row r="522" spans="1:30" ht="15.75" customHeight="1" x14ac:dyDescent="0.25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</row>
    <row r="523" spans="1:30" ht="15.75" customHeight="1" x14ac:dyDescent="0.25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</row>
    <row r="524" spans="1:30" ht="15.75" customHeight="1" x14ac:dyDescent="0.25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</row>
    <row r="525" spans="1:30" ht="15.75" customHeight="1" x14ac:dyDescent="0.25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</row>
    <row r="526" spans="1:30" ht="15.75" customHeight="1" x14ac:dyDescent="0.25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</row>
    <row r="527" spans="1:30" ht="15.75" customHeight="1" x14ac:dyDescent="0.25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</row>
    <row r="528" spans="1:30" ht="15.75" customHeight="1" x14ac:dyDescent="0.25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</row>
    <row r="529" spans="1:30" ht="15.75" customHeight="1" x14ac:dyDescent="0.25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</row>
    <row r="530" spans="1:30" ht="15.75" customHeight="1" x14ac:dyDescent="0.25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</row>
    <row r="531" spans="1:30" ht="15.75" customHeight="1" x14ac:dyDescent="0.25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</row>
    <row r="532" spans="1:30" ht="15.75" customHeight="1" x14ac:dyDescent="0.25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</row>
    <row r="533" spans="1:30" ht="15.75" customHeight="1" x14ac:dyDescent="0.25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</row>
    <row r="534" spans="1:30" ht="15.75" customHeight="1" x14ac:dyDescent="0.25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</row>
    <row r="535" spans="1:30" ht="15.75" customHeight="1" x14ac:dyDescent="0.25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</row>
    <row r="536" spans="1:30" ht="15.75" customHeight="1" x14ac:dyDescent="0.25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</row>
    <row r="537" spans="1:30" ht="15.75" customHeight="1" x14ac:dyDescent="0.25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</row>
    <row r="538" spans="1:30" ht="15.75" customHeight="1" x14ac:dyDescent="0.25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</row>
    <row r="539" spans="1:30" ht="15.75" customHeight="1" x14ac:dyDescent="0.25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</row>
    <row r="540" spans="1:30" ht="15.75" customHeight="1" x14ac:dyDescent="0.25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</row>
    <row r="541" spans="1:30" ht="15.75" customHeight="1" x14ac:dyDescent="0.25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</row>
    <row r="542" spans="1:30" ht="15.75" customHeight="1" x14ac:dyDescent="0.25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</row>
    <row r="543" spans="1:30" ht="15.75" customHeight="1" x14ac:dyDescent="0.25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</row>
    <row r="544" spans="1:30" ht="15.75" customHeight="1" x14ac:dyDescent="0.25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</row>
    <row r="545" spans="1:30" ht="15.75" customHeight="1" x14ac:dyDescent="0.25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</row>
    <row r="546" spans="1:30" ht="15.75" customHeight="1" x14ac:dyDescent="0.25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</row>
    <row r="547" spans="1:30" ht="15.75" customHeight="1" x14ac:dyDescent="0.25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</row>
    <row r="548" spans="1:30" ht="15.75" customHeight="1" x14ac:dyDescent="0.25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</row>
    <row r="549" spans="1:30" ht="15.75" customHeight="1" x14ac:dyDescent="0.25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</row>
    <row r="550" spans="1:30" ht="15.75" customHeight="1" x14ac:dyDescent="0.25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</row>
    <row r="551" spans="1:30" ht="15.75" customHeight="1" x14ac:dyDescent="0.25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</row>
    <row r="552" spans="1:30" ht="15.75" customHeight="1" x14ac:dyDescent="0.25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</row>
    <row r="553" spans="1:30" ht="15.75" customHeight="1" x14ac:dyDescent="0.25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</row>
    <row r="554" spans="1:30" ht="15.75" customHeight="1" x14ac:dyDescent="0.25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</row>
    <row r="555" spans="1:30" ht="15.75" customHeight="1" x14ac:dyDescent="0.25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</row>
    <row r="556" spans="1:30" ht="15.75" customHeight="1" x14ac:dyDescent="0.25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</row>
    <row r="557" spans="1:30" ht="15.75" customHeight="1" x14ac:dyDescent="0.25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</row>
    <row r="558" spans="1:30" ht="15.75" customHeight="1" x14ac:dyDescent="0.25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</row>
    <row r="559" spans="1:30" ht="15.75" customHeight="1" x14ac:dyDescent="0.25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</row>
    <row r="560" spans="1:30" ht="15.75" customHeight="1" x14ac:dyDescent="0.25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</row>
    <row r="561" spans="1:30" ht="15.75" customHeight="1" x14ac:dyDescent="0.25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</row>
    <row r="562" spans="1:30" ht="15.75" customHeight="1" x14ac:dyDescent="0.25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</row>
    <row r="563" spans="1:30" ht="15.75" customHeight="1" x14ac:dyDescent="0.25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</row>
    <row r="564" spans="1:30" ht="15.75" customHeight="1" x14ac:dyDescent="0.25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</row>
    <row r="565" spans="1:30" ht="15.75" customHeight="1" x14ac:dyDescent="0.25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</row>
    <row r="566" spans="1:30" ht="15.75" customHeight="1" x14ac:dyDescent="0.25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</row>
    <row r="567" spans="1:30" ht="15.75" customHeight="1" x14ac:dyDescent="0.25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</row>
    <row r="568" spans="1:30" ht="15.75" customHeight="1" x14ac:dyDescent="0.25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</row>
    <row r="569" spans="1:30" ht="15.75" customHeight="1" x14ac:dyDescent="0.25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</row>
    <row r="570" spans="1:30" ht="15.75" customHeight="1" x14ac:dyDescent="0.25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</row>
    <row r="571" spans="1:30" ht="15.75" customHeight="1" x14ac:dyDescent="0.25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</row>
    <row r="572" spans="1:30" ht="15.75" customHeight="1" x14ac:dyDescent="0.25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</row>
    <row r="573" spans="1:30" ht="15.75" customHeight="1" x14ac:dyDescent="0.25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</row>
    <row r="574" spans="1:30" ht="15.75" customHeight="1" x14ac:dyDescent="0.25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</row>
    <row r="575" spans="1:30" ht="15.75" customHeight="1" x14ac:dyDescent="0.25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</row>
    <row r="576" spans="1:30" ht="15.75" customHeight="1" x14ac:dyDescent="0.25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</row>
    <row r="577" spans="1:30" ht="15.75" customHeight="1" x14ac:dyDescent="0.25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</row>
    <row r="578" spans="1:30" ht="15.75" customHeight="1" x14ac:dyDescent="0.25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</row>
    <row r="579" spans="1:30" ht="15.75" customHeight="1" x14ac:dyDescent="0.25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</row>
    <row r="580" spans="1:30" ht="15.75" customHeight="1" x14ac:dyDescent="0.25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</row>
    <row r="581" spans="1:30" ht="15.75" customHeight="1" x14ac:dyDescent="0.25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</row>
    <row r="582" spans="1:30" ht="15.75" customHeight="1" x14ac:dyDescent="0.25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</row>
    <row r="583" spans="1:30" ht="15.75" customHeight="1" x14ac:dyDescent="0.25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</row>
    <row r="584" spans="1:30" ht="15.75" customHeight="1" x14ac:dyDescent="0.25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</row>
    <row r="585" spans="1:30" ht="15.75" customHeight="1" x14ac:dyDescent="0.25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</row>
    <row r="586" spans="1:30" ht="15.75" customHeight="1" x14ac:dyDescent="0.25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</row>
    <row r="587" spans="1:30" ht="15.75" customHeight="1" x14ac:dyDescent="0.25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</row>
    <row r="588" spans="1:30" ht="15.75" customHeight="1" x14ac:dyDescent="0.25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</row>
    <row r="589" spans="1:30" ht="15.75" customHeight="1" x14ac:dyDescent="0.25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</row>
    <row r="590" spans="1:30" ht="15.75" customHeight="1" x14ac:dyDescent="0.25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</row>
    <row r="591" spans="1:30" ht="15.75" customHeight="1" x14ac:dyDescent="0.25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</row>
    <row r="592" spans="1:30" ht="15.75" customHeight="1" x14ac:dyDescent="0.25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</row>
    <row r="593" spans="1:30" ht="15.75" customHeight="1" x14ac:dyDescent="0.25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</row>
    <row r="594" spans="1:30" ht="15.75" customHeight="1" x14ac:dyDescent="0.25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</row>
    <row r="595" spans="1:30" ht="15.75" customHeight="1" x14ac:dyDescent="0.25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</row>
    <row r="596" spans="1:30" ht="15.75" customHeight="1" x14ac:dyDescent="0.25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</row>
    <row r="597" spans="1:30" ht="15.75" customHeight="1" x14ac:dyDescent="0.25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</row>
    <row r="598" spans="1:30" ht="15.75" customHeight="1" x14ac:dyDescent="0.25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</row>
    <row r="599" spans="1:30" ht="15.75" customHeight="1" x14ac:dyDescent="0.25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</row>
    <row r="600" spans="1:30" ht="15.75" customHeight="1" x14ac:dyDescent="0.25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</row>
    <row r="601" spans="1:30" ht="15.75" customHeight="1" x14ac:dyDescent="0.25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</row>
    <row r="602" spans="1:30" ht="15.75" customHeight="1" x14ac:dyDescent="0.25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</row>
    <row r="603" spans="1:30" ht="15.75" customHeight="1" x14ac:dyDescent="0.25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</row>
    <row r="604" spans="1:30" ht="15.75" customHeight="1" x14ac:dyDescent="0.25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</row>
    <row r="605" spans="1:30" ht="15.75" customHeight="1" x14ac:dyDescent="0.25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</row>
    <row r="606" spans="1:30" ht="15.75" customHeight="1" x14ac:dyDescent="0.25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</row>
    <row r="607" spans="1:30" ht="15.75" customHeight="1" x14ac:dyDescent="0.25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</row>
    <row r="608" spans="1:30" ht="15.75" customHeight="1" x14ac:dyDescent="0.25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</row>
    <row r="609" spans="1:30" ht="15.75" customHeight="1" x14ac:dyDescent="0.25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</row>
    <row r="610" spans="1:30" ht="15.75" customHeight="1" x14ac:dyDescent="0.25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</row>
    <row r="611" spans="1:30" ht="15.75" customHeight="1" x14ac:dyDescent="0.25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</row>
    <row r="612" spans="1:30" ht="15.75" customHeight="1" x14ac:dyDescent="0.25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</row>
    <row r="613" spans="1:30" ht="15.75" customHeight="1" x14ac:dyDescent="0.25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</row>
    <row r="614" spans="1:30" ht="15.75" customHeight="1" x14ac:dyDescent="0.25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</row>
    <row r="615" spans="1:30" ht="15.75" customHeight="1" x14ac:dyDescent="0.25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</row>
    <row r="616" spans="1:30" ht="15.75" customHeight="1" x14ac:dyDescent="0.25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</row>
    <row r="617" spans="1:30" ht="15.75" customHeight="1" x14ac:dyDescent="0.25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</row>
    <row r="618" spans="1:30" ht="15.75" customHeight="1" x14ac:dyDescent="0.25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</row>
    <row r="619" spans="1:30" ht="15.75" customHeight="1" x14ac:dyDescent="0.25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</row>
    <row r="620" spans="1:30" ht="15.75" customHeight="1" x14ac:dyDescent="0.25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</row>
    <row r="621" spans="1:30" ht="15.75" customHeight="1" x14ac:dyDescent="0.25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</row>
    <row r="622" spans="1:30" ht="15.75" customHeight="1" x14ac:dyDescent="0.25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</row>
    <row r="623" spans="1:30" ht="15.75" customHeight="1" x14ac:dyDescent="0.25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</row>
    <row r="624" spans="1:30" ht="15.75" customHeight="1" x14ac:dyDescent="0.25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</row>
    <row r="625" spans="1:30" ht="15.75" customHeight="1" x14ac:dyDescent="0.25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</row>
    <row r="626" spans="1:30" ht="15.75" customHeight="1" x14ac:dyDescent="0.25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</row>
    <row r="627" spans="1:30" ht="15.75" customHeight="1" x14ac:dyDescent="0.25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</row>
    <row r="628" spans="1:30" ht="15.75" customHeight="1" x14ac:dyDescent="0.25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</row>
    <row r="629" spans="1:30" ht="15.75" customHeight="1" x14ac:dyDescent="0.25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</row>
    <row r="630" spans="1:30" ht="15.75" customHeight="1" x14ac:dyDescent="0.25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</row>
    <row r="631" spans="1:30" ht="15.75" customHeight="1" x14ac:dyDescent="0.25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</row>
    <row r="632" spans="1:30" ht="15.75" customHeight="1" x14ac:dyDescent="0.25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</row>
    <row r="633" spans="1:30" ht="15.75" customHeight="1" x14ac:dyDescent="0.25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</row>
    <row r="634" spans="1:30" ht="15.75" customHeight="1" x14ac:dyDescent="0.25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</row>
    <row r="635" spans="1:30" ht="15.75" customHeight="1" x14ac:dyDescent="0.25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</row>
    <row r="636" spans="1:30" ht="15.75" customHeight="1" x14ac:dyDescent="0.25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</row>
    <row r="637" spans="1:30" ht="15.75" customHeight="1" x14ac:dyDescent="0.25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</row>
    <row r="638" spans="1:30" ht="15.75" customHeight="1" x14ac:dyDescent="0.25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</row>
    <row r="639" spans="1:30" ht="15.75" customHeight="1" x14ac:dyDescent="0.25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</row>
    <row r="640" spans="1:30" ht="15.75" customHeight="1" x14ac:dyDescent="0.25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</row>
    <row r="641" spans="1:30" ht="15.75" customHeight="1" x14ac:dyDescent="0.25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</row>
    <row r="642" spans="1:30" ht="15.75" customHeight="1" x14ac:dyDescent="0.25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</row>
    <row r="643" spans="1:30" ht="15.75" customHeight="1" x14ac:dyDescent="0.25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</row>
    <row r="644" spans="1:30" ht="15.75" customHeight="1" x14ac:dyDescent="0.25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</row>
    <row r="645" spans="1:30" ht="15.75" customHeight="1" x14ac:dyDescent="0.25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</row>
    <row r="646" spans="1:30" ht="15.75" customHeight="1" x14ac:dyDescent="0.25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</row>
    <row r="647" spans="1:30" ht="15.75" customHeight="1" x14ac:dyDescent="0.25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</row>
    <row r="648" spans="1:30" ht="15.75" customHeight="1" x14ac:dyDescent="0.25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</row>
    <row r="649" spans="1:30" ht="15.75" customHeight="1" x14ac:dyDescent="0.25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</row>
    <row r="650" spans="1:30" ht="15.75" customHeight="1" x14ac:dyDescent="0.25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</row>
    <row r="651" spans="1:30" ht="15.75" customHeight="1" x14ac:dyDescent="0.25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</row>
    <row r="652" spans="1:30" ht="15.75" customHeight="1" x14ac:dyDescent="0.25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</row>
    <row r="653" spans="1:30" ht="15.75" customHeight="1" x14ac:dyDescent="0.25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</row>
    <row r="654" spans="1:30" ht="15.75" customHeight="1" x14ac:dyDescent="0.25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</row>
    <row r="655" spans="1:30" ht="15.75" customHeight="1" x14ac:dyDescent="0.25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</row>
    <row r="656" spans="1:30" ht="15.75" customHeight="1" x14ac:dyDescent="0.25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</row>
    <row r="657" spans="1:30" ht="15.75" customHeight="1" x14ac:dyDescent="0.25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</row>
    <row r="658" spans="1:30" ht="15.75" customHeight="1" x14ac:dyDescent="0.25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</row>
    <row r="659" spans="1:30" ht="15.75" customHeight="1" x14ac:dyDescent="0.25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</row>
    <row r="660" spans="1:30" ht="15.75" customHeight="1" x14ac:dyDescent="0.25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</row>
    <row r="661" spans="1:30" ht="15.75" customHeight="1" x14ac:dyDescent="0.25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</row>
    <row r="662" spans="1:30" ht="15.75" customHeight="1" x14ac:dyDescent="0.25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</row>
    <row r="663" spans="1:30" ht="15.75" customHeight="1" x14ac:dyDescent="0.25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</row>
    <row r="664" spans="1:30" ht="15.75" customHeight="1" x14ac:dyDescent="0.25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</row>
    <row r="665" spans="1:30" ht="15.75" customHeight="1" x14ac:dyDescent="0.25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</row>
    <row r="666" spans="1:30" ht="15.75" customHeight="1" x14ac:dyDescent="0.25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</row>
    <row r="667" spans="1:30" ht="15.75" customHeight="1" x14ac:dyDescent="0.25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</row>
    <row r="668" spans="1:30" ht="15.75" customHeight="1" x14ac:dyDescent="0.25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</row>
    <row r="669" spans="1:30" ht="15.75" customHeight="1" x14ac:dyDescent="0.25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</row>
    <row r="670" spans="1:30" ht="15.75" customHeight="1" x14ac:dyDescent="0.25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</row>
    <row r="671" spans="1:30" ht="15.75" customHeight="1" x14ac:dyDescent="0.25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</row>
    <row r="672" spans="1:30" ht="15.75" customHeight="1" x14ac:dyDescent="0.25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</row>
    <row r="673" spans="1:30" ht="15.75" customHeight="1" x14ac:dyDescent="0.25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</row>
    <row r="674" spans="1:30" ht="15.75" customHeight="1" x14ac:dyDescent="0.25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</row>
    <row r="675" spans="1:30" ht="15.75" customHeight="1" x14ac:dyDescent="0.25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</row>
    <row r="676" spans="1:30" ht="15.75" customHeight="1" x14ac:dyDescent="0.25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</row>
    <row r="677" spans="1:30" ht="15.75" customHeight="1" x14ac:dyDescent="0.25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</row>
    <row r="678" spans="1:30" ht="15.75" customHeight="1" x14ac:dyDescent="0.25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</row>
    <row r="679" spans="1:30" ht="15.75" customHeight="1" x14ac:dyDescent="0.25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</row>
    <row r="680" spans="1:30" ht="15.75" customHeight="1" x14ac:dyDescent="0.25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</row>
    <row r="681" spans="1:30" ht="15.75" customHeight="1" x14ac:dyDescent="0.25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</row>
    <row r="682" spans="1:30" ht="15.75" customHeight="1" x14ac:dyDescent="0.25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</row>
    <row r="683" spans="1:30" ht="15.75" customHeight="1" x14ac:dyDescent="0.25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</row>
    <row r="684" spans="1:30" ht="15.75" customHeight="1" x14ac:dyDescent="0.25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</row>
    <row r="685" spans="1:30" ht="15.75" customHeight="1" x14ac:dyDescent="0.25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</row>
    <row r="686" spans="1:30" ht="15.75" customHeight="1" x14ac:dyDescent="0.25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</row>
    <row r="687" spans="1:30" ht="15.75" customHeight="1" x14ac:dyDescent="0.25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</row>
    <row r="688" spans="1:30" ht="15.75" customHeight="1" x14ac:dyDescent="0.25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</row>
    <row r="689" spans="1:30" ht="15.75" customHeight="1" x14ac:dyDescent="0.25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</row>
    <row r="690" spans="1:30" ht="15.75" customHeight="1" x14ac:dyDescent="0.25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</row>
    <row r="691" spans="1:30" ht="15.75" customHeight="1" x14ac:dyDescent="0.25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</row>
    <row r="692" spans="1:30" ht="15.75" customHeight="1" x14ac:dyDescent="0.25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</row>
    <row r="693" spans="1:30" ht="15.75" customHeight="1" x14ac:dyDescent="0.25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</row>
    <row r="694" spans="1:30" ht="15.75" customHeight="1" x14ac:dyDescent="0.25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</row>
    <row r="695" spans="1:30" ht="15.75" customHeight="1" x14ac:dyDescent="0.25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</row>
    <row r="696" spans="1:30" ht="15.75" customHeight="1" x14ac:dyDescent="0.25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</row>
    <row r="697" spans="1:30" ht="15.75" customHeight="1" x14ac:dyDescent="0.25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</row>
    <row r="698" spans="1:30" ht="15.75" customHeight="1" x14ac:dyDescent="0.25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</row>
    <row r="699" spans="1:30" ht="15.75" customHeight="1" x14ac:dyDescent="0.25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</row>
    <row r="700" spans="1:30" ht="15.75" customHeight="1" x14ac:dyDescent="0.25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</row>
    <row r="701" spans="1:30" ht="15.75" customHeight="1" x14ac:dyDescent="0.25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</row>
    <row r="702" spans="1:30" ht="15.75" customHeight="1" x14ac:dyDescent="0.25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</row>
    <row r="703" spans="1:30" ht="15.75" customHeight="1" x14ac:dyDescent="0.25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</row>
    <row r="704" spans="1:30" ht="15.75" customHeight="1" x14ac:dyDescent="0.25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</row>
    <row r="705" spans="1:30" ht="15.75" customHeight="1" x14ac:dyDescent="0.25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</row>
    <row r="706" spans="1:30" ht="15.75" customHeight="1" x14ac:dyDescent="0.25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</row>
    <row r="707" spans="1:30" ht="15.75" customHeight="1" x14ac:dyDescent="0.25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</row>
    <row r="708" spans="1:30" ht="15.75" customHeight="1" x14ac:dyDescent="0.25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</row>
    <row r="709" spans="1:30" ht="15.75" customHeight="1" x14ac:dyDescent="0.25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</row>
    <row r="710" spans="1:30" ht="15.75" customHeight="1" x14ac:dyDescent="0.25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</row>
    <row r="711" spans="1:30" ht="15.75" customHeight="1" x14ac:dyDescent="0.25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</row>
    <row r="712" spans="1:30" ht="15.75" customHeight="1" x14ac:dyDescent="0.25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</row>
    <row r="713" spans="1:30" ht="15.75" customHeight="1" x14ac:dyDescent="0.25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</row>
    <row r="714" spans="1:30" ht="15.75" customHeight="1" x14ac:dyDescent="0.25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</row>
    <row r="715" spans="1:30" ht="15.75" customHeight="1" x14ac:dyDescent="0.25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</row>
    <row r="716" spans="1:30" ht="15.75" customHeight="1" x14ac:dyDescent="0.25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</row>
    <row r="717" spans="1:30" ht="15.75" customHeight="1" x14ac:dyDescent="0.25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</row>
    <row r="718" spans="1:30" ht="15.75" customHeight="1" x14ac:dyDescent="0.25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</row>
    <row r="719" spans="1:30" ht="15.75" customHeight="1" x14ac:dyDescent="0.25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</row>
    <row r="720" spans="1:30" ht="15.75" customHeight="1" x14ac:dyDescent="0.25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</row>
    <row r="721" spans="1:30" ht="15.75" customHeight="1" x14ac:dyDescent="0.25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</row>
    <row r="722" spans="1:30" ht="15.75" customHeight="1" x14ac:dyDescent="0.25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</row>
    <row r="723" spans="1:30" ht="15.75" customHeight="1" x14ac:dyDescent="0.25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</row>
    <row r="724" spans="1:30" ht="15.75" customHeight="1" x14ac:dyDescent="0.25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</row>
    <row r="725" spans="1:30" ht="15.75" customHeight="1" x14ac:dyDescent="0.25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</row>
    <row r="726" spans="1:30" ht="15.75" customHeight="1" x14ac:dyDescent="0.25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</row>
    <row r="727" spans="1:30" ht="15.75" customHeight="1" x14ac:dyDescent="0.25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</row>
    <row r="728" spans="1:30" ht="15.75" customHeight="1" x14ac:dyDescent="0.25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</row>
    <row r="729" spans="1:30" ht="15.75" customHeight="1" x14ac:dyDescent="0.25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</row>
    <row r="730" spans="1:30" ht="15.75" customHeight="1" x14ac:dyDescent="0.25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</row>
    <row r="731" spans="1:30" ht="15.75" customHeight="1" x14ac:dyDescent="0.25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</row>
    <row r="732" spans="1:30" ht="15.75" customHeight="1" x14ac:dyDescent="0.25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</row>
    <row r="733" spans="1:30" ht="15.75" customHeight="1" x14ac:dyDescent="0.25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</row>
    <row r="734" spans="1:30" ht="15.75" customHeight="1" x14ac:dyDescent="0.25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</row>
    <row r="735" spans="1:30" ht="15.75" customHeight="1" x14ac:dyDescent="0.25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</row>
    <row r="736" spans="1:30" ht="15.75" customHeight="1" x14ac:dyDescent="0.25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</row>
    <row r="737" spans="1:30" ht="15.75" customHeight="1" x14ac:dyDescent="0.25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</row>
    <row r="738" spans="1:30" ht="15.75" customHeight="1" x14ac:dyDescent="0.25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</row>
    <row r="739" spans="1:30" ht="15.75" customHeight="1" x14ac:dyDescent="0.25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</row>
    <row r="740" spans="1:30" ht="15.75" customHeight="1" x14ac:dyDescent="0.25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</row>
    <row r="741" spans="1:30" ht="15.75" customHeight="1" x14ac:dyDescent="0.25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</row>
    <row r="742" spans="1:30" ht="15.75" customHeight="1" x14ac:dyDescent="0.25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</row>
    <row r="743" spans="1:30" ht="15.75" customHeight="1" x14ac:dyDescent="0.25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</row>
    <row r="744" spans="1:30" ht="15.75" customHeight="1" x14ac:dyDescent="0.25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</row>
    <row r="745" spans="1:30" ht="15.75" customHeight="1" x14ac:dyDescent="0.25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</row>
    <row r="746" spans="1:30" ht="15.75" customHeight="1" x14ac:dyDescent="0.25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</row>
    <row r="747" spans="1:30" ht="15.75" customHeight="1" x14ac:dyDescent="0.25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</row>
    <row r="748" spans="1:30" ht="15.75" customHeight="1" x14ac:dyDescent="0.25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</row>
    <row r="749" spans="1:30" ht="15.75" customHeight="1" x14ac:dyDescent="0.25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</row>
    <row r="750" spans="1:30" ht="15.75" customHeight="1" x14ac:dyDescent="0.25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</row>
    <row r="751" spans="1:30" ht="15.75" customHeight="1" x14ac:dyDescent="0.25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</row>
    <row r="752" spans="1:30" ht="15.75" customHeight="1" x14ac:dyDescent="0.25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</row>
    <row r="753" spans="1:30" ht="15.75" customHeight="1" x14ac:dyDescent="0.25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</row>
    <row r="754" spans="1:30" ht="15.75" customHeight="1" x14ac:dyDescent="0.25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</row>
    <row r="755" spans="1:30" ht="15.75" customHeight="1" x14ac:dyDescent="0.25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</row>
    <row r="756" spans="1:30" ht="15.75" customHeight="1" x14ac:dyDescent="0.25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</row>
    <row r="757" spans="1:30" ht="15.75" customHeight="1" x14ac:dyDescent="0.25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</row>
    <row r="758" spans="1:30" ht="15.75" customHeight="1" x14ac:dyDescent="0.25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</row>
    <row r="759" spans="1:30" ht="15.75" customHeight="1" x14ac:dyDescent="0.25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</row>
    <row r="760" spans="1:30" ht="15.75" customHeight="1" x14ac:dyDescent="0.25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</row>
    <row r="761" spans="1:30" ht="15.75" customHeight="1" x14ac:dyDescent="0.25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</row>
    <row r="762" spans="1:30" ht="15.75" customHeight="1" x14ac:dyDescent="0.25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</row>
    <row r="763" spans="1:30" ht="15.75" customHeight="1" x14ac:dyDescent="0.25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</row>
    <row r="764" spans="1:30" ht="15.75" customHeight="1" x14ac:dyDescent="0.25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</row>
    <row r="765" spans="1:30" ht="15.75" customHeight="1" x14ac:dyDescent="0.25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</row>
    <row r="766" spans="1:30" ht="15.75" customHeight="1" x14ac:dyDescent="0.25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</row>
    <row r="767" spans="1:30" ht="15.75" customHeight="1" x14ac:dyDescent="0.25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</row>
    <row r="768" spans="1:30" ht="15.75" customHeight="1" x14ac:dyDescent="0.25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</row>
    <row r="769" spans="1:30" ht="15.75" customHeight="1" x14ac:dyDescent="0.25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</row>
    <row r="770" spans="1:30" ht="15.75" customHeight="1" x14ac:dyDescent="0.25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</row>
    <row r="771" spans="1:30" ht="15.75" customHeight="1" x14ac:dyDescent="0.25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</row>
    <row r="772" spans="1:30" ht="15.75" customHeight="1" x14ac:dyDescent="0.25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</row>
    <row r="773" spans="1:30" ht="15.75" customHeight="1" x14ac:dyDescent="0.25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</row>
    <row r="774" spans="1:30" ht="15.75" customHeight="1" x14ac:dyDescent="0.25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</row>
    <row r="775" spans="1:30" ht="15.75" customHeight="1" x14ac:dyDescent="0.25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</row>
    <row r="776" spans="1:30" ht="15.75" customHeight="1" x14ac:dyDescent="0.25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</row>
    <row r="777" spans="1:30" ht="15.75" customHeight="1" x14ac:dyDescent="0.25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</row>
    <row r="778" spans="1:30" ht="15.75" customHeight="1" x14ac:dyDescent="0.25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</row>
    <row r="779" spans="1:30" ht="15.75" customHeight="1" x14ac:dyDescent="0.25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</row>
    <row r="780" spans="1:30" ht="15.75" customHeight="1" x14ac:dyDescent="0.25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</row>
    <row r="781" spans="1:30" ht="15.75" customHeight="1" x14ac:dyDescent="0.25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</row>
    <row r="782" spans="1:30" ht="15.75" customHeight="1" x14ac:dyDescent="0.25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</row>
    <row r="783" spans="1:30" ht="15.75" customHeight="1" x14ac:dyDescent="0.25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</row>
    <row r="784" spans="1:30" ht="15.75" customHeight="1" x14ac:dyDescent="0.25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</row>
    <row r="785" spans="1:30" ht="15.75" customHeight="1" x14ac:dyDescent="0.25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</row>
    <row r="786" spans="1:30" ht="15.75" customHeight="1" x14ac:dyDescent="0.25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</row>
    <row r="787" spans="1:30" ht="15.75" customHeight="1" x14ac:dyDescent="0.25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</row>
    <row r="788" spans="1:30" ht="15.75" customHeight="1" x14ac:dyDescent="0.25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</row>
    <row r="789" spans="1:30" ht="15.75" customHeight="1" x14ac:dyDescent="0.25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</row>
    <row r="790" spans="1:30" ht="15.75" customHeight="1" x14ac:dyDescent="0.25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</row>
    <row r="791" spans="1:30" ht="15.75" customHeight="1" x14ac:dyDescent="0.25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</row>
    <row r="792" spans="1:30" ht="15.75" customHeight="1" x14ac:dyDescent="0.25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</row>
    <row r="793" spans="1:30" ht="15.75" customHeight="1" x14ac:dyDescent="0.25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</row>
    <row r="794" spans="1:30" ht="15.75" customHeight="1" x14ac:dyDescent="0.25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</row>
    <row r="795" spans="1:30" ht="15.75" customHeight="1" x14ac:dyDescent="0.25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</row>
    <row r="796" spans="1:30" ht="15.75" customHeight="1" x14ac:dyDescent="0.25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</row>
    <row r="797" spans="1:30" ht="15.75" customHeight="1" x14ac:dyDescent="0.25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</row>
    <row r="798" spans="1:30" ht="15.75" customHeight="1" x14ac:dyDescent="0.25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</row>
    <row r="799" spans="1:30" ht="15.75" customHeight="1" x14ac:dyDescent="0.25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</row>
    <row r="800" spans="1:30" ht="15.75" customHeight="1" x14ac:dyDescent="0.25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</row>
    <row r="801" spans="1:30" ht="15.75" customHeight="1" x14ac:dyDescent="0.25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</row>
    <row r="802" spans="1:30" ht="15.75" customHeight="1" x14ac:dyDescent="0.25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</row>
    <row r="803" spans="1:30" ht="15.75" customHeight="1" x14ac:dyDescent="0.25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</row>
    <row r="804" spans="1:30" ht="15.75" customHeight="1" x14ac:dyDescent="0.25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</row>
    <row r="805" spans="1:30" ht="15.75" customHeight="1" x14ac:dyDescent="0.25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</row>
    <row r="806" spans="1:30" ht="15.75" customHeight="1" x14ac:dyDescent="0.25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</row>
    <row r="807" spans="1:30" ht="15.75" customHeight="1" x14ac:dyDescent="0.25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</row>
    <row r="808" spans="1:30" ht="15.75" customHeight="1" x14ac:dyDescent="0.25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</row>
    <row r="809" spans="1:30" ht="15.75" customHeight="1" x14ac:dyDescent="0.25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</row>
    <row r="810" spans="1:30" ht="15.75" customHeight="1" x14ac:dyDescent="0.25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</row>
    <row r="811" spans="1:30" ht="15.75" customHeight="1" x14ac:dyDescent="0.25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</row>
    <row r="812" spans="1:30" ht="15.75" customHeight="1" x14ac:dyDescent="0.25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</row>
    <row r="813" spans="1:30" ht="15.75" customHeight="1" x14ac:dyDescent="0.25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</row>
    <row r="814" spans="1:30" ht="15.75" customHeight="1" x14ac:dyDescent="0.25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</row>
    <row r="815" spans="1:30" ht="15.75" customHeight="1" x14ac:dyDescent="0.25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</row>
    <row r="816" spans="1:30" ht="15.75" customHeight="1" x14ac:dyDescent="0.25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</row>
    <row r="817" spans="1:30" ht="15.75" customHeight="1" x14ac:dyDescent="0.25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</row>
    <row r="818" spans="1:30" ht="15.75" customHeight="1" x14ac:dyDescent="0.25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</row>
    <row r="819" spans="1:30" ht="15.75" customHeight="1" x14ac:dyDescent="0.25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</row>
    <row r="820" spans="1:30" ht="15.75" customHeight="1" x14ac:dyDescent="0.25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</row>
    <row r="821" spans="1:30" ht="15.75" customHeight="1" x14ac:dyDescent="0.25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</row>
    <row r="822" spans="1:30" ht="15.75" customHeight="1" x14ac:dyDescent="0.25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</row>
    <row r="823" spans="1:30" ht="15.75" customHeight="1" x14ac:dyDescent="0.25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</row>
    <row r="824" spans="1:30" ht="15.75" customHeight="1" x14ac:dyDescent="0.25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</row>
    <row r="825" spans="1:30" ht="15.75" customHeight="1" x14ac:dyDescent="0.25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</row>
    <row r="826" spans="1:30" ht="15.75" customHeight="1" x14ac:dyDescent="0.25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</row>
    <row r="827" spans="1:30" ht="15.75" customHeight="1" x14ac:dyDescent="0.25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</row>
    <row r="828" spans="1:30" ht="15.75" customHeight="1" x14ac:dyDescent="0.25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</row>
    <row r="829" spans="1:30" ht="15.75" customHeight="1" x14ac:dyDescent="0.25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</row>
    <row r="830" spans="1:30" ht="15.75" customHeight="1" x14ac:dyDescent="0.25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</row>
    <row r="831" spans="1:30" ht="15.75" customHeight="1" x14ac:dyDescent="0.25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</row>
    <row r="832" spans="1:30" ht="15.75" customHeight="1" x14ac:dyDescent="0.25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</row>
    <row r="833" spans="1:30" ht="15.75" customHeight="1" x14ac:dyDescent="0.25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</row>
    <row r="834" spans="1:30" ht="15.75" customHeight="1" x14ac:dyDescent="0.25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</row>
    <row r="835" spans="1:30" ht="15.75" customHeight="1" x14ac:dyDescent="0.25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</row>
    <row r="836" spans="1:30" ht="15.75" customHeight="1" x14ac:dyDescent="0.25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</row>
    <row r="837" spans="1:30" ht="15.75" customHeight="1" x14ac:dyDescent="0.25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</row>
    <row r="838" spans="1:30" ht="15.75" customHeight="1" x14ac:dyDescent="0.25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</row>
    <row r="839" spans="1:30" ht="15.75" customHeight="1" x14ac:dyDescent="0.25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</row>
    <row r="840" spans="1:30" ht="15.75" customHeight="1" x14ac:dyDescent="0.25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</row>
    <row r="841" spans="1:30" ht="15.75" customHeight="1" x14ac:dyDescent="0.25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</row>
    <row r="842" spans="1:30" ht="15.75" customHeight="1" x14ac:dyDescent="0.25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</row>
    <row r="843" spans="1:30" ht="15.75" customHeight="1" x14ac:dyDescent="0.25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</row>
    <row r="844" spans="1:30" ht="15.75" customHeight="1" x14ac:dyDescent="0.25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</row>
    <row r="845" spans="1:30" ht="15.75" customHeight="1" x14ac:dyDescent="0.25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</row>
    <row r="846" spans="1:30" ht="15.75" customHeight="1" x14ac:dyDescent="0.25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</row>
    <row r="847" spans="1:30" ht="15.75" customHeight="1" x14ac:dyDescent="0.25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</row>
    <row r="848" spans="1:30" ht="15.75" customHeight="1" x14ac:dyDescent="0.25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</row>
    <row r="849" spans="1:30" ht="15.75" customHeight="1" x14ac:dyDescent="0.25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</row>
    <row r="850" spans="1:30" ht="15.75" customHeight="1" x14ac:dyDescent="0.25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</row>
    <row r="851" spans="1:30" ht="15.75" customHeight="1" x14ac:dyDescent="0.25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</row>
    <row r="852" spans="1:30" ht="15.75" customHeight="1" x14ac:dyDescent="0.25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</row>
    <row r="853" spans="1:30" ht="15.75" customHeight="1" x14ac:dyDescent="0.25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</row>
    <row r="854" spans="1:30" ht="15.75" customHeight="1" x14ac:dyDescent="0.25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</row>
    <row r="855" spans="1:30" ht="15.75" customHeight="1" x14ac:dyDescent="0.25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</row>
    <row r="856" spans="1:30" ht="15.75" customHeight="1" x14ac:dyDescent="0.25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</row>
    <row r="857" spans="1:30" ht="15.75" customHeight="1" x14ac:dyDescent="0.25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</row>
    <row r="858" spans="1:30" ht="15.75" customHeight="1" x14ac:dyDescent="0.25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</row>
    <row r="859" spans="1:30" ht="15.75" customHeight="1" x14ac:dyDescent="0.25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</row>
    <row r="860" spans="1:30" ht="15.75" customHeight="1" x14ac:dyDescent="0.25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</row>
    <row r="861" spans="1:30" ht="15.75" customHeight="1" x14ac:dyDescent="0.25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</row>
    <row r="862" spans="1:30" ht="15.75" customHeight="1" x14ac:dyDescent="0.25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</row>
    <row r="863" spans="1:30" ht="15.75" customHeight="1" x14ac:dyDescent="0.25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</row>
    <row r="864" spans="1:30" ht="15.75" customHeight="1" x14ac:dyDescent="0.25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</row>
    <row r="865" spans="1:30" ht="15.75" customHeight="1" x14ac:dyDescent="0.25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</row>
    <row r="866" spans="1:30" ht="15.75" customHeight="1" x14ac:dyDescent="0.25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</row>
    <row r="867" spans="1:30" ht="15.75" customHeight="1" x14ac:dyDescent="0.25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</row>
    <row r="868" spans="1:30" ht="15.75" customHeight="1" x14ac:dyDescent="0.25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</row>
    <row r="869" spans="1:30" ht="15.75" customHeight="1" x14ac:dyDescent="0.25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</row>
    <row r="870" spans="1:30" ht="15.75" customHeight="1" x14ac:dyDescent="0.25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</row>
    <row r="871" spans="1:30" ht="15.75" customHeight="1" x14ac:dyDescent="0.25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</row>
    <row r="872" spans="1:30" ht="15.75" customHeight="1" x14ac:dyDescent="0.25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</row>
    <row r="873" spans="1:30" ht="15.75" customHeight="1" x14ac:dyDescent="0.25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</row>
    <row r="874" spans="1:30" ht="15.75" customHeight="1" x14ac:dyDescent="0.25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</row>
    <row r="875" spans="1:30" ht="15.75" customHeight="1" x14ac:dyDescent="0.25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</row>
    <row r="876" spans="1:30" ht="15.75" customHeight="1" x14ac:dyDescent="0.25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</row>
    <row r="877" spans="1:30" ht="15.75" customHeight="1" x14ac:dyDescent="0.25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</row>
    <row r="878" spans="1:30" ht="15.75" customHeight="1" x14ac:dyDescent="0.25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</row>
    <row r="879" spans="1:30" ht="15.75" customHeight="1" x14ac:dyDescent="0.25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</row>
    <row r="880" spans="1:30" ht="15.75" customHeight="1" x14ac:dyDescent="0.25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</row>
    <row r="881" spans="1:30" ht="15.75" customHeight="1" x14ac:dyDescent="0.25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</row>
    <row r="882" spans="1:30" ht="15.75" customHeight="1" x14ac:dyDescent="0.25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</row>
    <row r="883" spans="1:30" ht="15.75" customHeight="1" x14ac:dyDescent="0.25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</row>
    <row r="884" spans="1:30" ht="15.75" customHeight="1" x14ac:dyDescent="0.25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</row>
    <row r="885" spans="1:30" ht="15.75" customHeight="1" x14ac:dyDescent="0.25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</row>
    <row r="886" spans="1:30" ht="15.75" customHeight="1" x14ac:dyDescent="0.25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</row>
    <row r="887" spans="1:30" ht="15.75" customHeight="1" x14ac:dyDescent="0.25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</row>
    <row r="888" spans="1:30" ht="15.75" customHeight="1" x14ac:dyDescent="0.25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</row>
    <row r="889" spans="1:30" ht="15.75" customHeight="1" x14ac:dyDescent="0.25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</row>
    <row r="890" spans="1:30" ht="15.75" customHeight="1" x14ac:dyDescent="0.25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</row>
    <row r="891" spans="1:30" ht="15.75" customHeight="1" x14ac:dyDescent="0.25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</row>
    <row r="892" spans="1:30" ht="15.75" customHeight="1" x14ac:dyDescent="0.25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</row>
    <row r="893" spans="1:30" ht="15.75" customHeight="1" x14ac:dyDescent="0.25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</row>
    <row r="894" spans="1:30" ht="15.75" customHeight="1" x14ac:dyDescent="0.25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</row>
    <row r="895" spans="1:30" ht="15.75" customHeight="1" x14ac:dyDescent="0.25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</row>
    <row r="896" spans="1:30" ht="15.75" customHeight="1" x14ac:dyDescent="0.25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</row>
    <row r="897" spans="1:30" ht="15.75" customHeight="1" x14ac:dyDescent="0.25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</row>
    <row r="898" spans="1:30" ht="15.75" customHeight="1" x14ac:dyDescent="0.25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</row>
    <row r="899" spans="1:30" ht="15.75" customHeight="1" x14ac:dyDescent="0.25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</row>
    <row r="900" spans="1:30" ht="15.75" customHeight="1" x14ac:dyDescent="0.25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</row>
    <row r="901" spans="1:30" ht="15.75" customHeight="1" x14ac:dyDescent="0.25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</row>
    <row r="902" spans="1:30" ht="15.75" customHeight="1" x14ac:dyDescent="0.25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</row>
    <row r="903" spans="1:30" ht="15.75" customHeight="1" x14ac:dyDescent="0.25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</row>
    <row r="904" spans="1:30" ht="15.75" customHeight="1" x14ac:dyDescent="0.25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</row>
    <row r="905" spans="1:30" ht="15.75" customHeight="1" x14ac:dyDescent="0.25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</row>
    <row r="906" spans="1:30" ht="15.75" customHeight="1" x14ac:dyDescent="0.25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</row>
    <row r="907" spans="1:30" ht="15.75" customHeight="1" x14ac:dyDescent="0.25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</row>
    <row r="908" spans="1:30" ht="15.75" customHeight="1" x14ac:dyDescent="0.25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</row>
    <row r="909" spans="1:30" ht="15.75" customHeight="1" x14ac:dyDescent="0.25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</row>
    <row r="910" spans="1:30" ht="15.75" customHeight="1" x14ac:dyDescent="0.25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</row>
    <row r="911" spans="1:30" ht="15.75" customHeight="1" x14ac:dyDescent="0.25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</row>
    <row r="912" spans="1:30" ht="15.75" customHeight="1" x14ac:dyDescent="0.25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</row>
    <row r="913" spans="1:30" ht="15.75" customHeight="1" x14ac:dyDescent="0.25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</row>
    <row r="914" spans="1:30" ht="15.75" customHeight="1" x14ac:dyDescent="0.25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</row>
    <row r="915" spans="1:30" ht="15.75" customHeight="1" x14ac:dyDescent="0.25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</row>
    <row r="916" spans="1:30" ht="15.75" customHeight="1" x14ac:dyDescent="0.25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</row>
    <row r="917" spans="1:30" ht="15.75" customHeight="1" x14ac:dyDescent="0.25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</row>
    <row r="918" spans="1:30" ht="15.75" customHeight="1" x14ac:dyDescent="0.25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</row>
    <row r="919" spans="1:30" ht="15.75" customHeight="1" x14ac:dyDescent="0.25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</row>
    <row r="920" spans="1:30" ht="15.75" customHeight="1" x14ac:dyDescent="0.25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</row>
    <row r="921" spans="1:30" ht="15.75" customHeight="1" x14ac:dyDescent="0.25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</row>
    <row r="922" spans="1:30" ht="15.75" customHeight="1" x14ac:dyDescent="0.25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</row>
    <row r="923" spans="1:30" ht="15.75" customHeight="1" x14ac:dyDescent="0.25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</row>
    <row r="924" spans="1:30" ht="15.75" customHeight="1" x14ac:dyDescent="0.25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</row>
    <row r="925" spans="1:30" ht="15.75" customHeight="1" x14ac:dyDescent="0.25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</row>
    <row r="926" spans="1:30" ht="15.75" customHeight="1" x14ac:dyDescent="0.25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</row>
    <row r="927" spans="1:30" ht="15.75" customHeight="1" x14ac:dyDescent="0.25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</row>
    <row r="928" spans="1:30" ht="15.75" customHeight="1" x14ac:dyDescent="0.25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</row>
    <row r="929" spans="1:30" ht="15.75" customHeight="1" x14ac:dyDescent="0.25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</row>
    <row r="930" spans="1:30" ht="15.75" customHeight="1" x14ac:dyDescent="0.25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</row>
    <row r="931" spans="1:30" ht="15.75" customHeight="1" x14ac:dyDescent="0.25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</row>
    <row r="932" spans="1:30" ht="15.75" customHeight="1" x14ac:dyDescent="0.25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</row>
    <row r="933" spans="1:30" ht="15.75" customHeight="1" x14ac:dyDescent="0.25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</row>
    <row r="934" spans="1:30" ht="15.75" customHeight="1" x14ac:dyDescent="0.25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</row>
    <row r="935" spans="1:30" ht="15.75" customHeight="1" x14ac:dyDescent="0.25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</row>
    <row r="936" spans="1:30" ht="15.75" customHeight="1" x14ac:dyDescent="0.25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</row>
    <row r="937" spans="1:30" ht="15.75" customHeight="1" x14ac:dyDescent="0.25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</row>
    <row r="938" spans="1:30" ht="15.75" customHeight="1" x14ac:dyDescent="0.25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</row>
    <row r="939" spans="1:30" ht="15.75" customHeight="1" x14ac:dyDescent="0.25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</row>
    <row r="940" spans="1:30" ht="15.75" customHeight="1" x14ac:dyDescent="0.25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</row>
    <row r="941" spans="1:30" ht="15.75" customHeight="1" x14ac:dyDescent="0.25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</row>
    <row r="942" spans="1:30" ht="15.75" customHeight="1" x14ac:dyDescent="0.25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</row>
    <row r="943" spans="1:30" ht="15.75" customHeight="1" x14ac:dyDescent="0.25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</row>
    <row r="944" spans="1:30" ht="15.75" customHeight="1" x14ac:dyDescent="0.25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</row>
    <row r="945" spans="1:30" ht="15.75" customHeight="1" x14ac:dyDescent="0.25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</row>
    <row r="946" spans="1:30" ht="15.75" customHeight="1" x14ac:dyDescent="0.25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</row>
    <row r="947" spans="1:30" ht="15.75" customHeight="1" x14ac:dyDescent="0.25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</row>
    <row r="948" spans="1:30" ht="15.75" customHeight="1" x14ac:dyDescent="0.25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</row>
    <row r="949" spans="1:30" ht="15.75" customHeight="1" x14ac:dyDescent="0.25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</row>
    <row r="950" spans="1:30" ht="15.75" customHeight="1" x14ac:dyDescent="0.25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</row>
    <row r="951" spans="1:30" ht="15.75" customHeight="1" x14ac:dyDescent="0.25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</row>
    <row r="952" spans="1:30" ht="15.75" customHeight="1" x14ac:dyDescent="0.25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</row>
    <row r="953" spans="1:30" ht="15.75" customHeight="1" x14ac:dyDescent="0.25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</row>
    <row r="954" spans="1:30" ht="15.75" customHeight="1" x14ac:dyDescent="0.25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</row>
    <row r="955" spans="1:30" ht="15.75" customHeight="1" x14ac:dyDescent="0.25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</row>
    <row r="956" spans="1:30" ht="15.75" customHeight="1" x14ac:dyDescent="0.25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</row>
    <row r="957" spans="1:30" ht="15.75" customHeight="1" x14ac:dyDescent="0.25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</row>
    <row r="958" spans="1:30" ht="15.75" customHeight="1" x14ac:dyDescent="0.25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</row>
    <row r="959" spans="1:30" ht="15.75" customHeight="1" x14ac:dyDescent="0.25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</row>
    <row r="960" spans="1:30" ht="15.75" customHeight="1" x14ac:dyDescent="0.25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</row>
    <row r="961" spans="1:30" ht="15.75" customHeight="1" x14ac:dyDescent="0.25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</row>
    <row r="962" spans="1:30" ht="15.75" customHeight="1" x14ac:dyDescent="0.25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</row>
    <row r="963" spans="1:30" ht="15.75" customHeight="1" x14ac:dyDescent="0.25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</row>
    <row r="964" spans="1:30" ht="15.75" customHeight="1" x14ac:dyDescent="0.25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</row>
    <row r="965" spans="1:30" ht="15.75" customHeight="1" x14ac:dyDescent="0.25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</row>
    <row r="966" spans="1:30" ht="15.75" customHeight="1" x14ac:dyDescent="0.25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</row>
    <row r="967" spans="1:30" ht="15.75" customHeight="1" x14ac:dyDescent="0.25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</row>
    <row r="968" spans="1:30" ht="15.75" customHeight="1" x14ac:dyDescent="0.25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</row>
    <row r="969" spans="1:30" ht="15.75" customHeight="1" x14ac:dyDescent="0.25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</row>
    <row r="970" spans="1:30" ht="15.75" customHeight="1" x14ac:dyDescent="0.25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</row>
    <row r="971" spans="1:30" ht="15.75" customHeight="1" x14ac:dyDescent="0.25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</row>
    <row r="972" spans="1:30" ht="15.75" customHeight="1" x14ac:dyDescent="0.25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</row>
    <row r="973" spans="1:30" ht="15.75" customHeight="1" x14ac:dyDescent="0.25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</row>
    <row r="974" spans="1:30" ht="15.75" customHeight="1" x14ac:dyDescent="0.25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</row>
    <row r="975" spans="1:30" ht="15.75" customHeight="1" x14ac:dyDescent="0.25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</row>
    <row r="976" spans="1:30" ht="15.75" customHeight="1" x14ac:dyDescent="0.25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</row>
    <row r="977" spans="1:30" ht="15.75" customHeight="1" x14ac:dyDescent="0.25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</row>
    <row r="978" spans="1:30" ht="15.75" customHeight="1" x14ac:dyDescent="0.25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</row>
    <row r="979" spans="1:30" ht="15.75" customHeight="1" x14ac:dyDescent="0.25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</row>
    <row r="980" spans="1:30" ht="15.75" customHeight="1" x14ac:dyDescent="0.25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</row>
    <row r="981" spans="1:30" ht="15.75" customHeight="1" x14ac:dyDescent="0.25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</row>
    <row r="982" spans="1:30" ht="15.75" customHeight="1" x14ac:dyDescent="0.25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</row>
    <row r="983" spans="1:30" ht="15.75" customHeight="1" x14ac:dyDescent="0.25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</row>
    <row r="984" spans="1:30" ht="15.75" customHeight="1" x14ac:dyDescent="0.25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</row>
    <row r="985" spans="1:30" ht="15.75" customHeight="1" x14ac:dyDescent="0.25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</row>
    <row r="986" spans="1:30" ht="15.75" customHeight="1" x14ac:dyDescent="0.25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</row>
    <row r="987" spans="1:30" ht="15.75" customHeight="1" x14ac:dyDescent="0.25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</row>
    <row r="988" spans="1:30" ht="15.75" customHeight="1" x14ac:dyDescent="0.25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</row>
    <row r="989" spans="1:30" ht="15.75" customHeight="1" x14ac:dyDescent="0.25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</row>
    <row r="990" spans="1:30" ht="15.75" customHeight="1" x14ac:dyDescent="0.25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</row>
    <row r="991" spans="1:30" ht="15.75" customHeight="1" x14ac:dyDescent="0.25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</row>
    <row r="992" spans="1:30" ht="15.75" customHeight="1" x14ac:dyDescent="0.25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</row>
    <row r="993" spans="1:30" ht="15.75" customHeight="1" x14ac:dyDescent="0.25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</row>
    <row r="994" spans="1:30" ht="15.75" customHeight="1" x14ac:dyDescent="0.25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</row>
    <row r="995" spans="1:30" ht="15.75" customHeight="1" x14ac:dyDescent="0.25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</row>
    <row r="996" spans="1:30" ht="15.75" customHeight="1" x14ac:dyDescent="0.25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</row>
    <row r="997" spans="1:30" ht="15.75" customHeight="1" x14ac:dyDescent="0.25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</row>
    <row r="998" spans="1:30" ht="15.75" customHeight="1" x14ac:dyDescent="0.25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</row>
    <row r="999" spans="1:30" ht="15.75" customHeight="1" x14ac:dyDescent="0.25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</row>
    <row r="1000" spans="1:30" ht="15.75" customHeight="1" x14ac:dyDescent="0.25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  <c r="AA1000" s="74"/>
      <c r="AB1000" s="74"/>
      <c r="AC1000" s="74"/>
      <c r="AD1000" s="74"/>
    </row>
  </sheetData>
  <autoFilter ref="A6:J103">
    <filterColumn colId="5">
      <filters>
        <filter val="PABLO HENRIQUE FARIAS LIRA"/>
      </filters>
    </filterColumn>
  </autoFilter>
  <mergeCells count="77">
    <mergeCell ref="A178:F178"/>
    <mergeCell ref="A179:F179"/>
    <mergeCell ref="A180:F180"/>
    <mergeCell ref="A181:F181"/>
    <mergeCell ref="A173:F173"/>
    <mergeCell ref="A174:F174"/>
    <mergeCell ref="A175:F175"/>
    <mergeCell ref="A176:F176"/>
    <mergeCell ref="A177:F177"/>
    <mergeCell ref="A168:F168"/>
    <mergeCell ref="A169:F169"/>
    <mergeCell ref="A170:F170"/>
    <mergeCell ref="A171:F171"/>
    <mergeCell ref="A172:F172"/>
    <mergeCell ref="A163:F163"/>
    <mergeCell ref="A164:F164"/>
    <mergeCell ref="A165:F165"/>
    <mergeCell ref="A166:F166"/>
    <mergeCell ref="A167:F167"/>
    <mergeCell ref="A158:F158"/>
    <mergeCell ref="A159:F159"/>
    <mergeCell ref="A160:F160"/>
    <mergeCell ref="A161:F161"/>
    <mergeCell ref="A162:F162"/>
    <mergeCell ref="A153:F153"/>
    <mergeCell ref="A154:F154"/>
    <mergeCell ref="A155:F155"/>
    <mergeCell ref="A156:F156"/>
    <mergeCell ref="A157:F157"/>
    <mergeCell ref="A148:F148"/>
    <mergeCell ref="A149:F149"/>
    <mergeCell ref="A150:F150"/>
    <mergeCell ref="A151:F151"/>
    <mergeCell ref="A152:F152"/>
    <mergeCell ref="A143:F143"/>
    <mergeCell ref="A144:F144"/>
    <mergeCell ref="A145:F145"/>
    <mergeCell ref="A146:F146"/>
    <mergeCell ref="A147:F147"/>
    <mergeCell ref="A105:I105"/>
    <mergeCell ref="A123:I123"/>
    <mergeCell ref="A140:F140"/>
    <mergeCell ref="A141:F141"/>
    <mergeCell ref="A142:F142"/>
    <mergeCell ref="A1:J1"/>
    <mergeCell ref="A2:J2"/>
    <mergeCell ref="A3:J3"/>
    <mergeCell ref="B4:J4"/>
    <mergeCell ref="A5:J5"/>
    <mergeCell ref="A209:F209"/>
    <mergeCell ref="A196:F196"/>
    <mergeCell ref="A197:F197"/>
    <mergeCell ref="A198:F198"/>
    <mergeCell ref="A199:F199"/>
    <mergeCell ref="A200:F200"/>
    <mergeCell ref="A201:F201"/>
    <mergeCell ref="A202:F202"/>
    <mergeCell ref="A204:F204"/>
    <mergeCell ref="A205:F205"/>
    <mergeCell ref="A206:F206"/>
    <mergeCell ref="A207:F207"/>
    <mergeCell ref="A208:F208"/>
    <mergeCell ref="A192:F192"/>
    <mergeCell ref="A193:F193"/>
    <mergeCell ref="A194:F194"/>
    <mergeCell ref="A195:F195"/>
    <mergeCell ref="A203:F203"/>
    <mergeCell ref="A187:F187"/>
    <mergeCell ref="A188:F188"/>
    <mergeCell ref="A189:F189"/>
    <mergeCell ref="A190:F190"/>
    <mergeCell ref="A191:F191"/>
    <mergeCell ref="A182:F182"/>
    <mergeCell ref="A183:F183"/>
    <mergeCell ref="A184:F184"/>
    <mergeCell ref="A185:F185"/>
    <mergeCell ref="A186:F186"/>
  </mergeCells>
  <dataValidations count="4">
    <dataValidation type="list" allowBlank="1" sqref="B107:B114">
      <formula1>"FDA,FDA-1,FDA-2,FDA-3,FDA-4"</formula1>
    </dataValidation>
    <dataValidation type="list" allowBlank="1" sqref="B7:B90">
      <formula1>"DAS,DAS-1,DAS-2,DAS-3,DAS-4,DAS-5,CAA-1,CAA-2,CAA-3,CAA-4,CAA-5"</formula1>
    </dataValidation>
    <dataValidation type="list" allowBlank="1" sqref="B125:B127">
      <formula1>"FGS-1,FGS-2,FGS-3,FGA-1,FGA-2,FGA-3"</formula1>
    </dataValidation>
    <dataValidation type="list" allowBlank="1" sqref="D7:D90 D107:D114 D125:D127">
      <formula1>"AGP,CLH,CLT,COM,CTD,CTI,DES,DISP,ELE,ESG,EST,EXM,EXQ,EXR,FRQ,REV,VAGO"</formula1>
    </dataValidation>
  </dataValidations>
  <pageMargins left="0.511811024" right="0.511811024" top="0.78740157499999996" bottom="0.78740157499999996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D1000"/>
  <sheetViews>
    <sheetView workbookViewId="0"/>
  </sheetViews>
  <sheetFormatPr defaultColWidth="12.59765625" defaultRowHeight="15" customHeight="1" x14ac:dyDescent="0.25"/>
  <cols>
    <col min="1" max="1" width="67.69921875" customWidth="1"/>
    <col min="2" max="2" width="11.5" customWidth="1"/>
    <col min="3" max="3" width="16.59765625" customWidth="1"/>
    <col min="4" max="4" width="13.8984375" customWidth="1"/>
    <col min="5" max="5" width="9.5" customWidth="1"/>
    <col min="6" max="6" width="50.5" customWidth="1"/>
    <col min="7" max="7" width="19" customWidth="1"/>
    <col min="8" max="8" width="17.3984375" customWidth="1"/>
    <col min="9" max="9" width="17.09765625" customWidth="1"/>
    <col min="10" max="10" width="14.3984375" customWidth="1"/>
    <col min="11" max="16" width="7.59765625" customWidth="1"/>
    <col min="17" max="17" width="41.8984375" customWidth="1"/>
    <col min="18" max="30" width="7.59765625" customWidth="1"/>
  </cols>
  <sheetData>
    <row r="1" spans="1:30" ht="14.25" customHeight="1" x14ac:dyDescent="0.4">
      <c r="A1" s="91" t="s">
        <v>0</v>
      </c>
      <c r="B1" s="92"/>
      <c r="C1" s="92"/>
      <c r="D1" s="92"/>
      <c r="E1" s="92"/>
      <c r="F1" s="92"/>
      <c r="G1" s="92"/>
      <c r="H1" s="92"/>
      <c r="I1" s="92"/>
      <c r="J1" s="9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2"/>
      <c r="AC1" s="2"/>
      <c r="AD1" s="2"/>
    </row>
    <row r="2" spans="1:30" ht="14.25" customHeight="1" x14ac:dyDescent="0.4">
      <c r="A2" s="94" t="s">
        <v>1</v>
      </c>
      <c r="B2" s="89"/>
      <c r="C2" s="89"/>
      <c r="D2" s="89"/>
      <c r="E2" s="89"/>
      <c r="F2" s="89"/>
      <c r="G2" s="89"/>
      <c r="H2" s="89"/>
      <c r="I2" s="89"/>
      <c r="J2" s="9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2"/>
      <c r="AC2" s="2"/>
      <c r="AD2" s="2"/>
    </row>
    <row r="3" spans="1:30" ht="24" customHeight="1" x14ac:dyDescent="0.35">
      <c r="A3" s="94" t="s">
        <v>2</v>
      </c>
      <c r="B3" s="89"/>
      <c r="C3" s="89"/>
      <c r="D3" s="89"/>
      <c r="E3" s="89"/>
      <c r="F3" s="89"/>
      <c r="G3" s="89"/>
      <c r="H3" s="89"/>
      <c r="I3" s="89"/>
      <c r="J3" s="95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4"/>
      <c r="AB3" s="2"/>
      <c r="AC3" s="2"/>
      <c r="AD3" s="2"/>
    </row>
    <row r="4" spans="1:30" ht="14.25" customHeight="1" x14ac:dyDescent="0.25">
      <c r="A4" s="5" t="s">
        <v>392</v>
      </c>
      <c r="B4" s="96" t="s">
        <v>4</v>
      </c>
      <c r="C4" s="89"/>
      <c r="D4" s="89"/>
      <c r="E4" s="89"/>
      <c r="F4" s="89"/>
      <c r="G4" s="89"/>
      <c r="H4" s="89"/>
      <c r="I4" s="89"/>
      <c r="J4" s="90"/>
      <c r="K4" s="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4.25" customHeight="1" x14ac:dyDescent="0.25">
      <c r="A5" s="97" t="s">
        <v>5</v>
      </c>
      <c r="B5" s="89"/>
      <c r="C5" s="89"/>
      <c r="D5" s="89"/>
      <c r="E5" s="89"/>
      <c r="F5" s="89"/>
      <c r="G5" s="89"/>
      <c r="H5" s="89"/>
      <c r="I5" s="89"/>
      <c r="J5" s="90"/>
      <c r="K5" s="7"/>
      <c r="L5" s="8"/>
      <c r="M5" s="9"/>
      <c r="N5" s="9"/>
      <c r="O5" s="9"/>
      <c r="P5" s="9"/>
      <c r="Q5" s="9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4.25" customHeight="1" x14ac:dyDescent="0.25">
      <c r="A6" s="10" t="s">
        <v>6</v>
      </c>
      <c r="B6" s="10" t="s">
        <v>7</v>
      </c>
      <c r="C6" s="10" t="s">
        <v>8</v>
      </c>
      <c r="D6" s="10" t="s">
        <v>9</v>
      </c>
      <c r="E6" s="10" t="s">
        <v>10</v>
      </c>
      <c r="F6" s="10" t="s">
        <v>11</v>
      </c>
      <c r="G6" s="10" t="s">
        <v>12</v>
      </c>
      <c r="H6" s="10" t="s">
        <v>13</v>
      </c>
      <c r="I6" s="10" t="s">
        <v>14</v>
      </c>
      <c r="J6" s="10" t="s">
        <v>15</v>
      </c>
      <c r="K6" s="11"/>
      <c r="L6" s="12"/>
      <c r="M6" s="12"/>
      <c r="N6" s="12"/>
      <c r="O6" s="12"/>
      <c r="P6" s="12"/>
      <c r="Q6" s="12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</row>
    <row r="7" spans="1:30" ht="14.25" hidden="1" customHeight="1" x14ac:dyDescent="0.3">
      <c r="A7" s="14" t="s">
        <v>16</v>
      </c>
      <c r="B7" s="14" t="s">
        <v>17</v>
      </c>
      <c r="C7" s="15" t="s">
        <v>18</v>
      </c>
      <c r="D7" s="15" t="s">
        <v>19</v>
      </c>
      <c r="E7" s="16">
        <v>1</v>
      </c>
      <c r="F7" s="17" t="s">
        <v>20</v>
      </c>
      <c r="G7" s="18">
        <v>10570</v>
      </c>
      <c r="H7" s="19">
        <v>0</v>
      </c>
      <c r="I7" s="19">
        <v>0</v>
      </c>
      <c r="J7" s="20">
        <f t="shared" ref="J7:J102" si="0">SUM(G7:I7)</f>
        <v>10570</v>
      </c>
      <c r="K7" s="21"/>
      <c r="L7" s="21"/>
      <c r="M7" s="21"/>
      <c r="N7" s="21"/>
      <c r="O7" s="21"/>
      <c r="P7" s="21"/>
      <c r="Q7" s="21"/>
      <c r="R7" s="22"/>
      <c r="S7" s="22"/>
      <c r="T7" s="22"/>
      <c r="U7" s="22"/>
      <c r="V7" s="22"/>
      <c r="W7" s="22"/>
      <c r="X7" s="22"/>
      <c r="Y7" s="22"/>
      <c r="Z7" s="22"/>
      <c r="AA7" s="23"/>
      <c r="AB7" s="23"/>
      <c r="AC7" s="23"/>
      <c r="AD7" s="23"/>
    </row>
    <row r="8" spans="1:30" ht="14.25" hidden="1" customHeight="1" x14ac:dyDescent="0.3">
      <c r="A8" s="24" t="s">
        <v>21</v>
      </c>
      <c r="B8" s="14" t="s">
        <v>22</v>
      </c>
      <c r="C8" s="15" t="s">
        <v>23</v>
      </c>
      <c r="D8" s="15" t="s">
        <v>24</v>
      </c>
      <c r="E8" s="16">
        <v>1</v>
      </c>
      <c r="F8" s="25" t="s">
        <v>393</v>
      </c>
      <c r="G8" s="19">
        <v>0</v>
      </c>
      <c r="H8" s="18">
        <v>1994.32</v>
      </c>
      <c r="I8" s="18">
        <v>7973.3</v>
      </c>
      <c r="J8" s="20">
        <f t="shared" si="0"/>
        <v>9967.6200000000008</v>
      </c>
      <c r="K8" s="21"/>
      <c r="L8" s="21"/>
      <c r="M8" s="21"/>
      <c r="N8" s="21"/>
      <c r="O8" s="21"/>
      <c r="P8" s="21"/>
      <c r="Q8" s="21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1:30" ht="14.25" hidden="1" customHeight="1" x14ac:dyDescent="0.3">
      <c r="A9" s="24" t="s">
        <v>26</v>
      </c>
      <c r="B9" s="14" t="s">
        <v>22</v>
      </c>
      <c r="C9" s="15" t="s">
        <v>27</v>
      </c>
      <c r="D9" s="15" t="s">
        <v>24</v>
      </c>
      <c r="E9" s="16">
        <v>1</v>
      </c>
      <c r="F9" s="25" t="s">
        <v>389</v>
      </c>
      <c r="G9" s="19">
        <v>0</v>
      </c>
      <c r="H9" s="18">
        <v>1994.32</v>
      </c>
      <c r="I9" s="18">
        <v>7973.3</v>
      </c>
      <c r="J9" s="20">
        <f t="shared" si="0"/>
        <v>9967.6200000000008</v>
      </c>
      <c r="K9" s="21"/>
      <c r="L9" s="21"/>
      <c r="M9" s="21"/>
      <c r="N9" s="21"/>
      <c r="O9" s="21"/>
      <c r="P9" s="21"/>
      <c r="Q9" s="21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</row>
    <row r="10" spans="1:30" ht="14.25" hidden="1" customHeight="1" x14ac:dyDescent="0.3">
      <c r="A10" s="14" t="s">
        <v>29</v>
      </c>
      <c r="B10" s="14" t="s">
        <v>22</v>
      </c>
      <c r="C10" s="15" t="s">
        <v>30</v>
      </c>
      <c r="D10" s="15" t="s">
        <v>31</v>
      </c>
      <c r="E10" s="16">
        <v>1</v>
      </c>
      <c r="F10" s="25" t="s">
        <v>32</v>
      </c>
      <c r="G10" s="19">
        <v>0</v>
      </c>
      <c r="H10" s="19">
        <v>0</v>
      </c>
      <c r="I10" s="18">
        <v>7973.3</v>
      </c>
      <c r="J10" s="20">
        <f t="shared" si="0"/>
        <v>7973.3</v>
      </c>
      <c r="K10" s="21"/>
      <c r="L10" s="21"/>
      <c r="M10" s="21"/>
      <c r="N10" s="21"/>
      <c r="O10" s="21"/>
      <c r="P10" s="21"/>
      <c r="Q10" s="21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 ht="14.25" hidden="1" customHeight="1" x14ac:dyDescent="0.3">
      <c r="A11" s="75" t="s">
        <v>33</v>
      </c>
      <c r="B11" s="14" t="s">
        <v>34</v>
      </c>
      <c r="C11" s="15" t="s">
        <v>27</v>
      </c>
      <c r="D11" s="15" t="s">
        <v>24</v>
      </c>
      <c r="E11" s="16">
        <v>1</v>
      </c>
      <c r="F11" s="32" t="s">
        <v>162</v>
      </c>
      <c r="G11" s="19">
        <v>0</v>
      </c>
      <c r="H11" s="26">
        <v>1461.77</v>
      </c>
      <c r="I11" s="18">
        <v>5847.08</v>
      </c>
      <c r="J11" s="20">
        <f t="shared" si="0"/>
        <v>7308.85</v>
      </c>
      <c r="K11" s="21"/>
      <c r="L11" s="21"/>
      <c r="M11" s="21"/>
      <c r="N11" s="21"/>
      <c r="O11" s="21"/>
      <c r="P11" s="21"/>
      <c r="Q11" s="21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ht="14.25" hidden="1" customHeight="1" x14ac:dyDescent="0.3">
      <c r="A12" s="14" t="s">
        <v>36</v>
      </c>
      <c r="B12" s="14" t="s">
        <v>34</v>
      </c>
      <c r="C12" s="15" t="s">
        <v>37</v>
      </c>
      <c r="D12" s="15" t="s">
        <v>24</v>
      </c>
      <c r="E12" s="16">
        <v>1</v>
      </c>
      <c r="F12" s="17" t="s">
        <v>394</v>
      </c>
      <c r="G12" s="19">
        <v>0</v>
      </c>
      <c r="H12" s="26">
        <v>1461.77</v>
      </c>
      <c r="I12" s="27">
        <v>5847.08</v>
      </c>
      <c r="J12" s="20">
        <f t="shared" si="0"/>
        <v>7308.85</v>
      </c>
      <c r="K12" s="21"/>
      <c r="L12" s="21"/>
      <c r="M12" s="21"/>
      <c r="N12" s="21"/>
      <c r="O12" s="21"/>
      <c r="P12" s="21"/>
      <c r="Q12" s="21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ht="14.25" hidden="1" customHeight="1" x14ac:dyDescent="0.3">
      <c r="A13" s="14" t="s">
        <v>39</v>
      </c>
      <c r="B13" s="24" t="s">
        <v>34</v>
      </c>
      <c r="C13" s="15" t="s">
        <v>23</v>
      </c>
      <c r="D13" s="15" t="s">
        <v>24</v>
      </c>
      <c r="E13" s="16">
        <v>1</v>
      </c>
      <c r="F13" s="28" t="s">
        <v>395</v>
      </c>
      <c r="G13" s="19">
        <v>0</v>
      </c>
      <c r="H13" s="18">
        <v>1461.77</v>
      </c>
      <c r="I13" s="18">
        <v>5847.08</v>
      </c>
      <c r="J13" s="20">
        <f t="shared" si="0"/>
        <v>7308.85</v>
      </c>
      <c r="K13" s="21"/>
      <c r="L13" s="21"/>
      <c r="M13" s="21"/>
      <c r="N13" s="21"/>
      <c r="O13" s="21"/>
      <c r="P13" s="21"/>
      <c r="Q13" s="21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ht="14.25" hidden="1" customHeight="1" x14ac:dyDescent="0.3">
      <c r="A14" s="24" t="s">
        <v>41</v>
      </c>
      <c r="B14" s="14" t="s">
        <v>42</v>
      </c>
      <c r="C14" s="15" t="s">
        <v>43</v>
      </c>
      <c r="D14" s="15" t="s">
        <v>24</v>
      </c>
      <c r="E14" s="16">
        <v>1</v>
      </c>
      <c r="F14" s="17" t="s">
        <v>125</v>
      </c>
      <c r="G14" s="19">
        <v>0</v>
      </c>
      <c r="H14" s="18">
        <v>1229.22</v>
      </c>
      <c r="I14" s="18">
        <v>4916.8599999999997</v>
      </c>
      <c r="J14" s="20">
        <f t="shared" si="0"/>
        <v>6146.08</v>
      </c>
      <c r="K14" s="21"/>
      <c r="L14" s="21"/>
      <c r="M14" s="21"/>
      <c r="N14" s="21"/>
      <c r="O14" s="21"/>
      <c r="P14" s="21"/>
      <c r="Q14" s="21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ht="14.25" hidden="1" customHeight="1" x14ac:dyDescent="0.3">
      <c r="A15" s="76" t="s">
        <v>45</v>
      </c>
      <c r="B15" s="14" t="s">
        <v>42</v>
      </c>
      <c r="C15" s="15" t="s">
        <v>46</v>
      </c>
      <c r="D15" s="15" t="s">
        <v>24</v>
      </c>
      <c r="E15" s="16">
        <v>1</v>
      </c>
      <c r="F15" s="32" t="s">
        <v>162</v>
      </c>
      <c r="G15" s="19">
        <v>0</v>
      </c>
      <c r="H15" s="18">
        <v>1229.22</v>
      </c>
      <c r="I15" s="18">
        <v>4916.8599999999997</v>
      </c>
      <c r="J15" s="20">
        <f t="shared" si="0"/>
        <v>6146.08</v>
      </c>
      <c r="K15" s="21"/>
      <c r="L15" s="21"/>
      <c r="M15" s="21"/>
      <c r="N15" s="21"/>
      <c r="O15" s="21"/>
      <c r="P15" s="21"/>
      <c r="Q15" s="21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ht="14.25" hidden="1" customHeight="1" x14ac:dyDescent="0.3">
      <c r="A16" s="24" t="s">
        <v>48</v>
      </c>
      <c r="B16" s="14" t="s">
        <v>42</v>
      </c>
      <c r="C16" s="15" t="s">
        <v>49</v>
      </c>
      <c r="D16" s="15" t="s">
        <v>24</v>
      </c>
      <c r="E16" s="16">
        <v>1</v>
      </c>
      <c r="F16" s="17" t="s">
        <v>50</v>
      </c>
      <c r="G16" s="19">
        <v>0</v>
      </c>
      <c r="H16" s="18">
        <v>1229.22</v>
      </c>
      <c r="I16" s="18">
        <v>4916.8599999999997</v>
      </c>
      <c r="J16" s="20">
        <f t="shared" si="0"/>
        <v>6146.08</v>
      </c>
      <c r="K16" s="21"/>
      <c r="L16" s="21"/>
      <c r="M16" s="21"/>
      <c r="N16" s="21"/>
      <c r="O16" s="21"/>
      <c r="P16" s="21"/>
      <c r="Q16" s="21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ht="14.25" hidden="1" customHeight="1" x14ac:dyDescent="0.3">
      <c r="A17" s="24" t="s">
        <v>51</v>
      </c>
      <c r="B17" s="14" t="s">
        <v>42</v>
      </c>
      <c r="C17" s="15" t="s">
        <v>52</v>
      </c>
      <c r="D17" s="15" t="s">
        <v>24</v>
      </c>
      <c r="E17" s="16">
        <v>1</v>
      </c>
      <c r="F17" s="17" t="s">
        <v>396</v>
      </c>
      <c r="G17" s="19">
        <v>0</v>
      </c>
      <c r="H17" s="18">
        <v>1229.22</v>
      </c>
      <c r="I17" s="18">
        <v>4916.8599999999997</v>
      </c>
      <c r="J17" s="20">
        <f t="shared" si="0"/>
        <v>6146.08</v>
      </c>
      <c r="K17" s="21"/>
      <c r="L17" s="21"/>
      <c r="M17" s="21"/>
      <c r="N17" s="21"/>
      <c r="O17" s="21"/>
      <c r="P17" s="21"/>
      <c r="Q17" s="21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ht="14.25" hidden="1" customHeight="1" x14ac:dyDescent="0.3">
      <c r="A18" s="24" t="s">
        <v>54</v>
      </c>
      <c r="B18" s="14" t="s">
        <v>42</v>
      </c>
      <c r="C18" s="15" t="s">
        <v>55</v>
      </c>
      <c r="D18" s="15" t="s">
        <v>24</v>
      </c>
      <c r="E18" s="16">
        <v>1</v>
      </c>
      <c r="F18" s="17" t="s">
        <v>397</v>
      </c>
      <c r="G18" s="19">
        <v>0</v>
      </c>
      <c r="H18" s="18">
        <v>1229.22</v>
      </c>
      <c r="I18" s="18">
        <v>4916.8599999999997</v>
      </c>
      <c r="J18" s="20">
        <f t="shared" si="0"/>
        <v>6146.08</v>
      </c>
      <c r="K18" s="21"/>
      <c r="L18" s="21"/>
      <c r="M18" s="21"/>
      <c r="N18" s="21"/>
      <c r="O18" s="21"/>
      <c r="P18" s="21"/>
      <c r="Q18" s="21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ht="14.25" hidden="1" customHeight="1" x14ac:dyDescent="0.3">
      <c r="A19" s="24" t="s">
        <v>57</v>
      </c>
      <c r="B19" s="14" t="s">
        <v>58</v>
      </c>
      <c r="C19" s="15" t="s">
        <v>23</v>
      </c>
      <c r="D19" s="15" t="s">
        <v>24</v>
      </c>
      <c r="E19" s="16">
        <v>1</v>
      </c>
      <c r="F19" s="17" t="s">
        <v>59</v>
      </c>
      <c r="G19" s="19">
        <v>0</v>
      </c>
      <c r="H19" s="18">
        <v>1129.55</v>
      </c>
      <c r="I19" s="18">
        <v>4518.2</v>
      </c>
      <c r="J19" s="20">
        <f t="shared" si="0"/>
        <v>5647.75</v>
      </c>
      <c r="K19" s="21"/>
      <c r="L19" s="21"/>
      <c r="M19" s="21"/>
      <c r="N19" s="21"/>
      <c r="O19" s="21"/>
      <c r="P19" s="21"/>
      <c r="Q19" s="21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ht="14.25" hidden="1" customHeight="1" x14ac:dyDescent="0.3">
      <c r="A20" s="14" t="s">
        <v>60</v>
      </c>
      <c r="B20" s="14" t="s">
        <v>58</v>
      </c>
      <c r="C20" s="15" t="s">
        <v>61</v>
      </c>
      <c r="D20" s="15" t="s">
        <v>24</v>
      </c>
      <c r="E20" s="16">
        <v>1</v>
      </c>
      <c r="F20" s="17" t="s">
        <v>62</v>
      </c>
      <c r="G20" s="19">
        <v>0</v>
      </c>
      <c r="H20" s="26">
        <v>1129.55</v>
      </c>
      <c r="I20" s="18">
        <v>4518.2</v>
      </c>
      <c r="J20" s="20">
        <f t="shared" si="0"/>
        <v>5647.75</v>
      </c>
      <c r="K20" s="21"/>
      <c r="L20" s="21"/>
      <c r="M20" s="21"/>
      <c r="N20" s="21"/>
      <c r="O20" s="21"/>
      <c r="P20" s="21"/>
      <c r="Q20" s="21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ht="14.25" hidden="1" customHeight="1" x14ac:dyDescent="0.3">
      <c r="A21" s="14" t="s">
        <v>63</v>
      </c>
      <c r="B21" s="24" t="s">
        <v>58</v>
      </c>
      <c r="C21" s="15" t="s">
        <v>46</v>
      </c>
      <c r="D21" s="15" t="s">
        <v>24</v>
      </c>
      <c r="E21" s="16">
        <v>1</v>
      </c>
      <c r="F21" s="17" t="s">
        <v>398</v>
      </c>
      <c r="G21" s="19">
        <v>0</v>
      </c>
      <c r="H21" s="18">
        <v>1129.55</v>
      </c>
      <c r="I21" s="18">
        <v>4518.2</v>
      </c>
      <c r="J21" s="20">
        <f t="shared" si="0"/>
        <v>5647.75</v>
      </c>
      <c r="K21" s="21"/>
      <c r="L21" s="21"/>
      <c r="M21" s="21"/>
      <c r="N21" s="21"/>
      <c r="O21" s="21"/>
      <c r="P21" s="21"/>
      <c r="Q21" s="21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ht="14.25" hidden="1" customHeight="1" x14ac:dyDescent="0.3">
      <c r="A22" s="24" t="s">
        <v>65</v>
      </c>
      <c r="B22" s="14" t="s">
        <v>66</v>
      </c>
      <c r="C22" s="15" t="s">
        <v>23</v>
      </c>
      <c r="D22" s="15" t="s">
        <v>24</v>
      </c>
      <c r="E22" s="16">
        <v>1</v>
      </c>
      <c r="F22" s="56" t="s">
        <v>384</v>
      </c>
      <c r="G22" s="19">
        <v>0</v>
      </c>
      <c r="H22" s="18">
        <v>930.22</v>
      </c>
      <c r="I22" s="18">
        <v>3720.87</v>
      </c>
      <c r="J22" s="20">
        <f t="shared" si="0"/>
        <v>4651.09</v>
      </c>
      <c r="K22" s="21"/>
      <c r="L22" s="21"/>
      <c r="M22" s="21"/>
      <c r="N22" s="21"/>
      <c r="O22" s="21"/>
      <c r="P22" s="21"/>
      <c r="Q22" s="21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ht="14.25" hidden="1" customHeight="1" x14ac:dyDescent="0.3">
      <c r="A23" s="24" t="s">
        <v>68</v>
      </c>
      <c r="B23" s="14" t="s">
        <v>66</v>
      </c>
      <c r="C23" s="15" t="s">
        <v>69</v>
      </c>
      <c r="D23" s="15" t="s">
        <v>24</v>
      </c>
      <c r="E23" s="16">
        <v>1</v>
      </c>
      <c r="F23" s="17" t="s">
        <v>399</v>
      </c>
      <c r="G23" s="19">
        <v>0</v>
      </c>
      <c r="H23" s="18">
        <v>930.22</v>
      </c>
      <c r="I23" s="18">
        <v>3720.87</v>
      </c>
      <c r="J23" s="20">
        <f t="shared" si="0"/>
        <v>4651.09</v>
      </c>
      <c r="K23" s="21"/>
      <c r="L23" s="21"/>
      <c r="M23" s="21"/>
      <c r="N23" s="21"/>
      <c r="O23" s="21"/>
      <c r="P23" s="21"/>
      <c r="Q23" s="21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ht="14.25" hidden="1" customHeight="1" x14ac:dyDescent="0.3">
      <c r="A24" s="24" t="s">
        <v>71</v>
      </c>
      <c r="B24" s="14" t="s">
        <v>66</v>
      </c>
      <c r="C24" s="15" t="s">
        <v>72</v>
      </c>
      <c r="D24" s="15" t="s">
        <v>24</v>
      </c>
      <c r="E24" s="16">
        <v>1</v>
      </c>
      <c r="F24" s="56" t="s">
        <v>73</v>
      </c>
      <c r="G24" s="19">
        <v>0</v>
      </c>
      <c r="H24" s="18">
        <v>930.22</v>
      </c>
      <c r="I24" s="18">
        <v>3720.87</v>
      </c>
      <c r="J24" s="20">
        <f t="shared" si="0"/>
        <v>4651.09</v>
      </c>
      <c r="K24" s="21"/>
      <c r="L24" s="21"/>
      <c r="M24" s="21"/>
      <c r="N24" s="21"/>
      <c r="O24" s="21"/>
      <c r="P24" s="21"/>
      <c r="Q24" s="21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ht="14.25" hidden="1" customHeight="1" x14ac:dyDescent="0.3">
      <c r="A25" s="24" t="s">
        <v>74</v>
      </c>
      <c r="B25" s="14" t="s">
        <v>66</v>
      </c>
      <c r="C25" s="15" t="s">
        <v>27</v>
      </c>
      <c r="D25" s="15" t="s">
        <v>24</v>
      </c>
      <c r="E25" s="16">
        <v>1</v>
      </c>
      <c r="F25" s="56" t="s">
        <v>75</v>
      </c>
      <c r="G25" s="19">
        <v>0</v>
      </c>
      <c r="H25" s="18">
        <v>930.22</v>
      </c>
      <c r="I25" s="18">
        <v>3720.87</v>
      </c>
      <c r="J25" s="20">
        <f t="shared" si="0"/>
        <v>4651.09</v>
      </c>
      <c r="K25" s="21"/>
      <c r="L25" s="21"/>
      <c r="M25" s="21"/>
      <c r="N25" s="21"/>
      <c r="O25" s="21"/>
      <c r="P25" s="21"/>
      <c r="Q25" s="21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ht="14.25" hidden="1" customHeight="1" x14ac:dyDescent="0.3">
      <c r="A26" s="24" t="s">
        <v>76</v>
      </c>
      <c r="B26" s="14" t="s">
        <v>66</v>
      </c>
      <c r="C26" s="15" t="s">
        <v>77</v>
      </c>
      <c r="D26" s="15" t="s">
        <v>24</v>
      </c>
      <c r="E26" s="16">
        <v>1</v>
      </c>
      <c r="F26" s="56" t="s">
        <v>78</v>
      </c>
      <c r="G26" s="19">
        <v>0</v>
      </c>
      <c r="H26" s="18">
        <v>930.22</v>
      </c>
      <c r="I26" s="18">
        <v>3720.87</v>
      </c>
      <c r="J26" s="20">
        <f t="shared" si="0"/>
        <v>4651.09</v>
      </c>
      <c r="K26" s="21"/>
      <c r="L26" s="21"/>
      <c r="M26" s="21"/>
      <c r="N26" s="21"/>
      <c r="O26" s="21"/>
      <c r="P26" s="21"/>
      <c r="Q26" s="21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ht="14.25" hidden="1" customHeight="1" x14ac:dyDescent="0.3">
      <c r="A27" s="24" t="s">
        <v>79</v>
      </c>
      <c r="B27" s="14" t="s">
        <v>66</v>
      </c>
      <c r="C27" s="15" t="s">
        <v>77</v>
      </c>
      <c r="D27" s="15" t="s">
        <v>24</v>
      </c>
      <c r="E27" s="16">
        <v>1</v>
      </c>
      <c r="F27" s="56" t="s">
        <v>400</v>
      </c>
      <c r="G27" s="19">
        <v>0</v>
      </c>
      <c r="H27" s="18">
        <v>930.22</v>
      </c>
      <c r="I27" s="18">
        <v>3720.87</v>
      </c>
      <c r="J27" s="20">
        <f t="shared" si="0"/>
        <v>4651.09</v>
      </c>
      <c r="K27" s="21"/>
      <c r="L27" s="21"/>
      <c r="M27" s="21"/>
      <c r="N27" s="21"/>
      <c r="O27" s="21"/>
      <c r="P27" s="21"/>
      <c r="Q27" s="21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ht="14.25" hidden="1" customHeight="1" x14ac:dyDescent="0.3">
      <c r="A28" s="14" t="s">
        <v>81</v>
      </c>
      <c r="B28" s="24" t="s">
        <v>66</v>
      </c>
      <c r="C28" s="15" t="s">
        <v>27</v>
      </c>
      <c r="D28" s="15" t="s">
        <v>24</v>
      </c>
      <c r="E28" s="16">
        <v>1</v>
      </c>
      <c r="F28" s="56" t="s">
        <v>401</v>
      </c>
      <c r="G28" s="19">
        <v>0</v>
      </c>
      <c r="H28" s="18">
        <v>930.22</v>
      </c>
      <c r="I28" s="18">
        <v>3720.87</v>
      </c>
      <c r="J28" s="20">
        <f t="shared" si="0"/>
        <v>4651.09</v>
      </c>
      <c r="K28" s="21"/>
      <c r="L28" s="21"/>
      <c r="M28" s="21"/>
      <c r="N28" s="21"/>
      <c r="O28" s="21"/>
      <c r="P28" s="21"/>
      <c r="Q28" s="21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ht="14.25" hidden="1" customHeight="1" x14ac:dyDescent="0.3">
      <c r="A29" s="14" t="s">
        <v>83</v>
      </c>
      <c r="B29" s="24" t="s">
        <v>66</v>
      </c>
      <c r="C29" s="15" t="s">
        <v>37</v>
      </c>
      <c r="D29" s="15" t="s">
        <v>24</v>
      </c>
      <c r="E29" s="16">
        <v>1</v>
      </c>
      <c r="F29" s="56" t="s">
        <v>84</v>
      </c>
      <c r="G29" s="19">
        <v>0</v>
      </c>
      <c r="H29" s="18">
        <v>930.22</v>
      </c>
      <c r="I29" s="18">
        <v>3720.87</v>
      </c>
      <c r="J29" s="20">
        <f t="shared" si="0"/>
        <v>4651.09</v>
      </c>
      <c r="K29" s="21"/>
      <c r="L29" s="21"/>
      <c r="M29" s="21"/>
      <c r="N29" s="21"/>
      <c r="O29" s="21"/>
      <c r="P29" s="21"/>
      <c r="Q29" s="21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ht="14.25" hidden="1" customHeight="1" x14ac:dyDescent="0.3">
      <c r="A30" s="29" t="s">
        <v>85</v>
      </c>
      <c r="B30" s="30" t="s">
        <v>86</v>
      </c>
      <c r="C30" s="15" t="s">
        <v>37</v>
      </c>
      <c r="D30" s="15" t="s">
        <v>24</v>
      </c>
      <c r="E30" s="16">
        <v>1</v>
      </c>
      <c r="F30" s="56" t="s">
        <v>87</v>
      </c>
      <c r="G30" s="19">
        <v>0</v>
      </c>
      <c r="H30" s="18">
        <v>664.44</v>
      </c>
      <c r="I30" s="18">
        <v>2657.77</v>
      </c>
      <c r="J30" s="20">
        <f t="shared" si="0"/>
        <v>3322.21</v>
      </c>
      <c r="K30" s="21"/>
      <c r="L30" s="21"/>
      <c r="M30" s="21"/>
      <c r="N30" s="21"/>
      <c r="O30" s="21"/>
      <c r="P30" s="21"/>
      <c r="Q30" s="21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ht="14.25" hidden="1" customHeight="1" x14ac:dyDescent="0.3">
      <c r="A31" s="14" t="s">
        <v>88</v>
      </c>
      <c r="B31" s="14" t="s">
        <v>86</v>
      </c>
      <c r="C31" s="15" t="s">
        <v>89</v>
      </c>
      <c r="D31" s="15" t="s">
        <v>24</v>
      </c>
      <c r="E31" s="16">
        <v>1</v>
      </c>
      <c r="F31" s="56" t="s">
        <v>402</v>
      </c>
      <c r="G31" s="19">
        <v>0</v>
      </c>
      <c r="H31" s="18">
        <v>664.44</v>
      </c>
      <c r="I31" s="18">
        <v>2657.77</v>
      </c>
      <c r="J31" s="20">
        <f t="shared" si="0"/>
        <v>3322.21</v>
      </c>
      <c r="K31" s="21"/>
      <c r="L31" s="21"/>
      <c r="M31" s="21"/>
      <c r="N31" s="21"/>
      <c r="O31" s="21"/>
      <c r="P31" s="21"/>
      <c r="Q31" s="21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ht="14.25" hidden="1" customHeight="1" x14ac:dyDescent="0.3">
      <c r="A32" s="24" t="s">
        <v>91</v>
      </c>
      <c r="B32" s="14" t="s">
        <v>86</v>
      </c>
      <c r="C32" s="15" t="s">
        <v>77</v>
      </c>
      <c r="D32" s="15" t="s">
        <v>24</v>
      </c>
      <c r="E32" s="16">
        <v>1</v>
      </c>
      <c r="F32" s="56" t="s">
        <v>403</v>
      </c>
      <c r="G32" s="19">
        <v>0</v>
      </c>
      <c r="H32" s="18">
        <v>664.44</v>
      </c>
      <c r="I32" s="18">
        <v>2657.77</v>
      </c>
      <c r="J32" s="20">
        <f t="shared" si="0"/>
        <v>3322.21</v>
      </c>
      <c r="K32" s="21"/>
      <c r="L32" s="21"/>
      <c r="M32" s="21"/>
      <c r="N32" s="21"/>
      <c r="O32" s="21"/>
      <c r="P32" s="21"/>
      <c r="Q32" s="21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ht="14.25" hidden="1" customHeight="1" x14ac:dyDescent="0.3">
      <c r="A33" s="24" t="s">
        <v>93</v>
      </c>
      <c r="B33" s="14" t="s">
        <v>86</v>
      </c>
      <c r="C33" s="15" t="s">
        <v>52</v>
      </c>
      <c r="D33" s="15" t="s">
        <v>24</v>
      </c>
      <c r="E33" s="16">
        <v>1</v>
      </c>
      <c r="F33" s="56" t="s">
        <v>94</v>
      </c>
      <c r="G33" s="19">
        <v>0</v>
      </c>
      <c r="H33" s="18">
        <v>664.44</v>
      </c>
      <c r="I33" s="18">
        <v>2657.77</v>
      </c>
      <c r="J33" s="20">
        <f t="shared" si="0"/>
        <v>3322.21</v>
      </c>
      <c r="K33" s="21"/>
      <c r="L33" s="21"/>
      <c r="M33" s="21"/>
      <c r="N33" s="21"/>
      <c r="O33" s="21"/>
      <c r="P33" s="21"/>
      <c r="Q33" s="21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ht="14.25" hidden="1" customHeight="1" x14ac:dyDescent="0.3">
      <c r="A34" s="24" t="s">
        <v>95</v>
      </c>
      <c r="B34" s="14" t="s">
        <v>86</v>
      </c>
      <c r="C34" s="15" t="s">
        <v>23</v>
      </c>
      <c r="D34" s="15" t="s">
        <v>24</v>
      </c>
      <c r="E34" s="16">
        <v>1</v>
      </c>
      <c r="F34" s="56" t="s">
        <v>96</v>
      </c>
      <c r="G34" s="19">
        <v>0</v>
      </c>
      <c r="H34" s="18">
        <v>664.44</v>
      </c>
      <c r="I34" s="18">
        <v>2657.77</v>
      </c>
      <c r="J34" s="20">
        <f t="shared" si="0"/>
        <v>3322.21</v>
      </c>
      <c r="K34" s="21"/>
      <c r="L34" s="21"/>
      <c r="M34" s="21"/>
      <c r="N34" s="21"/>
      <c r="O34" s="21"/>
      <c r="P34" s="21"/>
      <c r="Q34" s="21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ht="14.25" hidden="1" customHeight="1" x14ac:dyDescent="0.3">
      <c r="A35" s="24" t="s">
        <v>97</v>
      </c>
      <c r="B35" s="14" t="s">
        <v>86</v>
      </c>
      <c r="C35" s="15" t="s">
        <v>46</v>
      </c>
      <c r="D35" s="15" t="s">
        <v>24</v>
      </c>
      <c r="E35" s="16">
        <v>1</v>
      </c>
      <c r="F35" s="56" t="s">
        <v>404</v>
      </c>
      <c r="G35" s="19">
        <v>0</v>
      </c>
      <c r="H35" s="18">
        <v>664.44</v>
      </c>
      <c r="I35" s="18">
        <v>2657.77</v>
      </c>
      <c r="J35" s="20">
        <f t="shared" si="0"/>
        <v>3322.21</v>
      </c>
      <c r="K35" s="21"/>
      <c r="L35" s="21"/>
      <c r="M35" s="21"/>
      <c r="N35" s="21"/>
      <c r="O35" s="21"/>
      <c r="P35" s="21"/>
      <c r="Q35" s="21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</row>
    <row r="36" spans="1:30" ht="14.25" hidden="1" customHeight="1" x14ac:dyDescent="0.3">
      <c r="A36" s="24" t="s">
        <v>97</v>
      </c>
      <c r="B36" s="14" t="s">
        <v>86</v>
      </c>
      <c r="C36" s="15" t="s">
        <v>46</v>
      </c>
      <c r="D36" s="15" t="s">
        <v>24</v>
      </c>
      <c r="E36" s="16">
        <v>1</v>
      </c>
      <c r="F36" s="56" t="s">
        <v>99</v>
      </c>
      <c r="G36" s="19">
        <v>0</v>
      </c>
      <c r="H36" s="18">
        <v>664.44</v>
      </c>
      <c r="I36" s="18">
        <v>2657.77</v>
      </c>
      <c r="J36" s="20">
        <f t="shared" si="0"/>
        <v>3322.21</v>
      </c>
      <c r="K36" s="21"/>
      <c r="L36" s="21"/>
      <c r="M36" s="21"/>
      <c r="N36" s="21"/>
      <c r="O36" s="21"/>
      <c r="P36" s="21"/>
      <c r="Q36" s="21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 ht="14.25" hidden="1" customHeight="1" x14ac:dyDescent="0.3">
      <c r="A37" s="24" t="s">
        <v>97</v>
      </c>
      <c r="B37" s="14" t="s">
        <v>86</v>
      </c>
      <c r="C37" s="15" t="s">
        <v>46</v>
      </c>
      <c r="D37" s="15" t="s">
        <v>24</v>
      </c>
      <c r="E37" s="16">
        <v>1</v>
      </c>
      <c r="F37" s="56" t="s">
        <v>100</v>
      </c>
      <c r="G37" s="19">
        <v>0</v>
      </c>
      <c r="H37" s="18">
        <v>664.44</v>
      </c>
      <c r="I37" s="18">
        <v>2657.77</v>
      </c>
      <c r="J37" s="20">
        <f t="shared" si="0"/>
        <v>3322.21</v>
      </c>
      <c r="K37" s="21"/>
      <c r="L37" s="21"/>
      <c r="M37" s="21"/>
      <c r="N37" s="21"/>
      <c r="O37" s="21"/>
      <c r="P37" s="21"/>
      <c r="Q37" s="21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 ht="14.25" customHeight="1" x14ac:dyDescent="0.3">
      <c r="A38" s="24" t="s">
        <v>101</v>
      </c>
      <c r="B38" s="14" t="s">
        <v>86</v>
      </c>
      <c r="C38" s="15" t="s">
        <v>46</v>
      </c>
      <c r="D38" s="15" t="s">
        <v>24</v>
      </c>
      <c r="E38" s="16">
        <v>1</v>
      </c>
      <c r="F38" s="56" t="s">
        <v>102</v>
      </c>
      <c r="G38" s="19">
        <v>0</v>
      </c>
      <c r="H38" s="18">
        <v>664.44</v>
      </c>
      <c r="I38" s="18">
        <v>2657.77</v>
      </c>
      <c r="J38" s="20">
        <f t="shared" si="0"/>
        <v>3322.21</v>
      </c>
      <c r="K38" s="21"/>
      <c r="L38" s="21"/>
      <c r="M38" s="21"/>
      <c r="N38" s="21"/>
      <c r="O38" s="21"/>
      <c r="P38" s="21"/>
      <c r="Q38" s="21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 ht="14.25" hidden="1" customHeight="1" x14ac:dyDescent="0.3">
      <c r="A39" s="24" t="s">
        <v>103</v>
      </c>
      <c r="B39" s="14" t="s">
        <v>86</v>
      </c>
      <c r="C39" s="15" t="s">
        <v>23</v>
      </c>
      <c r="D39" s="15" t="s">
        <v>24</v>
      </c>
      <c r="E39" s="16">
        <v>1</v>
      </c>
      <c r="F39" s="56" t="s">
        <v>104</v>
      </c>
      <c r="G39" s="19">
        <v>0</v>
      </c>
      <c r="H39" s="18">
        <v>664.44</v>
      </c>
      <c r="I39" s="18">
        <v>2657.77</v>
      </c>
      <c r="J39" s="20">
        <f t="shared" si="0"/>
        <v>3322.21</v>
      </c>
      <c r="K39" s="21"/>
      <c r="L39" s="21"/>
      <c r="M39" s="21"/>
      <c r="N39" s="21"/>
      <c r="O39" s="21"/>
      <c r="P39" s="21"/>
      <c r="Q39" s="21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 ht="14.25" hidden="1" customHeight="1" x14ac:dyDescent="0.3">
      <c r="A40" s="14" t="s">
        <v>105</v>
      </c>
      <c r="B40" s="14" t="s">
        <v>86</v>
      </c>
      <c r="C40" s="15" t="s">
        <v>46</v>
      </c>
      <c r="D40" s="15" t="s">
        <v>24</v>
      </c>
      <c r="E40" s="16">
        <v>1</v>
      </c>
      <c r="F40" s="56" t="s">
        <v>106</v>
      </c>
      <c r="G40" s="19">
        <v>0</v>
      </c>
      <c r="H40" s="18">
        <v>664.44</v>
      </c>
      <c r="I40" s="18">
        <v>2657.77</v>
      </c>
      <c r="J40" s="20">
        <f t="shared" si="0"/>
        <v>3322.21</v>
      </c>
      <c r="K40" s="21"/>
      <c r="L40" s="21"/>
      <c r="M40" s="21"/>
      <c r="N40" s="21"/>
      <c r="O40" s="21"/>
      <c r="P40" s="21"/>
      <c r="Q40" s="21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 ht="14.25" hidden="1" customHeight="1" x14ac:dyDescent="0.3">
      <c r="A41" s="24" t="s">
        <v>107</v>
      </c>
      <c r="B41" s="14" t="s">
        <v>108</v>
      </c>
      <c r="C41" s="15" t="s">
        <v>23</v>
      </c>
      <c r="D41" s="15" t="s">
        <v>24</v>
      </c>
      <c r="E41" s="16">
        <v>1</v>
      </c>
      <c r="F41" s="56" t="s">
        <v>109</v>
      </c>
      <c r="G41" s="19">
        <v>0</v>
      </c>
      <c r="H41" s="18">
        <v>431.89</v>
      </c>
      <c r="I41" s="18">
        <v>1727.55</v>
      </c>
      <c r="J41" s="20">
        <f t="shared" si="0"/>
        <v>2159.44</v>
      </c>
      <c r="K41" s="21"/>
      <c r="L41" s="21"/>
      <c r="M41" s="21"/>
      <c r="N41" s="21"/>
      <c r="O41" s="21"/>
      <c r="P41" s="21"/>
      <c r="Q41" s="21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 ht="14.25" hidden="1" customHeight="1" x14ac:dyDescent="0.3">
      <c r="A42" s="24" t="s">
        <v>110</v>
      </c>
      <c r="B42" s="14" t="s">
        <v>108</v>
      </c>
      <c r="C42" s="15" t="s">
        <v>89</v>
      </c>
      <c r="D42" s="15" t="s">
        <v>24</v>
      </c>
      <c r="E42" s="16">
        <v>1</v>
      </c>
      <c r="F42" s="17" t="s">
        <v>405</v>
      </c>
      <c r="G42" s="19">
        <v>0</v>
      </c>
      <c r="H42" s="18">
        <v>431.89</v>
      </c>
      <c r="I42" s="18">
        <v>1727.55</v>
      </c>
      <c r="J42" s="20">
        <f t="shared" si="0"/>
        <v>2159.44</v>
      </c>
      <c r="K42" s="21"/>
      <c r="L42" s="21"/>
      <c r="M42" s="21"/>
      <c r="N42" s="21"/>
      <c r="O42" s="21"/>
      <c r="P42" s="21"/>
      <c r="Q42" s="21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ht="14.25" hidden="1" customHeight="1" x14ac:dyDescent="0.3">
      <c r="A43" s="24" t="s">
        <v>112</v>
      </c>
      <c r="B43" s="14" t="s">
        <v>108</v>
      </c>
      <c r="C43" s="15" t="s">
        <v>49</v>
      </c>
      <c r="D43" s="15" t="s">
        <v>24</v>
      </c>
      <c r="E43" s="16">
        <v>1</v>
      </c>
      <c r="F43" s="56" t="s">
        <v>113</v>
      </c>
      <c r="G43" s="19">
        <v>0</v>
      </c>
      <c r="H43" s="18">
        <v>431.89</v>
      </c>
      <c r="I43" s="18">
        <v>1727.55</v>
      </c>
      <c r="J43" s="20">
        <f t="shared" si="0"/>
        <v>2159.44</v>
      </c>
      <c r="K43" s="21"/>
      <c r="L43" s="21"/>
      <c r="M43" s="21"/>
      <c r="N43" s="21"/>
      <c r="O43" s="21"/>
      <c r="P43" s="21"/>
      <c r="Q43" s="21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ht="14.25" hidden="1" customHeight="1" x14ac:dyDescent="0.3">
      <c r="A44" s="24" t="s">
        <v>114</v>
      </c>
      <c r="B44" s="14" t="s">
        <v>108</v>
      </c>
      <c r="C44" s="15" t="s">
        <v>61</v>
      </c>
      <c r="D44" s="15" t="s">
        <v>24</v>
      </c>
      <c r="E44" s="16">
        <v>1</v>
      </c>
      <c r="F44" s="56" t="s">
        <v>390</v>
      </c>
      <c r="G44" s="19">
        <v>0</v>
      </c>
      <c r="H44" s="18">
        <v>431.89</v>
      </c>
      <c r="I44" s="18">
        <v>1727.55</v>
      </c>
      <c r="J44" s="20">
        <f t="shared" si="0"/>
        <v>2159.44</v>
      </c>
      <c r="K44" s="21"/>
      <c r="L44" s="21"/>
      <c r="M44" s="21"/>
      <c r="N44" s="21"/>
      <c r="O44" s="21"/>
      <c r="P44" s="21"/>
      <c r="Q44" s="21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ht="14.25" hidden="1" customHeight="1" x14ac:dyDescent="0.3">
      <c r="A45" s="24" t="s">
        <v>116</v>
      </c>
      <c r="B45" s="14" t="s">
        <v>108</v>
      </c>
      <c r="C45" s="15" t="s">
        <v>61</v>
      </c>
      <c r="D45" s="15" t="s">
        <v>24</v>
      </c>
      <c r="E45" s="16">
        <v>1</v>
      </c>
      <c r="F45" s="56" t="s">
        <v>117</v>
      </c>
      <c r="G45" s="19">
        <v>0</v>
      </c>
      <c r="H45" s="18">
        <v>431.89</v>
      </c>
      <c r="I45" s="18">
        <v>1727.55</v>
      </c>
      <c r="J45" s="20">
        <f t="shared" si="0"/>
        <v>2159.44</v>
      </c>
      <c r="K45" s="21"/>
      <c r="L45" s="21"/>
      <c r="M45" s="21"/>
      <c r="N45" s="21"/>
      <c r="O45" s="21"/>
      <c r="P45" s="21"/>
      <c r="Q45" s="21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ht="14.25" hidden="1" customHeight="1" x14ac:dyDescent="0.3">
      <c r="A46" s="24" t="s">
        <v>118</v>
      </c>
      <c r="B46" s="14" t="s">
        <v>108</v>
      </c>
      <c r="C46" s="15" t="s">
        <v>119</v>
      </c>
      <c r="D46" s="15" t="s">
        <v>24</v>
      </c>
      <c r="E46" s="16">
        <v>1</v>
      </c>
      <c r="F46" s="56" t="s">
        <v>120</v>
      </c>
      <c r="G46" s="19">
        <v>0</v>
      </c>
      <c r="H46" s="18">
        <v>431.89</v>
      </c>
      <c r="I46" s="18">
        <v>1727.55</v>
      </c>
      <c r="J46" s="20">
        <f t="shared" si="0"/>
        <v>2159.44</v>
      </c>
      <c r="K46" s="21"/>
      <c r="L46" s="21"/>
      <c r="M46" s="21"/>
      <c r="N46" s="21"/>
      <c r="O46" s="21"/>
      <c r="P46" s="21"/>
      <c r="Q46" s="21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0" ht="14.25" hidden="1" customHeight="1" x14ac:dyDescent="0.3">
      <c r="A47" s="24" t="s">
        <v>121</v>
      </c>
      <c r="B47" s="14" t="s">
        <v>108</v>
      </c>
      <c r="C47" s="15" t="s">
        <v>77</v>
      </c>
      <c r="D47" s="15" t="s">
        <v>24</v>
      </c>
      <c r="E47" s="16">
        <v>1</v>
      </c>
      <c r="F47" s="56" t="s">
        <v>406</v>
      </c>
      <c r="G47" s="19">
        <v>0</v>
      </c>
      <c r="H47" s="18">
        <v>431.89</v>
      </c>
      <c r="I47" s="18">
        <v>1727.55</v>
      </c>
      <c r="J47" s="20">
        <f t="shared" si="0"/>
        <v>2159.44</v>
      </c>
      <c r="K47" s="21"/>
      <c r="L47" s="21"/>
      <c r="M47" s="21"/>
      <c r="N47" s="21"/>
      <c r="O47" s="21"/>
      <c r="P47" s="21"/>
      <c r="Q47" s="21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0" ht="14.25" hidden="1" customHeight="1" x14ac:dyDescent="0.3">
      <c r="A48" s="24" t="s">
        <v>121</v>
      </c>
      <c r="B48" s="14" t="s">
        <v>108</v>
      </c>
      <c r="C48" s="15" t="s">
        <v>77</v>
      </c>
      <c r="D48" s="15" t="s">
        <v>24</v>
      </c>
      <c r="E48" s="16">
        <v>1</v>
      </c>
      <c r="F48" s="56" t="s">
        <v>407</v>
      </c>
      <c r="G48" s="19">
        <v>0</v>
      </c>
      <c r="H48" s="18">
        <v>431.89</v>
      </c>
      <c r="I48" s="18">
        <v>1727.55</v>
      </c>
      <c r="J48" s="20">
        <f t="shared" si="0"/>
        <v>2159.44</v>
      </c>
      <c r="K48" s="21"/>
      <c r="L48" s="21"/>
      <c r="M48" s="21"/>
      <c r="N48" s="21"/>
      <c r="O48" s="21"/>
      <c r="P48" s="21"/>
      <c r="Q48" s="21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0" ht="14.25" hidden="1" customHeight="1" x14ac:dyDescent="0.3">
      <c r="A49" s="24" t="s">
        <v>124</v>
      </c>
      <c r="B49" s="14" t="s">
        <v>108</v>
      </c>
      <c r="C49" s="15" t="s">
        <v>43</v>
      </c>
      <c r="D49" s="15" t="s">
        <v>24</v>
      </c>
      <c r="E49" s="16">
        <v>1</v>
      </c>
      <c r="F49" s="56" t="s">
        <v>408</v>
      </c>
      <c r="G49" s="19">
        <v>0</v>
      </c>
      <c r="H49" s="18">
        <v>431.89</v>
      </c>
      <c r="I49" s="18">
        <v>1727.55</v>
      </c>
      <c r="J49" s="20">
        <f t="shared" si="0"/>
        <v>2159.44</v>
      </c>
      <c r="K49" s="21"/>
      <c r="L49" s="21"/>
      <c r="M49" s="21"/>
      <c r="N49" s="21"/>
      <c r="O49" s="21"/>
      <c r="P49" s="21"/>
      <c r="Q49" s="21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0" ht="14.25" hidden="1" customHeight="1" x14ac:dyDescent="0.3">
      <c r="A50" s="24" t="s">
        <v>126</v>
      </c>
      <c r="B50" s="14" t="s">
        <v>108</v>
      </c>
      <c r="C50" s="15" t="s">
        <v>23</v>
      </c>
      <c r="D50" s="15" t="s">
        <v>24</v>
      </c>
      <c r="E50" s="16">
        <v>1</v>
      </c>
      <c r="F50" s="56" t="s">
        <v>127</v>
      </c>
      <c r="G50" s="19">
        <v>0</v>
      </c>
      <c r="H50" s="18">
        <v>431.89</v>
      </c>
      <c r="I50" s="18">
        <v>1727.55</v>
      </c>
      <c r="J50" s="20">
        <f t="shared" si="0"/>
        <v>2159.44</v>
      </c>
      <c r="K50" s="21"/>
      <c r="L50" s="21"/>
      <c r="M50" s="21"/>
      <c r="N50" s="21"/>
      <c r="O50" s="21"/>
      <c r="P50" s="21"/>
      <c r="Q50" s="21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0" ht="14.25" hidden="1" customHeight="1" x14ac:dyDescent="0.3">
      <c r="A51" s="24" t="s">
        <v>128</v>
      </c>
      <c r="B51" s="14" t="s">
        <v>108</v>
      </c>
      <c r="C51" s="15" t="s">
        <v>46</v>
      </c>
      <c r="D51" s="15" t="s">
        <v>24</v>
      </c>
      <c r="E51" s="16">
        <v>1</v>
      </c>
      <c r="F51" s="17" t="s">
        <v>409</v>
      </c>
      <c r="G51" s="19">
        <v>0</v>
      </c>
      <c r="H51" s="18">
        <v>431.89</v>
      </c>
      <c r="I51" s="18">
        <v>1727.55</v>
      </c>
      <c r="J51" s="20">
        <f t="shared" si="0"/>
        <v>2159.44</v>
      </c>
      <c r="K51" s="21"/>
      <c r="L51" s="21"/>
      <c r="M51" s="21"/>
      <c r="N51" s="21"/>
      <c r="O51" s="21"/>
      <c r="P51" s="21"/>
      <c r="Q51" s="21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</row>
    <row r="52" spans="1:30" ht="14.25" hidden="1" customHeight="1" x14ac:dyDescent="0.3">
      <c r="A52" s="24" t="s">
        <v>130</v>
      </c>
      <c r="B52" s="14" t="s">
        <v>108</v>
      </c>
      <c r="C52" s="15" t="s">
        <v>46</v>
      </c>
      <c r="D52" s="15" t="s">
        <v>24</v>
      </c>
      <c r="E52" s="16">
        <v>1</v>
      </c>
      <c r="F52" s="56" t="s">
        <v>131</v>
      </c>
      <c r="G52" s="19">
        <v>0</v>
      </c>
      <c r="H52" s="18">
        <v>431.89</v>
      </c>
      <c r="I52" s="18">
        <v>1727.55</v>
      </c>
      <c r="J52" s="20">
        <f t="shared" si="0"/>
        <v>2159.44</v>
      </c>
      <c r="K52" s="21"/>
      <c r="L52" s="21"/>
      <c r="M52" s="21"/>
      <c r="N52" s="21"/>
      <c r="O52" s="21"/>
      <c r="P52" s="21"/>
      <c r="Q52" s="21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30" ht="14.25" hidden="1" customHeight="1" x14ac:dyDescent="0.3">
      <c r="A53" s="24" t="s">
        <v>132</v>
      </c>
      <c r="B53" s="14" t="s">
        <v>108</v>
      </c>
      <c r="C53" s="15" t="s">
        <v>46</v>
      </c>
      <c r="D53" s="15" t="s">
        <v>24</v>
      </c>
      <c r="E53" s="16">
        <v>1</v>
      </c>
      <c r="F53" s="56" t="s">
        <v>133</v>
      </c>
      <c r="G53" s="19">
        <v>0</v>
      </c>
      <c r="H53" s="18">
        <v>431.89</v>
      </c>
      <c r="I53" s="18">
        <v>1727.55</v>
      </c>
      <c r="J53" s="20">
        <f t="shared" si="0"/>
        <v>2159.44</v>
      </c>
      <c r="K53" s="21"/>
      <c r="L53" s="21"/>
      <c r="M53" s="21"/>
      <c r="N53" s="21"/>
      <c r="O53" s="21"/>
      <c r="P53" s="21"/>
      <c r="Q53" s="21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30" ht="14.25" hidden="1" customHeight="1" x14ac:dyDescent="0.3">
      <c r="A54" s="24" t="s">
        <v>134</v>
      </c>
      <c r="B54" s="14" t="s">
        <v>108</v>
      </c>
      <c r="C54" s="15" t="s">
        <v>135</v>
      </c>
      <c r="D54" s="15" t="s">
        <v>24</v>
      </c>
      <c r="E54" s="16">
        <v>1</v>
      </c>
      <c r="F54" s="17" t="s">
        <v>410</v>
      </c>
      <c r="G54" s="19">
        <v>0</v>
      </c>
      <c r="H54" s="18">
        <v>431.89</v>
      </c>
      <c r="I54" s="18">
        <v>1727.55</v>
      </c>
      <c r="J54" s="20">
        <f t="shared" si="0"/>
        <v>2159.44</v>
      </c>
      <c r="K54" s="21"/>
      <c r="L54" s="21"/>
      <c r="M54" s="21"/>
      <c r="N54" s="21"/>
      <c r="O54" s="21"/>
      <c r="P54" s="21"/>
      <c r="Q54" s="21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</row>
    <row r="55" spans="1:30" ht="14.25" hidden="1" customHeight="1" x14ac:dyDescent="0.3">
      <c r="A55" s="24" t="s">
        <v>137</v>
      </c>
      <c r="B55" s="14" t="s">
        <v>108</v>
      </c>
      <c r="C55" s="15" t="s">
        <v>46</v>
      </c>
      <c r="D55" s="15" t="s">
        <v>24</v>
      </c>
      <c r="E55" s="16">
        <v>1</v>
      </c>
      <c r="F55" s="56" t="s">
        <v>138</v>
      </c>
      <c r="G55" s="19">
        <v>0</v>
      </c>
      <c r="H55" s="18">
        <v>431.89</v>
      </c>
      <c r="I55" s="18">
        <v>1727.55</v>
      </c>
      <c r="J55" s="20">
        <f t="shared" si="0"/>
        <v>2159.44</v>
      </c>
      <c r="K55" s="21"/>
      <c r="L55" s="21"/>
      <c r="M55" s="21"/>
      <c r="N55" s="21"/>
      <c r="O55" s="21"/>
      <c r="P55" s="21"/>
      <c r="Q55" s="21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30" ht="14.25" hidden="1" customHeight="1" x14ac:dyDescent="0.3">
      <c r="A56" s="14" t="s">
        <v>139</v>
      </c>
      <c r="B56" s="14" t="s">
        <v>108</v>
      </c>
      <c r="C56" s="15" t="s">
        <v>140</v>
      </c>
      <c r="D56" s="15" t="s">
        <v>24</v>
      </c>
      <c r="E56" s="16">
        <v>1</v>
      </c>
      <c r="F56" s="56" t="s">
        <v>385</v>
      </c>
      <c r="G56" s="19">
        <v>0</v>
      </c>
      <c r="H56" s="18">
        <v>431.89</v>
      </c>
      <c r="I56" s="18">
        <v>1727.55</v>
      </c>
      <c r="J56" s="20">
        <f t="shared" si="0"/>
        <v>2159.44</v>
      </c>
      <c r="K56" s="21"/>
      <c r="L56" s="21"/>
      <c r="M56" s="21"/>
      <c r="N56" s="21"/>
      <c r="O56" s="21"/>
      <c r="P56" s="21"/>
      <c r="Q56" s="21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30" ht="14.25" hidden="1" customHeight="1" x14ac:dyDescent="0.3">
      <c r="A57" s="14" t="s">
        <v>142</v>
      </c>
      <c r="B57" s="14" t="s">
        <v>108</v>
      </c>
      <c r="C57" s="15" t="s">
        <v>89</v>
      </c>
      <c r="D57" s="15" t="s">
        <v>24</v>
      </c>
      <c r="E57" s="16">
        <v>1</v>
      </c>
      <c r="F57" s="78" t="s">
        <v>143</v>
      </c>
      <c r="G57" s="19">
        <v>0</v>
      </c>
      <c r="H57" s="18">
        <v>431.89</v>
      </c>
      <c r="I57" s="18">
        <v>1727.55</v>
      </c>
      <c r="J57" s="20">
        <f t="shared" si="0"/>
        <v>2159.44</v>
      </c>
      <c r="K57" s="21"/>
      <c r="L57" s="21"/>
      <c r="M57" s="21"/>
      <c r="N57" s="21"/>
      <c r="O57" s="21"/>
      <c r="P57" s="21"/>
      <c r="Q57" s="21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</row>
    <row r="58" spans="1:30" ht="14.25" hidden="1" customHeight="1" x14ac:dyDescent="0.3">
      <c r="A58" s="14" t="s">
        <v>144</v>
      </c>
      <c r="B58" s="14" t="s">
        <v>108</v>
      </c>
      <c r="C58" s="15" t="s">
        <v>145</v>
      </c>
      <c r="D58" s="15" t="s">
        <v>31</v>
      </c>
      <c r="E58" s="16">
        <v>1</v>
      </c>
      <c r="F58" s="56" t="s">
        <v>170</v>
      </c>
      <c r="G58" s="19">
        <v>0</v>
      </c>
      <c r="H58" s="19">
        <v>0</v>
      </c>
      <c r="I58" s="18">
        <v>1727.55</v>
      </c>
      <c r="J58" s="20">
        <f t="shared" si="0"/>
        <v>1727.55</v>
      </c>
      <c r="K58" s="21"/>
      <c r="L58" s="21"/>
      <c r="M58" s="21"/>
      <c r="N58" s="21"/>
      <c r="O58" s="21"/>
      <c r="P58" s="21"/>
      <c r="Q58" s="21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</row>
    <row r="59" spans="1:30" ht="14.25" hidden="1" customHeight="1" x14ac:dyDescent="0.3">
      <c r="A59" s="75" t="s">
        <v>147</v>
      </c>
      <c r="B59" s="14" t="s">
        <v>108</v>
      </c>
      <c r="C59" s="15" t="s">
        <v>43</v>
      </c>
      <c r="D59" s="15" t="s">
        <v>31</v>
      </c>
      <c r="E59" s="16">
        <v>1</v>
      </c>
      <c r="F59" s="69" t="s">
        <v>162</v>
      </c>
      <c r="G59" s="19">
        <v>0</v>
      </c>
      <c r="H59" s="19">
        <v>0</v>
      </c>
      <c r="I59" s="18">
        <v>1727.55</v>
      </c>
      <c r="J59" s="20">
        <f t="shared" si="0"/>
        <v>1727.55</v>
      </c>
      <c r="K59" s="21"/>
      <c r="L59" s="21"/>
      <c r="M59" s="21"/>
      <c r="N59" s="21"/>
      <c r="O59" s="21"/>
      <c r="P59" s="21"/>
      <c r="Q59" s="21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</row>
    <row r="60" spans="1:30" ht="14.25" hidden="1" customHeight="1" x14ac:dyDescent="0.3">
      <c r="A60" s="24" t="s">
        <v>149</v>
      </c>
      <c r="B60" s="14" t="s">
        <v>108</v>
      </c>
      <c r="C60" s="15" t="s">
        <v>23</v>
      </c>
      <c r="D60" s="15" t="s">
        <v>24</v>
      </c>
      <c r="E60" s="16">
        <v>1</v>
      </c>
      <c r="F60" s="56" t="s">
        <v>150</v>
      </c>
      <c r="G60" s="19">
        <v>0</v>
      </c>
      <c r="H60" s="18">
        <v>431.89</v>
      </c>
      <c r="I60" s="18">
        <v>1727.55</v>
      </c>
      <c r="J60" s="20">
        <f t="shared" si="0"/>
        <v>2159.44</v>
      </c>
      <c r="K60" s="21"/>
      <c r="L60" s="21"/>
      <c r="M60" s="21"/>
      <c r="N60" s="21"/>
      <c r="O60" s="21"/>
      <c r="P60" s="21"/>
      <c r="Q60" s="21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</row>
    <row r="61" spans="1:30" ht="14.25" hidden="1" customHeight="1" x14ac:dyDescent="0.3">
      <c r="A61" s="14" t="s">
        <v>137</v>
      </c>
      <c r="B61" s="14" t="s">
        <v>108</v>
      </c>
      <c r="C61" s="15" t="s">
        <v>46</v>
      </c>
      <c r="D61" s="15" t="s">
        <v>24</v>
      </c>
      <c r="E61" s="16">
        <v>1</v>
      </c>
      <c r="F61" s="56" t="s">
        <v>411</v>
      </c>
      <c r="G61" s="19">
        <v>0</v>
      </c>
      <c r="H61" s="18">
        <v>431.89</v>
      </c>
      <c r="I61" s="18">
        <v>1727.55</v>
      </c>
      <c r="J61" s="20">
        <f t="shared" si="0"/>
        <v>2159.44</v>
      </c>
      <c r="K61" s="21"/>
      <c r="L61" s="21"/>
      <c r="M61" s="21"/>
      <c r="N61" s="21"/>
      <c r="O61" s="21"/>
      <c r="P61" s="21"/>
      <c r="Q61" s="21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</row>
    <row r="62" spans="1:30" ht="14.25" hidden="1" customHeight="1" x14ac:dyDescent="0.3">
      <c r="A62" s="14" t="s">
        <v>152</v>
      </c>
      <c r="B62" s="24" t="s">
        <v>108</v>
      </c>
      <c r="C62" s="15" t="s">
        <v>61</v>
      </c>
      <c r="D62" s="15" t="s">
        <v>24</v>
      </c>
      <c r="E62" s="16">
        <v>1</v>
      </c>
      <c r="F62" s="56" t="s">
        <v>412</v>
      </c>
      <c r="G62" s="19">
        <v>0</v>
      </c>
      <c r="H62" s="18">
        <v>431.89</v>
      </c>
      <c r="I62" s="18">
        <v>1727.55</v>
      </c>
      <c r="J62" s="20">
        <f t="shared" si="0"/>
        <v>2159.44</v>
      </c>
      <c r="K62" s="21"/>
      <c r="L62" s="21"/>
      <c r="M62" s="21"/>
      <c r="N62" s="21"/>
      <c r="O62" s="21"/>
      <c r="P62" s="21"/>
      <c r="Q62" s="21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</row>
    <row r="63" spans="1:30" ht="14.25" hidden="1" customHeight="1" x14ac:dyDescent="0.3">
      <c r="A63" s="24" t="s">
        <v>154</v>
      </c>
      <c r="B63" s="24" t="s">
        <v>108</v>
      </c>
      <c r="C63" s="15" t="s">
        <v>23</v>
      </c>
      <c r="D63" s="15" t="s">
        <v>24</v>
      </c>
      <c r="E63" s="16">
        <v>1</v>
      </c>
      <c r="F63" s="56" t="s">
        <v>155</v>
      </c>
      <c r="G63" s="19">
        <v>0</v>
      </c>
      <c r="H63" s="18">
        <v>431.89</v>
      </c>
      <c r="I63" s="18">
        <v>1727.55</v>
      </c>
      <c r="J63" s="20">
        <f t="shared" si="0"/>
        <v>2159.44</v>
      </c>
      <c r="K63" s="21"/>
      <c r="L63" s="21"/>
      <c r="M63" s="21"/>
      <c r="N63" s="21"/>
      <c r="O63" s="21"/>
      <c r="P63" s="21"/>
      <c r="Q63" s="21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</row>
    <row r="64" spans="1:30" ht="14.25" hidden="1" customHeight="1" x14ac:dyDescent="0.3">
      <c r="A64" s="24" t="s">
        <v>156</v>
      </c>
      <c r="B64" s="24" t="s">
        <v>108</v>
      </c>
      <c r="C64" s="15" t="s">
        <v>46</v>
      </c>
      <c r="D64" s="15" t="s">
        <v>24</v>
      </c>
      <c r="E64" s="16">
        <v>1</v>
      </c>
      <c r="F64" s="79" t="s">
        <v>413</v>
      </c>
      <c r="G64" s="19">
        <v>0</v>
      </c>
      <c r="H64" s="18">
        <v>431.89</v>
      </c>
      <c r="I64" s="18">
        <v>1727.55</v>
      </c>
      <c r="J64" s="20">
        <f t="shared" si="0"/>
        <v>2159.44</v>
      </c>
      <c r="K64" s="21"/>
      <c r="L64" s="21"/>
      <c r="M64" s="21"/>
      <c r="N64" s="21"/>
      <c r="O64" s="21"/>
      <c r="P64" s="21"/>
      <c r="Q64" s="21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</row>
    <row r="65" spans="1:30" ht="14.25" hidden="1" customHeight="1" x14ac:dyDescent="0.3">
      <c r="A65" s="24" t="s">
        <v>158</v>
      </c>
      <c r="B65" s="24" t="s">
        <v>108</v>
      </c>
      <c r="C65" s="15" t="s">
        <v>23</v>
      </c>
      <c r="D65" s="15" t="s">
        <v>24</v>
      </c>
      <c r="E65" s="16">
        <v>1</v>
      </c>
      <c r="F65" s="56" t="s">
        <v>414</v>
      </c>
      <c r="G65" s="19">
        <v>0</v>
      </c>
      <c r="H65" s="18">
        <v>431.89</v>
      </c>
      <c r="I65" s="18">
        <v>1727.55</v>
      </c>
      <c r="J65" s="20">
        <f t="shared" si="0"/>
        <v>2159.44</v>
      </c>
      <c r="K65" s="21"/>
      <c r="L65" s="21"/>
      <c r="M65" s="21"/>
      <c r="N65" s="21"/>
      <c r="O65" s="21"/>
      <c r="P65" s="21"/>
      <c r="Q65" s="21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</row>
    <row r="66" spans="1:30" ht="14.25" hidden="1" customHeight="1" x14ac:dyDescent="0.3">
      <c r="A66" s="76" t="s">
        <v>160</v>
      </c>
      <c r="B66" s="14" t="s">
        <v>161</v>
      </c>
      <c r="C66" s="15" t="s">
        <v>37</v>
      </c>
      <c r="D66" s="15" t="s">
        <v>162</v>
      </c>
      <c r="E66" s="16">
        <v>1</v>
      </c>
      <c r="F66" s="69" t="s">
        <v>162</v>
      </c>
      <c r="G66" s="19">
        <v>0</v>
      </c>
      <c r="H66" s="19">
        <v>0</v>
      </c>
      <c r="I66" s="19">
        <v>0</v>
      </c>
      <c r="J66" s="20">
        <f t="shared" si="0"/>
        <v>0</v>
      </c>
      <c r="K66" s="21"/>
      <c r="L66" s="21"/>
      <c r="M66" s="21"/>
      <c r="N66" s="21"/>
      <c r="O66" s="21"/>
      <c r="P66" s="21"/>
      <c r="Q66" s="21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</row>
    <row r="67" spans="1:30" ht="14.25" hidden="1" customHeight="1" x14ac:dyDescent="0.3">
      <c r="A67" s="76" t="s">
        <v>163</v>
      </c>
      <c r="B67" s="14" t="s">
        <v>161</v>
      </c>
      <c r="C67" s="15" t="s">
        <v>164</v>
      </c>
      <c r="D67" s="15" t="s">
        <v>24</v>
      </c>
      <c r="E67" s="16">
        <v>1</v>
      </c>
      <c r="F67" s="56" t="s">
        <v>415</v>
      </c>
      <c r="G67" s="19">
        <v>0</v>
      </c>
      <c r="H67" s="18">
        <v>265.77999999999997</v>
      </c>
      <c r="I67" s="18">
        <v>1063.1099999999999</v>
      </c>
      <c r="J67" s="20">
        <f t="shared" si="0"/>
        <v>1328.8899999999999</v>
      </c>
      <c r="K67" s="21"/>
      <c r="L67" s="21"/>
      <c r="M67" s="21"/>
      <c r="N67" s="21"/>
      <c r="O67" s="21"/>
      <c r="P67" s="21"/>
      <c r="Q67" s="21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</row>
    <row r="68" spans="1:30" ht="14.25" hidden="1" customHeight="1" x14ac:dyDescent="0.3">
      <c r="A68" s="76" t="s">
        <v>166</v>
      </c>
      <c r="B68" s="14" t="s">
        <v>161</v>
      </c>
      <c r="C68" s="15" t="s">
        <v>52</v>
      </c>
      <c r="D68" s="15" t="s">
        <v>24</v>
      </c>
      <c r="E68" s="16">
        <v>1</v>
      </c>
      <c r="F68" s="56" t="s">
        <v>167</v>
      </c>
      <c r="G68" s="19">
        <v>0</v>
      </c>
      <c r="H68" s="18">
        <v>265.77999999999997</v>
      </c>
      <c r="I68" s="18">
        <v>1063.1099999999999</v>
      </c>
      <c r="J68" s="20">
        <f t="shared" si="0"/>
        <v>1328.8899999999999</v>
      </c>
      <c r="K68" s="21"/>
      <c r="L68" s="21"/>
      <c r="M68" s="21"/>
      <c r="N68" s="21"/>
      <c r="O68" s="21"/>
      <c r="P68" s="21"/>
      <c r="Q68" s="21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</row>
    <row r="69" spans="1:30" ht="14.25" hidden="1" customHeight="1" x14ac:dyDescent="0.3">
      <c r="A69" s="76" t="s">
        <v>168</v>
      </c>
      <c r="B69" s="14" t="s">
        <v>161</v>
      </c>
      <c r="C69" s="15" t="s">
        <v>169</v>
      </c>
      <c r="D69" s="15" t="s">
        <v>24</v>
      </c>
      <c r="E69" s="16">
        <v>1</v>
      </c>
      <c r="F69" s="69" t="s">
        <v>162</v>
      </c>
      <c r="G69" s="19">
        <v>0</v>
      </c>
      <c r="H69" s="18">
        <v>265.77999999999997</v>
      </c>
      <c r="I69" s="18">
        <v>1063.1099999999999</v>
      </c>
      <c r="J69" s="20">
        <f t="shared" si="0"/>
        <v>1328.8899999999999</v>
      </c>
      <c r="K69" s="21"/>
      <c r="L69" s="21"/>
      <c r="M69" s="21"/>
      <c r="N69" s="21"/>
      <c r="O69" s="21"/>
      <c r="P69" s="21"/>
      <c r="Q69" s="21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</row>
    <row r="70" spans="1:30" ht="14.25" hidden="1" customHeight="1" x14ac:dyDescent="0.3">
      <c r="A70" s="24" t="s">
        <v>171</v>
      </c>
      <c r="B70" s="14" t="s">
        <v>161</v>
      </c>
      <c r="C70" s="15" t="s">
        <v>23</v>
      </c>
      <c r="D70" s="15" t="s">
        <v>24</v>
      </c>
      <c r="E70" s="16">
        <v>1</v>
      </c>
      <c r="F70" s="56" t="s">
        <v>416</v>
      </c>
      <c r="G70" s="19">
        <v>0</v>
      </c>
      <c r="H70" s="18">
        <v>265.77999999999997</v>
      </c>
      <c r="I70" s="18">
        <v>1063.1099999999999</v>
      </c>
      <c r="J70" s="20">
        <f t="shared" si="0"/>
        <v>1328.8899999999999</v>
      </c>
      <c r="K70" s="21"/>
      <c r="L70" s="21"/>
      <c r="M70" s="21"/>
      <c r="N70" s="21"/>
      <c r="O70" s="21"/>
      <c r="P70" s="21"/>
      <c r="Q70" s="21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</row>
    <row r="71" spans="1:30" ht="14.25" hidden="1" customHeight="1" x14ac:dyDescent="0.3">
      <c r="A71" s="24" t="s">
        <v>173</v>
      </c>
      <c r="B71" s="14" t="s">
        <v>161</v>
      </c>
      <c r="C71" s="15" t="s">
        <v>61</v>
      </c>
      <c r="D71" s="15" t="s">
        <v>24</v>
      </c>
      <c r="E71" s="16">
        <v>1</v>
      </c>
      <c r="F71" s="56" t="s">
        <v>417</v>
      </c>
      <c r="G71" s="19">
        <v>0</v>
      </c>
      <c r="H71" s="18">
        <v>265.77999999999997</v>
      </c>
      <c r="I71" s="18">
        <v>1063.1099999999999</v>
      </c>
      <c r="J71" s="20">
        <f t="shared" si="0"/>
        <v>1328.8899999999999</v>
      </c>
      <c r="K71" s="21"/>
      <c r="L71" s="21"/>
      <c r="M71" s="21"/>
      <c r="N71" s="21"/>
      <c r="O71" s="21"/>
      <c r="P71" s="21"/>
      <c r="Q71" s="21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</row>
    <row r="72" spans="1:30" ht="14.25" hidden="1" customHeight="1" x14ac:dyDescent="0.3">
      <c r="A72" s="14" t="s">
        <v>175</v>
      </c>
      <c r="B72" s="14" t="s">
        <v>161</v>
      </c>
      <c r="C72" s="15" t="s">
        <v>119</v>
      </c>
      <c r="D72" s="15" t="s">
        <v>24</v>
      </c>
      <c r="E72" s="16">
        <v>1</v>
      </c>
      <c r="F72" s="56" t="s">
        <v>418</v>
      </c>
      <c r="G72" s="19">
        <v>0</v>
      </c>
      <c r="H72" s="18">
        <v>265.77999999999997</v>
      </c>
      <c r="I72" s="18">
        <v>1063.1099999999999</v>
      </c>
      <c r="J72" s="20">
        <f t="shared" si="0"/>
        <v>1328.8899999999999</v>
      </c>
      <c r="K72" s="21"/>
      <c r="L72" s="21"/>
      <c r="M72" s="21"/>
      <c r="N72" s="21"/>
      <c r="O72" s="21"/>
      <c r="P72" s="21"/>
      <c r="Q72" s="21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</row>
    <row r="73" spans="1:30" ht="14.25" hidden="1" customHeight="1" x14ac:dyDescent="0.3">
      <c r="A73" s="14" t="s">
        <v>177</v>
      </c>
      <c r="B73" s="24" t="s">
        <v>161</v>
      </c>
      <c r="C73" s="15" t="s">
        <v>145</v>
      </c>
      <c r="D73" s="15" t="s">
        <v>24</v>
      </c>
      <c r="E73" s="16">
        <v>1</v>
      </c>
      <c r="F73" s="56" t="s">
        <v>178</v>
      </c>
      <c r="G73" s="19">
        <v>0</v>
      </c>
      <c r="H73" s="18">
        <v>265.77999999999997</v>
      </c>
      <c r="I73" s="18">
        <v>1063.1099999999999</v>
      </c>
      <c r="J73" s="20">
        <f t="shared" si="0"/>
        <v>1328.8899999999999</v>
      </c>
      <c r="K73" s="21"/>
      <c r="L73" s="21"/>
      <c r="M73" s="21"/>
      <c r="N73" s="21"/>
      <c r="O73" s="21"/>
      <c r="P73" s="21"/>
      <c r="Q73" s="21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</row>
    <row r="74" spans="1:30" ht="14.25" hidden="1" customHeight="1" x14ac:dyDescent="0.3">
      <c r="A74" s="24" t="s">
        <v>179</v>
      </c>
      <c r="B74" s="14" t="s">
        <v>180</v>
      </c>
      <c r="C74" s="15" t="s">
        <v>23</v>
      </c>
      <c r="D74" s="15" t="s">
        <v>24</v>
      </c>
      <c r="E74" s="16">
        <v>1</v>
      </c>
      <c r="F74" s="56" t="s">
        <v>181</v>
      </c>
      <c r="G74" s="19">
        <v>0</v>
      </c>
      <c r="H74" s="18">
        <v>232.56</v>
      </c>
      <c r="I74" s="18">
        <v>930.22</v>
      </c>
      <c r="J74" s="20">
        <f t="shared" si="0"/>
        <v>1162.78</v>
      </c>
      <c r="K74" s="21"/>
      <c r="L74" s="21"/>
      <c r="M74" s="21"/>
      <c r="N74" s="21"/>
      <c r="O74" s="21"/>
      <c r="P74" s="21"/>
      <c r="Q74" s="21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</row>
    <row r="75" spans="1:30" ht="14.25" hidden="1" customHeight="1" x14ac:dyDescent="0.3">
      <c r="A75" s="75" t="s">
        <v>182</v>
      </c>
      <c r="B75" s="14" t="s">
        <v>180</v>
      </c>
      <c r="C75" s="15"/>
      <c r="D75" s="15" t="s">
        <v>162</v>
      </c>
      <c r="E75" s="16">
        <v>1</v>
      </c>
      <c r="F75" s="69"/>
      <c r="G75" s="19">
        <v>0</v>
      </c>
      <c r="H75" s="19">
        <v>0</v>
      </c>
      <c r="I75" s="19">
        <v>0</v>
      </c>
      <c r="J75" s="20">
        <f t="shared" si="0"/>
        <v>0</v>
      </c>
      <c r="K75" s="21"/>
      <c r="L75" s="21"/>
      <c r="M75" s="21"/>
      <c r="N75" s="21"/>
      <c r="O75" s="21"/>
      <c r="P75" s="21"/>
      <c r="Q75" s="21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</row>
    <row r="76" spans="1:30" ht="14.25" hidden="1" customHeight="1" x14ac:dyDescent="0.3">
      <c r="A76" s="24" t="s">
        <v>183</v>
      </c>
      <c r="B76" s="14" t="s">
        <v>180</v>
      </c>
      <c r="C76" s="15" t="s">
        <v>30</v>
      </c>
      <c r="D76" s="15" t="s">
        <v>24</v>
      </c>
      <c r="E76" s="16">
        <v>1</v>
      </c>
      <c r="F76" s="56" t="s">
        <v>184</v>
      </c>
      <c r="G76" s="19">
        <v>0</v>
      </c>
      <c r="H76" s="18">
        <v>232.56</v>
      </c>
      <c r="I76" s="18">
        <v>930.22</v>
      </c>
      <c r="J76" s="20">
        <f t="shared" si="0"/>
        <v>1162.78</v>
      </c>
      <c r="K76" s="21"/>
      <c r="L76" s="21"/>
      <c r="M76" s="21"/>
      <c r="N76" s="21"/>
      <c r="O76" s="21"/>
      <c r="P76" s="21"/>
      <c r="Q76" s="21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</row>
    <row r="77" spans="1:30" ht="14.25" hidden="1" customHeight="1" x14ac:dyDescent="0.3">
      <c r="A77" s="24" t="s">
        <v>185</v>
      </c>
      <c r="B77" s="14" t="s">
        <v>180</v>
      </c>
      <c r="C77" s="15" t="s">
        <v>30</v>
      </c>
      <c r="D77" s="15" t="s">
        <v>24</v>
      </c>
      <c r="E77" s="16">
        <v>1</v>
      </c>
      <c r="F77" s="56" t="s">
        <v>419</v>
      </c>
      <c r="G77" s="19">
        <v>0</v>
      </c>
      <c r="H77" s="18">
        <v>232.56</v>
      </c>
      <c r="I77" s="18">
        <v>930.22</v>
      </c>
      <c r="J77" s="20">
        <f t="shared" si="0"/>
        <v>1162.78</v>
      </c>
      <c r="K77" s="21"/>
      <c r="L77" s="21"/>
      <c r="M77" s="21"/>
      <c r="N77" s="21"/>
      <c r="O77" s="21"/>
      <c r="P77" s="21"/>
      <c r="Q77" s="21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</row>
    <row r="78" spans="1:30" ht="14.25" hidden="1" customHeight="1" x14ac:dyDescent="0.3">
      <c r="A78" s="24" t="s">
        <v>187</v>
      </c>
      <c r="B78" s="14" t="s">
        <v>180</v>
      </c>
      <c r="C78" s="15" t="s">
        <v>23</v>
      </c>
      <c r="D78" s="15" t="s">
        <v>24</v>
      </c>
      <c r="E78" s="16">
        <v>1</v>
      </c>
      <c r="F78" s="56" t="s">
        <v>188</v>
      </c>
      <c r="G78" s="19">
        <v>0</v>
      </c>
      <c r="H78" s="18">
        <v>232.56</v>
      </c>
      <c r="I78" s="18">
        <v>930.22</v>
      </c>
      <c r="J78" s="20">
        <f t="shared" si="0"/>
        <v>1162.78</v>
      </c>
      <c r="K78" s="21"/>
      <c r="L78" s="21"/>
      <c r="M78" s="21"/>
      <c r="N78" s="21"/>
      <c r="O78" s="21"/>
      <c r="P78" s="21"/>
      <c r="Q78" s="21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</row>
    <row r="79" spans="1:30" ht="14.25" hidden="1" customHeight="1" x14ac:dyDescent="0.3">
      <c r="A79" s="33" t="s">
        <v>187</v>
      </c>
      <c r="B79" s="14" t="s">
        <v>180</v>
      </c>
      <c r="C79" s="15"/>
      <c r="D79" s="15" t="s">
        <v>24</v>
      </c>
      <c r="E79" s="16">
        <v>1</v>
      </c>
      <c r="F79" s="17" t="s">
        <v>189</v>
      </c>
      <c r="G79" s="19">
        <v>0</v>
      </c>
      <c r="H79" s="18">
        <v>232.56</v>
      </c>
      <c r="I79" s="18">
        <v>930.22</v>
      </c>
      <c r="J79" s="20">
        <f t="shared" si="0"/>
        <v>1162.78</v>
      </c>
      <c r="K79" s="21"/>
      <c r="L79" s="21"/>
      <c r="M79" s="21"/>
      <c r="N79" s="21"/>
      <c r="O79" s="21"/>
      <c r="P79" s="21"/>
      <c r="Q79" s="21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</row>
    <row r="80" spans="1:30" ht="14.25" hidden="1" customHeight="1" x14ac:dyDescent="0.3">
      <c r="A80" s="24" t="s">
        <v>190</v>
      </c>
      <c r="B80" s="14" t="s">
        <v>180</v>
      </c>
      <c r="C80" s="15" t="s">
        <v>46</v>
      </c>
      <c r="D80" s="15" t="s">
        <v>162</v>
      </c>
      <c r="E80" s="16">
        <v>1</v>
      </c>
      <c r="F80" s="17" t="s">
        <v>420</v>
      </c>
      <c r="G80" s="19">
        <v>0</v>
      </c>
      <c r="H80" s="19">
        <v>0</v>
      </c>
      <c r="I80" s="19">
        <v>0</v>
      </c>
      <c r="J80" s="20">
        <f t="shared" si="0"/>
        <v>0</v>
      </c>
      <c r="K80" s="21"/>
      <c r="L80" s="21"/>
      <c r="M80" s="21"/>
      <c r="N80" s="21"/>
      <c r="O80" s="21"/>
      <c r="P80" s="21"/>
      <c r="Q80" s="21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</row>
    <row r="81" spans="1:30" ht="14.25" hidden="1" customHeight="1" x14ac:dyDescent="0.3">
      <c r="A81" s="24" t="s">
        <v>191</v>
      </c>
      <c r="B81" s="14" t="s">
        <v>180</v>
      </c>
      <c r="C81" s="15" t="s">
        <v>46</v>
      </c>
      <c r="D81" s="15" t="s">
        <v>24</v>
      </c>
      <c r="E81" s="16">
        <v>1</v>
      </c>
      <c r="F81" s="56" t="s">
        <v>192</v>
      </c>
      <c r="G81" s="19">
        <v>0</v>
      </c>
      <c r="H81" s="18">
        <v>232.56</v>
      </c>
      <c r="I81" s="18">
        <v>930.22</v>
      </c>
      <c r="J81" s="20">
        <f t="shared" si="0"/>
        <v>1162.78</v>
      </c>
      <c r="K81" s="21"/>
      <c r="L81" s="21"/>
      <c r="M81" s="21"/>
      <c r="N81" s="21"/>
      <c r="O81" s="21"/>
      <c r="P81" s="21"/>
      <c r="Q81" s="21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</row>
    <row r="82" spans="1:30" ht="14.25" hidden="1" customHeight="1" x14ac:dyDescent="0.3">
      <c r="A82" s="24" t="s">
        <v>193</v>
      </c>
      <c r="B82" s="14" t="s">
        <v>180</v>
      </c>
      <c r="C82" s="15" t="s">
        <v>30</v>
      </c>
      <c r="D82" s="15" t="s">
        <v>24</v>
      </c>
      <c r="E82" s="16">
        <v>1</v>
      </c>
      <c r="F82" s="17" t="s">
        <v>421</v>
      </c>
      <c r="G82" s="19">
        <v>0</v>
      </c>
      <c r="H82" s="18">
        <v>232.56</v>
      </c>
      <c r="I82" s="18">
        <v>930.22</v>
      </c>
      <c r="J82" s="20">
        <f t="shared" si="0"/>
        <v>1162.78</v>
      </c>
      <c r="K82" s="21"/>
      <c r="L82" s="21"/>
      <c r="M82" s="21"/>
      <c r="N82" s="21"/>
      <c r="O82" s="21"/>
      <c r="P82" s="21"/>
      <c r="Q82" s="21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</row>
    <row r="83" spans="1:30" ht="14.25" hidden="1" customHeight="1" x14ac:dyDescent="0.3">
      <c r="A83" s="24" t="s">
        <v>191</v>
      </c>
      <c r="B83" s="14" t="s">
        <v>180</v>
      </c>
      <c r="C83" s="15" t="s">
        <v>46</v>
      </c>
      <c r="D83" s="15" t="s">
        <v>24</v>
      </c>
      <c r="E83" s="16">
        <v>1</v>
      </c>
      <c r="F83" s="56" t="s">
        <v>195</v>
      </c>
      <c r="G83" s="19">
        <v>0</v>
      </c>
      <c r="H83" s="18">
        <v>232.56</v>
      </c>
      <c r="I83" s="18">
        <v>930.22</v>
      </c>
      <c r="J83" s="20">
        <f t="shared" si="0"/>
        <v>1162.78</v>
      </c>
      <c r="K83" s="21"/>
      <c r="L83" s="21"/>
      <c r="M83" s="21"/>
      <c r="N83" s="21"/>
      <c r="O83" s="21"/>
      <c r="P83" s="21"/>
      <c r="Q83" s="21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</row>
    <row r="84" spans="1:30" ht="14.25" hidden="1" customHeight="1" x14ac:dyDescent="0.3">
      <c r="A84" s="14" t="s">
        <v>191</v>
      </c>
      <c r="B84" s="14" t="s">
        <v>180</v>
      </c>
      <c r="C84" s="15" t="s">
        <v>46</v>
      </c>
      <c r="D84" s="15" t="s">
        <v>24</v>
      </c>
      <c r="E84" s="16">
        <v>1</v>
      </c>
      <c r="F84" s="56" t="s">
        <v>196</v>
      </c>
      <c r="G84" s="19">
        <v>0</v>
      </c>
      <c r="H84" s="18">
        <v>232.56</v>
      </c>
      <c r="I84" s="18">
        <v>930.22</v>
      </c>
      <c r="J84" s="20">
        <f t="shared" si="0"/>
        <v>1162.78</v>
      </c>
      <c r="K84" s="21"/>
      <c r="L84" s="21"/>
      <c r="M84" s="21"/>
      <c r="N84" s="21"/>
      <c r="O84" s="21"/>
      <c r="P84" s="21"/>
      <c r="Q84" s="21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</row>
    <row r="85" spans="1:30" ht="14.25" customHeight="1" x14ac:dyDescent="0.3">
      <c r="A85" s="75" t="s">
        <v>197</v>
      </c>
      <c r="B85" s="14" t="s">
        <v>180</v>
      </c>
      <c r="C85" s="15"/>
      <c r="D85" s="15" t="s">
        <v>162</v>
      </c>
      <c r="E85" s="16">
        <v>1</v>
      </c>
      <c r="F85" s="56" t="s">
        <v>422</v>
      </c>
      <c r="G85" s="19">
        <v>0</v>
      </c>
      <c r="H85" s="19">
        <v>0</v>
      </c>
      <c r="I85" s="19">
        <v>0</v>
      </c>
      <c r="J85" s="20">
        <f t="shared" si="0"/>
        <v>0</v>
      </c>
      <c r="K85" s="21"/>
      <c r="L85" s="21"/>
      <c r="M85" s="21"/>
      <c r="N85" s="21"/>
      <c r="O85" s="21"/>
      <c r="P85" s="21"/>
      <c r="Q85" s="21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</row>
    <row r="86" spans="1:30" ht="14.25" hidden="1" customHeight="1" x14ac:dyDescent="0.3">
      <c r="A86" s="33" t="s">
        <v>198</v>
      </c>
      <c r="B86" s="14" t="s">
        <v>180</v>
      </c>
      <c r="C86" s="15"/>
      <c r="D86" s="15" t="s">
        <v>162</v>
      </c>
      <c r="E86" s="16">
        <v>1</v>
      </c>
      <c r="F86" s="56" t="s">
        <v>387</v>
      </c>
      <c r="G86" s="19">
        <v>0</v>
      </c>
      <c r="H86" s="19">
        <v>0</v>
      </c>
      <c r="I86" s="19">
        <v>0</v>
      </c>
      <c r="J86" s="20">
        <f t="shared" si="0"/>
        <v>0</v>
      </c>
      <c r="K86" s="21"/>
      <c r="L86" s="21"/>
      <c r="M86" s="21"/>
      <c r="N86" s="21"/>
      <c r="O86" s="21"/>
      <c r="P86" s="21"/>
      <c r="Q86" s="21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</row>
    <row r="87" spans="1:30" ht="14.25" hidden="1" customHeight="1" x14ac:dyDescent="0.3">
      <c r="A87" s="14" t="s">
        <v>199</v>
      </c>
      <c r="B87" s="14" t="s">
        <v>180</v>
      </c>
      <c r="C87" s="15" t="s">
        <v>61</v>
      </c>
      <c r="D87" s="15" t="s">
        <v>24</v>
      </c>
      <c r="E87" s="16">
        <v>1</v>
      </c>
      <c r="F87" s="17" t="s">
        <v>423</v>
      </c>
      <c r="G87" s="19">
        <v>0</v>
      </c>
      <c r="H87" s="18">
        <v>232.56</v>
      </c>
      <c r="I87" s="18">
        <v>930.22</v>
      </c>
      <c r="J87" s="20">
        <f t="shared" si="0"/>
        <v>1162.78</v>
      </c>
      <c r="K87" s="21"/>
      <c r="L87" s="21"/>
      <c r="M87" s="21"/>
      <c r="N87" s="21"/>
      <c r="O87" s="21"/>
      <c r="P87" s="21"/>
      <c r="Q87" s="21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</row>
    <row r="88" spans="1:30" ht="14.25" hidden="1" customHeight="1" x14ac:dyDescent="0.3">
      <c r="A88" s="24" t="s">
        <v>191</v>
      </c>
      <c r="B88" s="14" t="s">
        <v>180</v>
      </c>
      <c r="C88" s="15" t="s">
        <v>46</v>
      </c>
      <c r="D88" s="15" t="s">
        <v>24</v>
      </c>
      <c r="E88" s="16">
        <v>1</v>
      </c>
      <c r="F88" s="56" t="s">
        <v>201</v>
      </c>
      <c r="G88" s="19">
        <v>0</v>
      </c>
      <c r="H88" s="18">
        <v>232.56</v>
      </c>
      <c r="I88" s="18">
        <v>930.22</v>
      </c>
      <c r="J88" s="20">
        <f t="shared" si="0"/>
        <v>1162.78</v>
      </c>
      <c r="K88" s="21"/>
      <c r="L88" s="21"/>
      <c r="M88" s="21"/>
      <c r="N88" s="21"/>
      <c r="O88" s="21"/>
      <c r="P88" s="21"/>
      <c r="Q88" s="21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</row>
    <row r="89" spans="1:30" ht="14.25" hidden="1" customHeight="1" x14ac:dyDescent="0.3">
      <c r="A89" s="76" t="s">
        <v>202</v>
      </c>
      <c r="B89" s="14" t="s">
        <v>180</v>
      </c>
      <c r="C89" s="15"/>
      <c r="D89" s="15" t="s">
        <v>162</v>
      </c>
      <c r="E89" s="16">
        <v>1</v>
      </c>
      <c r="F89" s="69" t="s">
        <v>162</v>
      </c>
      <c r="G89" s="19">
        <v>0</v>
      </c>
      <c r="H89" s="19">
        <v>0</v>
      </c>
      <c r="I89" s="19">
        <v>0</v>
      </c>
      <c r="J89" s="20">
        <f t="shared" si="0"/>
        <v>0</v>
      </c>
      <c r="K89" s="21"/>
      <c r="L89" s="21"/>
      <c r="M89" s="21"/>
      <c r="N89" s="21"/>
      <c r="O89" s="21"/>
      <c r="P89" s="21"/>
      <c r="Q89" s="21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</row>
    <row r="90" spans="1:30" ht="14.25" hidden="1" customHeight="1" x14ac:dyDescent="0.3">
      <c r="A90" s="24" t="s">
        <v>203</v>
      </c>
      <c r="B90" s="14" t="s">
        <v>180</v>
      </c>
      <c r="C90" s="15" t="s">
        <v>27</v>
      </c>
      <c r="D90" s="15" t="s">
        <v>24</v>
      </c>
      <c r="E90" s="16">
        <v>1</v>
      </c>
      <c r="F90" s="56" t="s">
        <v>204</v>
      </c>
      <c r="G90" s="19">
        <v>0</v>
      </c>
      <c r="H90" s="18">
        <v>232.56</v>
      </c>
      <c r="I90" s="18">
        <v>930.22</v>
      </c>
      <c r="J90" s="20">
        <f t="shared" si="0"/>
        <v>1162.78</v>
      </c>
      <c r="K90" s="21"/>
      <c r="L90" s="21"/>
      <c r="M90" s="21"/>
      <c r="N90" s="21"/>
      <c r="O90" s="21"/>
      <c r="P90" s="21"/>
      <c r="Q90" s="21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</row>
    <row r="91" spans="1:30" ht="14.25" hidden="1" customHeight="1" x14ac:dyDescent="0.25">
      <c r="A91" s="35" t="s">
        <v>205</v>
      </c>
      <c r="B91" s="35" t="s">
        <v>206</v>
      </c>
      <c r="C91" s="36" t="s">
        <v>207</v>
      </c>
      <c r="D91" s="36" t="s">
        <v>208</v>
      </c>
      <c r="E91" s="36" t="s">
        <v>209</v>
      </c>
      <c r="F91" s="37"/>
      <c r="G91" s="36" t="s">
        <v>210</v>
      </c>
      <c r="H91" s="36" t="s">
        <v>211</v>
      </c>
      <c r="I91" s="36" t="s">
        <v>212</v>
      </c>
      <c r="J91" s="20">
        <f t="shared" si="0"/>
        <v>0</v>
      </c>
      <c r="K91" s="38"/>
      <c r="L91" s="38"/>
      <c r="M91" s="38"/>
      <c r="N91" s="38"/>
      <c r="O91" s="38"/>
      <c r="P91" s="38"/>
      <c r="Q91" s="38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</row>
    <row r="92" spans="1:30" ht="14.25" hidden="1" customHeight="1" x14ac:dyDescent="0.25">
      <c r="A92" s="39" t="s">
        <v>213</v>
      </c>
      <c r="B92" s="40" t="s">
        <v>17</v>
      </c>
      <c r="C92" s="41">
        <f>SUMIFS($E$7:$E$90,$B$7:$B$90,"DAS",$D$7:$D$90,"&lt;&gt;VAGO")</f>
        <v>1</v>
      </c>
      <c r="D92" s="41">
        <f>SUMIFS($E$7:$E$90,$B$7:$B$90,"DAS",$D$7:$D$90,"VAGO")</f>
        <v>0</v>
      </c>
      <c r="E92" s="16">
        <v>1</v>
      </c>
      <c r="F92" s="42"/>
      <c r="G92" s="43">
        <f>SUMIF($B$7:$B$90,"DAS",$G$7:$G$90)</f>
        <v>10570</v>
      </c>
      <c r="H92" s="43">
        <f>SUMIF($B$7:$B$90,"DAS",$H$7:$H$90)</f>
        <v>0</v>
      </c>
      <c r="I92" s="43">
        <f>SUMIF($B$7:$B$90,"DAS",$I$7:$I$90)</f>
        <v>0</v>
      </c>
      <c r="J92" s="20">
        <f t="shared" si="0"/>
        <v>10570</v>
      </c>
      <c r="K92" s="44"/>
      <c r="L92" s="44"/>
      <c r="M92" s="44"/>
      <c r="N92" s="44"/>
      <c r="O92" s="44"/>
      <c r="P92" s="44"/>
      <c r="Q92" s="44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4.25" hidden="1" customHeight="1" x14ac:dyDescent="0.25">
      <c r="A93" s="39" t="s">
        <v>214</v>
      </c>
      <c r="B93" s="40" t="s">
        <v>22</v>
      </c>
      <c r="C93" s="41">
        <f>SUMIFS($E$7:$E$90,$B$7:$B$90,"DAS-1",$D$7:$D$90,"&lt;&gt;VAGO")</f>
        <v>3</v>
      </c>
      <c r="D93" s="41">
        <f>SUMIFS($E$7:$E$90,$B$7:$B$90,"DAS-1",$D$7:$D$90,"VAGO")</f>
        <v>0</v>
      </c>
      <c r="E93" s="16">
        <v>1</v>
      </c>
      <c r="F93" s="45"/>
      <c r="G93" s="43">
        <f>SUMIF($B$7:$B$90,"DAS-1",$G$7:$G$90)</f>
        <v>0</v>
      </c>
      <c r="H93" s="43">
        <f>SUMIF($B$7:$B$90,"DAS-1",$H$7:$H$90)</f>
        <v>3988.64</v>
      </c>
      <c r="I93" s="43">
        <f>SUMIF($B$7:$B$90,"DAS-1",$I$7:$I$90)</f>
        <v>23919.9</v>
      </c>
      <c r="J93" s="20">
        <f t="shared" si="0"/>
        <v>27908.54</v>
      </c>
      <c r="K93" s="44"/>
      <c r="L93" s="44"/>
      <c r="M93" s="44"/>
      <c r="N93" s="44"/>
      <c r="O93" s="44"/>
      <c r="P93" s="44"/>
      <c r="Q93" s="44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4.25" hidden="1" customHeight="1" x14ac:dyDescent="0.25">
      <c r="A94" s="39" t="s">
        <v>215</v>
      </c>
      <c r="B94" s="40" t="s">
        <v>34</v>
      </c>
      <c r="C94" s="41">
        <f>SUMIFS($E$7:$E$90,$B$7:$B$90,"DAS-2",$D$7:$D$90,"&lt;&gt;VAGO")</f>
        <v>3</v>
      </c>
      <c r="D94" s="41">
        <f>SUMIFS($E$7:$E$90,$B$7:$B$90,"DAS-2",$D$7:$D$90,"VAGO")</f>
        <v>0</v>
      </c>
      <c r="E94" s="16">
        <v>1</v>
      </c>
      <c r="F94" s="45"/>
      <c r="G94" s="43">
        <f>SUMIF($B$7:$B$90,"DAS-2",$G$7:$G$90)</f>
        <v>0</v>
      </c>
      <c r="H94" s="43">
        <f>SUMIF($B$7:$B$90,"DAS-2",$H$7:$H$90)</f>
        <v>4385.3099999999995</v>
      </c>
      <c r="I94" s="43">
        <f>SUMIF($B$7:$B$90,"DAS-2",$I$7:$I$90)</f>
        <v>17541.239999999998</v>
      </c>
      <c r="J94" s="20">
        <f t="shared" si="0"/>
        <v>21926.549999999996</v>
      </c>
      <c r="K94" s="44"/>
      <c r="L94" s="44"/>
      <c r="M94" s="44"/>
      <c r="N94" s="44"/>
      <c r="O94" s="44"/>
      <c r="P94" s="44"/>
      <c r="Q94" s="44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4.25" hidden="1" customHeight="1" x14ac:dyDescent="0.25">
      <c r="A95" s="39" t="s">
        <v>216</v>
      </c>
      <c r="B95" s="40" t="s">
        <v>42</v>
      </c>
      <c r="C95" s="41">
        <f>SUMIFS($E$7:$E$90,$B$7:$B$90,"DAS-3",$D$7:$D$90,"&lt;&gt;VAGO")</f>
        <v>5</v>
      </c>
      <c r="D95" s="41">
        <f>SUMIFS($E$7:$E$90,$B$7:$B$90,"DAS-3",$D$7:$D$90,"VAGO")</f>
        <v>0</v>
      </c>
      <c r="E95" s="16">
        <v>1</v>
      </c>
      <c r="F95" s="45"/>
      <c r="G95" s="43">
        <f>SUMIF($B$7:$B$90,"DAS-3",$G$7:$G$90)</f>
        <v>0</v>
      </c>
      <c r="H95" s="43">
        <f>SUMIF($B$7:$B$90,"DAS-3",$H$7:$H$90)</f>
        <v>6146.1</v>
      </c>
      <c r="I95" s="43">
        <f>SUMIF($B$7:$B$90,"DAS-3",$I$7:$I$90)</f>
        <v>24584.3</v>
      </c>
      <c r="J95" s="20">
        <f t="shared" si="0"/>
        <v>30730.400000000001</v>
      </c>
      <c r="K95" s="44"/>
      <c r="L95" s="44"/>
      <c r="M95" s="44"/>
      <c r="N95" s="44"/>
      <c r="O95" s="44"/>
      <c r="P95" s="44"/>
      <c r="Q95" s="44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4.25" hidden="1" customHeight="1" x14ac:dyDescent="0.25">
      <c r="A96" s="46" t="s">
        <v>217</v>
      </c>
      <c r="B96" s="40" t="s">
        <v>58</v>
      </c>
      <c r="C96" s="41">
        <f>SUMIFS($E$7:$E$90,$B$7:$B$90,"DAS-4",$D$7:$D$90,"&lt;&gt;VAGO")</f>
        <v>3</v>
      </c>
      <c r="D96" s="41">
        <f>SUMIFS($E$7:$E$90,$B$7:$B$90,"DAS-4",$D$7:$D$90,"VAGO")</f>
        <v>0</v>
      </c>
      <c r="E96" s="16">
        <v>1</v>
      </c>
      <c r="F96" s="47"/>
      <c r="G96" s="43">
        <f>SUMIF($B$7:$B$90,"DAS-4",$G$7:$G$90)</f>
        <v>0</v>
      </c>
      <c r="H96" s="43">
        <f>SUMIF($B$7:$B$90,"DAS-4",$H$7:$H$90)</f>
        <v>3388.6499999999996</v>
      </c>
      <c r="I96" s="43">
        <f>SUMIF($B$7:$B$90,"DAS-4",$I$7:$I$90)</f>
        <v>13554.599999999999</v>
      </c>
      <c r="J96" s="20">
        <f t="shared" si="0"/>
        <v>16943.25</v>
      </c>
      <c r="K96" s="44"/>
      <c r="L96" s="44"/>
      <c r="M96" s="44"/>
      <c r="N96" s="44"/>
      <c r="O96" s="44"/>
      <c r="P96" s="44"/>
      <c r="Q96" s="44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4.25" hidden="1" customHeight="1" x14ac:dyDescent="0.25">
      <c r="A97" s="46" t="s">
        <v>218</v>
      </c>
      <c r="B97" s="40" t="s">
        <v>66</v>
      </c>
      <c r="C97" s="41">
        <f>SUMIFS($E$7:$E$90,$B$7:$B$90,"DAS-5",$D$7:$D$90,"&lt;&gt;VAGO")</f>
        <v>8</v>
      </c>
      <c r="D97" s="41">
        <f>SUMIFS($E$7:$E$90,$B$7:$B$90,"DAS-5",$D$7:$D$90,"VAGO")</f>
        <v>0</v>
      </c>
      <c r="E97" s="16">
        <v>1</v>
      </c>
      <c r="F97" s="47"/>
      <c r="G97" s="43">
        <f>SUMIF($B$7:$B$90,"DAS-5",$G$7:$G$90)</f>
        <v>0</v>
      </c>
      <c r="H97" s="43">
        <f>SUMIF($B$7:$B$90,"DAS-5",$H$7:$H$90)</f>
        <v>7441.7600000000011</v>
      </c>
      <c r="I97" s="43">
        <f>SUMIF($B$7:$B$90,"DAS-5",$I$7:$I$90)</f>
        <v>29766.959999999995</v>
      </c>
      <c r="J97" s="20">
        <f t="shared" si="0"/>
        <v>37208.719999999994</v>
      </c>
      <c r="K97" s="44"/>
      <c r="L97" s="44"/>
      <c r="M97" s="44"/>
      <c r="N97" s="44"/>
      <c r="O97" s="44"/>
      <c r="P97" s="44"/>
      <c r="Q97" s="44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4.25" hidden="1" customHeight="1" x14ac:dyDescent="0.25">
      <c r="A98" s="46" t="s">
        <v>219</v>
      </c>
      <c r="B98" s="40" t="s">
        <v>220</v>
      </c>
      <c r="C98" s="41">
        <f>SUMIFS($E$7:$E$90,$B$7:$B$90,"CAA-1",$D$7:$D$90,"&lt;&gt;VAGO")</f>
        <v>0</v>
      </c>
      <c r="D98" s="41">
        <f>SUMIFS($E$7:$E$90,$B$7:$B$90,"CAA-1",$D$7:$D$90,"VAGO")</f>
        <v>0</v>
      </c>
      <c r="E98" s="16">
        <v>1</v>
      </c>
      <c r="F98" s="47"/>
      <c r="G98" s="43">
        <f>SUMIF($B$7:$B$90,"CAA-1",$G$7:$G$90)</f>
        <v>0</v>
      </c>
      <c r="H98" s="43">
        <f>SUMIF($B$7:$B$90,"CAA-1",$H$7:$H$90)</f>
        <v>0</v>
      </c>
      <c r="I98" s="43">
        <f>SUMIF($B$7:$B$90,"CAA-1",$I$7:$I$90)</f>
        <v>0</v>
      </c>
      <c r="J98" s="20">
        <f t="shared" si="0"/>
        <v>0</v>
      </c>
      <c r="K98" s="44"/>
      <c r="L98" s="44"/>
      <c r="M98" s="44"/>
      <c r="N98" s="44"/>
      <c r="O98" s="44"/>
      <c r="P98" s="44"/>
      <c r="Q98" s="44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4.25" hidden="1" customHeight="1" x14ac:dyDescent="0.25">
      <c r="A99" s="46" t="s">
        <v>221</v>
      </c>
      <c r="B99" s="40" t="s">
        <v>86</v>
      </c>
      <c r="C99" s="41">
        <f>SUMIFS($E$7:$E$90,$B$7:$B$90,"CAA-2",$D$7:$D$90,"&lt;&gt;VAGO")</f>
        <v>11</v>
      </c>
      <c r="D99" s="41">
        <f>SUMIFS($E$7:$E$90,$B$7:$B$90,"CAA-2",$D$7:$D$90,"VAGO")</f>
        <v>0</v>
      </c>
      <c r="E99" s="16">
        <v>1</v>
      </c>
      <c r="F99" s="47"/>
      <c r="G99" s="43">
        <f>SUMIF($B$7:$B$90,"CAA-2",$G$7:$G$90)</f>
        <v>0</v>
      </c>
      <c r="H99" s="43">
        <f>SUMIF($B$7:$B$90,"CAA-2",$H$7:$H$90)</f>
        <v>7308.840000000002</v>
      </c>
      <c r="I99" s="43">
        <f>SUMIF($B$7:$B$90,"CAA-2",$I$7:$I$90)</f>
        <v>29235.47</v>
      </c>
      <c r="J99" s="20">
        <f t="shared" si="0"/>
        <v>36544.310000000005</v>
      </c>
      <c r="K99" s="44"/>
      <c r="L99" s="44"/>
      <c r="M99" s="44"/>
      <c r="N99" s="44"/>
      <c r="O99" s="44"/>
      <c r="P99" s="44"/>
      <c r="Q99" s="44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4.25" hidden="1" customHeight="1" x14ac:dyDescent="0.25">
      <c r="A100" s="46" t="s">
        <v>222</v>
      </c>
      <c r="B100" s="40" t="s">
        <v>108</v>
      </c>
      <c r="C100" s="41">
        <f>SUMIFS($E$7:$E$90,$B$7:$B$90,"CAA-3",$D$7:$D$90,"&lt;&gt;VAGO")</f>
        <v>25</v>
      </c>
      <c r="D100" s="41">
        <f>SUMIFS($E$7:$E$90,$B$7:$B$90,"CAA-3",$D$7:$D$90,"VAGO")</f>
        <v>0</v>
      </c>
      <c r="E100" s="16">
        <v>1</v>
      </c>
      <c r="F100" s="45"/>
      <c r="G100" s="43">
        <f>SUMIF($B$7:$B$90,"CAA-3",$G$7:$G$90)</f>
        <v>0</v>
      </c>
      <c r="H100" s="43">
        <f>SUMIF($B$7:$B$90,"CAA-3",$H$7:$H$90)</f>
        <v>9933.4699999999993</v>
      </c>
      <c r="I100" s="43">
        <f>SUMIF($B$7:$B$90,"CAA-3",$I$7:$I$90)</f>
        <v>43188.750000000007</v>
      </c>
      <c r="J100" s="20">
        <f t="shared" si="0"/>
        <v>53122.220000000008</v>
      </c>
      <c r="K100" s="44"/>
      <c r="L100" s="44"/>
      <c r="M100" s="44"/>
      <c r="N100" s="44"/>
      <c r="O100" s="44"/>
      <c r="P100" s="44"/>
      <c r="Q100" s="44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4.25" hidden="1" customHeight="1" x14ac:dyDescent="0.25">
      <c r="A101" s="46" t="s">
        <v>223</v>
      </c>
      <c r="B101" s="40" t="s">
        <v>161</v>
      </c>
      <c r="C101" s="41">
        <f>SUMIFS($E$7:$E$90,$B$7:$B$90,"CAA-4",$D$7:$D$90,"&lt;&gt;VAGO")</f>
        <v>7</v>
      </c>
      <c r="D101" s="41">
        <f>SUMIFS($E$7:$E$90,$B$7:$B$90,"CAA-4",$D$7:$D$90,"VAGO")</f>
        <v>1</v>
      </c>
      <c r="E101" s="16">
        <v>1</v>
      </c>
      <c r="F101" s="45"/>
      <c r="G101" s="43">
        <f>SUMIF($B$7:$B$90,"CAA-4",$G$7:$G$90)</f>
        <v>0</v>
      </c>
      <c r="H101" s="43">
        <f>SUMIF($B$7:$B$90,"CAA-4",$H$7:$H$90)</f>
        <v>1860.4599999999998</v>
      </c>
      <c r="I101" s="43">
        <f>SUMIF($B$7:$B$90,"CAA-4",$I$7:$I$90)</f>
        <v>7441.7699999999986</v>
      </c>
      <c r="J101" s="20">
        <f t="shared" si="0"/>
        <v>9302.2299999999977</v>
      </c>
      <c r="K101" s="44"/>
      <c r="L101" s="44"/>
      <c r="M101" s="44"/>
      <c r="N101" s="44"/>
      <c r="O101" s="44"/>
      <c r="P101" s="44"/>
      <c r="Q101" s="44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4.25" hidden="1" customHeight="1" x14ac:dyDescent="0.25">
      <c r="A102" s="46" t="s">
        <v>224</v>
      </c>
      <c r="B102" s="40" t="s">
        <v>180</v>
      </c>
      <c r="C102" s="41">
        <f>SUMIFS($E$7:$E$90,$B$7:$B$90,"CAA-5",$D$7:$D$90,"&lt;&gt;VAGO")</f>
        <v>12</v>
      </c>
      <c r="D102" s="41">
        <f>SUMIFS($E$7:$E$90,$B$7:$B$90,"CAA-5",$D$7:$D$90,"VAGO")</f>
        <v>5</v>
      </c>
      <c r="E102" s="16">
        <v>1</v>
      </c>
      <c r="F102" s="45"/>
      <c r="G102" s="43">
        <f>SUMIF($B$7:$B$90,"CAA-5",$G$7:$G$90)</f>
        <v>0</v>
      </c>
      <c r="H102" s="43">
        <f>SUMIF($B$7:$B$90,"CAA-5",$H$7:$H$90)</f>
        <v>2790.72</v>
      </c>
      <c r="I102" s="43">
        <f>SUMIF($B$7:$B$90,"CAA-5",$I$7:$I$90)</f>
        <v>11162.64</v>
      </c>
      <c r="J102" s="20">
        <f t="shared" si="0"/>
        <v>13953.359999999999</v>
      </c>
      <c r="K102" s="44"/>
      <c r="L102" s="44"/>
      <c r="M102" s="44"/>
      <c r="N102" s="44"/>
      <c r="O102" s="44"/>
      <c r="P102" s="44"/>
      <c r="Q102" s="44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4.25" hidden="1" customHeight="1" x14ac:dyDescent="0.25">
      <c r="A103" s="35" t="s">
        <v>225</v>
      </c>
      <c r="B103" s="37"/>
      <c r="C103" s="36">
        <f t="shared" ref="C103:E103" si="1">SUM(C92:C102)</f>
        <v>78</v>
      </c>
      <c r="D103" s="36">
        <f t="shared" si="1"/>
        <v>6</v>
      </c>
      <c r="E103" s="36">
        <f t="shared" si="1"/>
        <v>11</v>
      </c>
      <c r="F103" s="37"/>
      <c r="G103" s="48">
        <f t="shared" ref="G103:J103" si="2">SUM(G92:G102)</f>
        <v>10570</v>
      </c>
      <c r="H103" s="48">
        <f t="shared" si="2"/>
        <v>47243.950000000004</v>
      </c>
      <c r="I103" s="48">
        <f t="shared" si="2"/>
        <v>200395.63</v>
      </c>
      <c r="J103" s="48">
        <f t="shared" si="2"/>
        <v>258209.58</v>
      </c>
      <c r="K103" s="44"/>
      <c r="L103" s="44"/>
      <c r="M103" s="44"/>
      <c r="N103" s="44"/>
      <c r="O103" s="44"/>
      <c r="P103" s="44"/>
      <c r="Q103" s="44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4.25" customHeight="1" x14ac:dyDescent="0.25">
      <c r="A104" s="44"/>
      <c r="B104" s="44"/>
      <c r="C104" s="44"/>
      <c r="D104" s="44"/>
      <c r="E104" s="44"/>
      <c r="F104" s="44"/>
      <c r="G104" s="44"/>
      <c r="H104" s="38"/>
      <c r="I104" s="38"/>
      <c r="J104" s="49"/>
      <c r="K104" s="44"/>
      <c r="L104" s="44"/>
      <c r="M104" s="44"/>
      <c r="N104" s="44"/>
      <c r="O104" s="44"/>
      <c r="P104" s="44"/>
      <c r="Q104" s="44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4.25" customHeight="1" x14ac:dyDescent="0.25">
      <c r="A105" s="97" t="s">
        <v>226</v>
      </c>
      <c r="B105" s="89"/>
      <c r="C105" s="89"/>
      <c r="D105" s="89"/>
      <c r="E105" s="89"/>
      <c r="F105" s="89"/>
      <c r="G105" s="89"/>
      <c r="H105" s="89"/>
      <c r="I105" s="90"/>
      <c r="J105" s="44"/>
      <c r="K105" s="7"/>
      <c r="L105" s="44"/>
      <c r="M105" s="44"/>
      <c r="N105" s="44"/>
      <c r="O105" s="44"/>
      <c r="P105" s="44"/>
      <c r="Q105" s="44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4.25" customHeight="1" x14ac:dyDescent="0.25">
      <c r="A106" s="10" t="s">
        <v>227</v>
      </c>
      <c r="B106" s="10" t="s">
        <v>228</v>
      </c>
      <c r="C106" s="10" t="s">
        <v>229</v>
      </c>
      <c r="D106" s="10" t="s">
        <v>230</v>
      </c>
      <c r="E106" s="10" t="s">
        <v>231</v>
      </c>
      <c r="F106" s="10" t="s">
        <v>232</v>
      </c>
      <c r="G106" s="10" t="s">
        <v>233</v>
      </c>
      <c r="H106" s="10" t="s">
        <v>234</v>
      </c>
      <c r="I106" s="10" t="s">
        <v>235</v>
      </c>
      <c r="J106" s="50"/>
      <c r="K106" s="7"/>
      <c r="L106" s="50"/>
      <c r="M106" s="50"/>
      <c r="N106" s="50"/>
      <c r="O106" s="50"/>
      <c r="P106" s="50"/>
      <c r="Q106" s="50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</row>
    <row r="107" spans="1:30" ht="14.25" customHeight="1" x14ac:dyDescent="0.3">
      <c r="A107" s="51" t="s">
        <v>236</v>
      </c>
      <c r="B107" s="14" t="s">
        <v>237</v>
      </c>
      <c r="C107" s="52" t="s">
        <v>89</v>
      </c>
      <c r="D107" s="52" t="s">
        <v>31</v>
      </c>
      <c r="E107" s="40">
        <v>1</v>
      </c>
      <c r="F107" s="53" t="s">
        <v>238</v>
      </c>
      <c r="G107" s="54">
        <v>0</v>
      </c>
      <c r="H107" s="26">
        <v>5847.08</v>
      </c>
      <c r="I107" s="43">
        <f t="shared" ref="I107:I114" si="3">SUM(G107:H107)</f>
        <v>5847.08</v>
      </c>
      <c r="J107" s="44"/>
      <c r="K107" s="38"/>
      <c r="L107" s="38"/>
      <c r="M107" s="38"/>
      <c r="N107" s="38"/>
      <c r="O107" s="38"/>
      <c r="P107" s="38"/>
      <c r="Q107" s="38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spans="1:30" ht="14.25" customHeight="1" x14ac:dyDescent="0.3">
      <c r="A108" s="24" t="s">
        <v>239</v>
      </c>
      <c r="B108" s="24" t="s">
        <v>237</v>
      </c>
      <c r="C108" s="52" t="s">
        <v>37</v>
      </c>
      <c r="D108" s="52" t="s">
        <v>31</v>
      </c>
      <c r="E108" s="40">
        <v>1</v>
      </c>
      <c r="F108" s="53" t="s">
        <v>243</v>
      </c>
      <c r="G108" s="54">
        <v>0</v>
      </c>
      <c r="H108" s="55">
        <v>5847.08</v>
      </c>
      <c r="I108" s="43">
        <f t="shared" si="3"/>
        <v>5847.08</v>
      </c>
      <c r="J108" s="44"/>
      <c r="K108" s="38"/>
      <c r="L108" s="38"/>
      <c r="M108" s="38"/>
      <c r="N108" s="38"/>
      <c r="O108" s="38"/>
      <c r="P108" s="38"/>
      <c r="Q108" s="38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spans="1:30" ht="14.25" customHeight="1" x14ac:dyDescent="0.3">
      <c r="A109" s="29" t="s">
        <v>241</v>
      </c>
      <c r="B109" s="14" t="s">
        <v>242</v>
      </c>
      <c r="C109" s="52" t="s">
        <v>140</v>
      </c>
      <c r="D109" s="52" t="s">
        <v>31</v>
      </c>
      <c r="E109" s="40">
        <v>1</v>
      </c>
      <c r="F109" s="53" t="s">
        <v>254</v>
      </c>
      <c r="G109" s="54">
        <v>0</v>
      </c>
      <c r="H109" s="18">
        <v>4916.8599999999997</v>
      </c>
      <c r="I109" s="43">
        <f t="shared" si="3"/>
        <v>4916.8599999999997</v>
      </c>
      <c r="J109" s="44"/>
      <c r="K109" s="38"/>
      <c r="L109" s="38"/>
      <c r="M109" s="38"/>
      <c r="N109" s="38"/>
      <c r="O109" s="38"/>
      <c r="P109" s="38"/>
      <c r="Q109" s="38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spans="1:30" ht="14.25" customHeight="1" x14ac:dyDescent="0.3">
      <c r="A110" s="24" t="s">
        <v>244</v>
      </c>
      <c r="B110" s="14" t="s">
        <v>245</v>
      </c>
      <c r="C110" s="52" t="s">
        <v>145</v>
      </c>
      <c r="D110" s="52" t="s">
        <v>31</v>
      </c>
      <c r="E110" s="40">
        <v>1</v>
      </c>
      <c r="F110" s="53" t="s">
        <v>246</v>
      </c>
      <c r="G110" s="54">
        <v>0</v>
      </c>
      <c r="H110" s="18">
        <v>4518.2</v>
      </c>
      <c r="I110" s="43">
        <f t="shared" si="3"/>
        <v>4518.2</v>
      </c>
      <c r="J110" s="44"/>
      <c r="K110" s="38"/>
      <c r="L110" s="38"/>
      <c r="M110" s="38"/>
      <c r="N110" s="38"/>
      <c r="O110" s="38"/>
      <c r="P110" s="38"/>
      <c r="Q110" s="38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spans="1:30" ht="14.25" customHeight="1" x14ac:dyDescent="0.3">
      <c r="A111" s="24" t="s">
        <v>247</v>
      </c>
      <c r="B111" s="14" t="s">
        <v>248</v>
      </c>
      <c r="C111" s="52" t="s">
        <v>89</v>
      </c>
      <c r="D111" s="52" t="s">
        <v>31</v>
      </c>
      <c r="E111" s="40">
        <v>1</v>
      </c>
      <c r="F111" s="53" t="s">
        <v>249</v>
      </c>
      <c r="G111" s="54">
        <v>0</v>
      </c>
      <c r="H111" s="18">
        <v>3720.87</v>
      </c>
      <c r="I111" s="43">
        <f t="shared" si="3"/>
        <v>3720.87</v>
      </c>
      <c r="J111" s="44"/>
      <c r="K111" s="38"/>
      <c r="L111" s="38"/>
      <c r="M111" s="38"/>
      <c r="N111" s="38"/>
      <c r="O111" s="38"/>
      <c r="P111" s="38"/>
      <c r="Q111" s="38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spans="1:30" ht="14.25" customHeight="1" x14ac:dyDescent="0.3">
      <c r="A112" s="33" t="s">
        <v>250</v>
      </c>
      <c r="B112" s="14" t="s">
        <v>248</v>
      </c>
      <c r="C112" s="52" t="s">
        <v>140</v>
      </c>
      <c r="D112" s="52" t="s">
        <v>31</v>
      </c>
      <c r="E112" s="40">
        <v>1</v>
      </c>
      <c r="F112" s="53" t="s">
        <v>251</v>
      </c>
      <c r="G112" s="54">
        <v>0</v>
      </c>
      <c r="H112" s="18">
        <v>3720.87</v>
      </c>
      <c r="I112" s="43">
        <f t="shared" si="3"/>
        <v>3720.87</v>
      </c>
      <c r="J112" s="44"/>
      <c r="K112" s="38"/>
      <c r="L112" s="38"/>
      <c r="M112" s="38"/>
      <c r="N112" s="38"/>
      <c r="O112" s="38"/>
      <c r="P112" s="38"/>
      <c r="Q112" s="38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spans="1:30" ht="14.25" customHeight="1" x14ac:dyDescent="0.3">
      <c r="A113" s="24" t="s">
        <v>252</v>
      </c>
      <c r="B113" s="24" t="s">
        <v>253</v>
      </c>
      <c r="C113" s="52" t="s">
        <v>140</v>
      </c>
      <c r="D113" s="52" t="s">
        <v>31</v>
      </c>
      <c r="E113" s="40">
        <v>1</v>
      </c>
      <c r="F113" s="53" t="s">
        <v>146</v>
      </c>
      <c r="G113" s="54">
        <v>0</v>
      </c>
      <c r="H113" s="18">
        <v>2657.77</v>
      </c>
      <c r="I113" s="43">
        <f t="shared" si="3"/>
        <v>2657.77</v>
      </c>
      <c r="J113" s="44"/>
      <c r="K113" s="38"/>
      <c r="L113" s="38"/>
      <c r="M113" s="38"/>
      <c r="N113" s="38"/>
      <c r="O113" s="38"/>
      <c r="P113" s="38"/>
      <c r="Q113" s="38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spans="1:30" ht="14.25" customHeight="1" x14ac:dyDescent="0.3">
      <c r="A114" s="24" t="s">
        <v>255</v>
      </c>
      <c r="B114" s="24" t="s">
        <v>253</v>
      </c>
      <c r="C114" s="52" t="s">
        <v>256</v>
      </c>
      <c r="D114" s="52" t="s">
        <v>31</v>
      </c>
      <c r="E114" s="40">
        <v>1</v>
      </c>
      <c r="F114" s="56" t="s">
        <v>257</v>
      </c>
      <c r="G114" s="54">
        <v>0</v>
      </c>
      <c r="H114" s="18">
        <v>2657.77</v>
      </c>
      <c r="I114" s="43">
        <f t="shared" si="3"/>
        <v>2657.77</v>
      </c>
      <c r="J114" s="44"/>
      <c r="K114" s="38"/>
      <c r="L114" s="38"/>
      <c r="M114" s="38"/>
      <c r="N114" s="38"/>
      <c r="O114" s="38"/>
      <c r="P114" s="38"/>
      <c r="Q114" s="38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</row>
    <row r="115" spans="1:30" ht="14.25" customHeight="1" x14ac:dyDescent="0.25">
      <c r="A115" s="35" t="s">
        <v>258</v>
      </c>
      <c r="B115" s="35" t="s">
        <v>259</v>
      </c>
      <c r="C115" s="36" t="s">
        <v>260</v>
      </c>
      <c r="D115" s="36" t="s">
        <v>261</v>
      </c>
      <c r="E115" s="36" t="s">
        <v>262</v>
      </c>
      <c r="F115" s="57"/>
      <c r="G115" s="36" t="s">
        <v>263</v>
      </c>
      <c r="H115" s="36" t="s">
        <v>264</v>
      </c>
      <c r="I115" s="36" t="s">
        <v>265</v>
      </c>
      <c r="J115" s="44"/>
      <c r="K115" s="7"/>
      <c r="L115" s="7"/>
      <c r="M115" s="7"/>
      <c r="N115" s="7"/>
      <c r="O115" s="7"/>
      <c r="P115" s="7"/>
      <c r="Q115" s="7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</row>
    <row r="116" spans="1:30" ht="14.25" customHeight="1" x14ac:dyDescent="0.25">
      <c r="A116" s="39" t="s">
        <v>266</v>
      </c>
      <c r="B116" s="59" t="s">
        <v>237</v>
      </c>
      <c r="C116" s="41">
        <f>SUMIFS($E$107:$E$114,$B$107:$B$114,"FDA",$D$107:$D$114,"&lt;&gt;VAGO")</f>
        <v>2</v>
      </c>
      <c r="D116" s="41">
        <f>SUMIFS($E$107:$E$114,$B$107:$B$114,"FDA",$D$107:$D$114,"VAGO")</f>
        <v>0</v>
      </c>
      <c r="E116" s="41">
        <f t="shared" ref="E116:E120" si="4">C116+D116</f>
        <v>2</v>
      </c>
      <c r="F116" s="42"/>
      <c r="G116" s="43">
        <f>SUMIF($B$107:$B$114,"FDA",$G$107:$G$114)</f>
        <v>0</v>
      </c>
      <c r="H116" s="43">
        <f>SUMIF($B$107:$B$114,"FDA",$H$107:$H$114)</f>
        <v>11694.16</v>
      </c>
      <c r="I116" s="43">
        <f>SUMIF($B$107:$B$114,"FDA",$I$107:$I$114)</f>
        <v>11694.16</v>
      </c>
      <c r="J116" s="38"/>
      <c r="K116" s="7"/>
      <c r="L116" s="38"/>
      <c r="M116" s="38"/>
      <c r="N116" s="38"/>
      <c r="O116" s="38"/>
      <c r="P116" s="38"/>
      <c r="Q116" s="38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spans="1:30" ht="14.25" customHeight="1" x14ac:dyDescent="0.25">
      <c r="A117" s="39" t="s">
        <v>267</v>
      </c>
      <c r="B117" s="59" t="s">
        <v>242</v>
      </c>
      <c r="C117" s="41">
        <f>SUMIFS($E$107:$E$114,$B$107:$B$114,"FDA-1",$D$107:$D$114,"&lt;&gt;VAGO")</f>
        <v>1</v>
      </c>
      <c r="D117" s="41">
        <f>SUMIFS($E$107:$E$114,$B$107:$B$114,"FDA-1",$D$107:$D$114,"VAGO")</f>
        <v>0</v>
      </c>
      <c r="E117" s="41">
        <f t="shared" si="4"/>
        <v>1</v>
      </c>
      <c r="F117" s="42"/>
      <c r="G117" s="43">
        <f>SUMIF($B$107:$B$114,"FDA-1",$G$107:$G$114)</f>
        <v>0</v>
      </c>
      <c r="H117" s="43">
        <f>SUMIF($B$107:$B$114,"FDA-1",$H$107:$H$114)</f>
        <v>4916.8599999999997</v>
      </c>
      <c r="I117" s="43">
        <f>SUMIF($B$107:$B$114,"FDA-1",$I$107:$I$114)</f>
        <v>4916.8599999999997</v>
      </c>
      <c r="J117" s="38"/>
      <c r="K117" s="7"/>
      <c r="L117" s="38"/>
      <c r="M117" s="38"/>
      <c r="N117" s="38"/>
      <c r="O117" s="38"/>
      <c r="P117" s="38"/>
      <c r="Q117" s="38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spans="1:30" ht="14.25" customHeight="1" x14ac:dyDescent="0.25">
      <c r="A118" s="39" t="s">
        <v>268</v>
      </c>
      <c r="B118" s="59" t="s">
        <v>245</v>
      </c>
      <c r="C118" s="41">
        <f>SUMIFS($E$107:$E$114,$B$107:$B$114,"FDA-2",$D$107:$D$114,"&lt;&gt;VAGO")</f>
        <v>1</v>
      </c>
      <c r="D118" s="41">
        <f>SUMIFS($E$107:$E$114,$B$107:$B$114,"FDA-2",$D$107:$D$114,"VAGO")</f>
        <v>0</v>
      </c>
      <c r="E118" s="41">
        <f t="shared" si="4"/>
        <v>1</v>
      </c>
      <c r="F118" s="45"/>
      <c r="G118" s="43">
        <f>SUMIF($B$107:$B$114,"FDA-2",$G$107:$G$114)</f>
        <v>0</v>
      </c>
      <c r="H118" s="43">
        <f>SUMIF($B$107:$B$114,"FDA-2",$H$107:$H$114)</f>
        <v>4518.2</v>
      </c>
      <c r="I118" s="43">
        <f>SUMIF($B$107:$B$114,"FDA-2",$I$107:$I$114)</f>
        <v>4518.2</v>
      </c>
      <c r="J118" s="38"/>
      <c r="K118" s="7"/>
      <c r="L118" s="38"/>
      <c r="M118" s="38"/>
      <c r="N118" s="38"/>
      <c r="O118" s="38"/>
      <c r="P118" s="38"/>
      <c r="Q118" s="38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spans="1:30" ht="14.25" customHeight="1" x14ac:dyDescent="0.25">
      <c r="A119" s="39" t="s">
        <v>269</v>
      </c>
      <c r="B119" s="59" t="s">
        <v>248</v>
      </c>
      <c r="C119" s="41">
        <f>SUMIFS($E$107:$E$114,$B$107:$B$114,"FDA-3",$D$107:$D$114,"&lt;&gt;VAGO")</f>
        <v>2</v>
      </c>
      <c r="D119" s="41">
        <f>SUMIFS($E$107:$E$114,$B$107:$B$114,"FDA-3",$D$107:$D$114,"VAGO")</f>
        <v>0</v>
      </c>
      <c r="E119" s="41">
        <f t="shared" si="4"/>
        <v>2</v>
      </c>
      <c r="F119" s="47"/>
      <c r="G119" s="43">
        <f>SUMIF($B$107:$B$114,"FDA-3",$G$107:$G$114)</f>
        <v>0</v>
      </c>
      <c r="H119" s="43">
        <f>SUMIF($B$107:$B$114,"FDA-3",$H$107:$H$114)</f>
        <v>7441.74</v>
      </c>
      <c r="I119" s="43">
        <f>SUMIF($B$107:$B$114,"FDA-3",$I$107:$I$114)</f>
        <v>7441.74</v>
      </c>
      <c r="J119" s="38"/>
      <c r="K119" s="7"/>
      <c r="L119" s="38"/>
      <c r="M119" s="38"/>
      <c r="N119" s="38"/>
      <c r="O119" s="38"/>
      <c r="P119" s="38"/>
      <c r="Q119" s="38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spans="1:30" ht="14.25" customHeight="1" x14ac:dyDescent="0.25">
      <c r="A120" s="39" t="s">
        <v>270</v>
      </c>
      <c r="B120" s="59" t="s">
        <v>253</v>
      </c>
      <c r="C120" s="41">
        <f>SUMIFS($E$107:$E$114,$B$107:$B$114,"FDA-4",$D$107:$D$114,"&lt;&gt;VAGO")</f>
        <v>2</v>
      </c>
      <c r="D120" s="41">
        <f>SUMIFS($E$107:$E$114,$B$107:$B$114,"FDA-4",$D$107:$D$114,"VAGO")</f>
        <v>0</v>
      </c>
      <c r="E120" s="41">
        <f t="shared" si="4"/>
        <v>2</v>
      </c>
      <c r="F120" s="45"/>
      <c r="G120" s="43">
        <f>SUMIF($B$107:$B$114,"FDA-4",$G$107:$G$114)</f>
        <v>0</v>
      </c>
      <c r="H120" s="43">
        <f>SUMIF($B$107:$B$114,"FDA-4",$H$107:$H$114)</f>
        <v>5315.54</v>
      </c>
      <c r="I120" s="43">
        <f>SUMIF($B$107:$B$114,"FDA-4",$I$107:$I$114)</f>
        <v>5315.54</v>
      </c>
      <c r="J120" s="38"/>
      <c r="K120" s="7"/>
      <c r="L120" s="38"/>
      <c r="M120" s="38"/>
      <c r="N120" s="38"/>
      <c r="O120" s="38"/>
      <c r="P120" s="38"/>
      <c r="Q120" s="38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 spans="1:30" ht="14.25" customHeight="1" x14ac:dyDescent="0.25">
      <c r="A121" s="35" t="s">
        <v>271</v>
      </c>
      <c r="B121" s="57"/>
      <c r="C121" s="36">
        <f>SUM(C116:C120)</f>
        <v>8</v>
      </c>
      <c r="D121" s="36">
        <f>SUM(D117:D120)</f>
        <v>0</v>
      </c>
      <c r="E121" s="36">
        <f>SUM(E116:E120)</f>
        <v>8</v>
      </c>
      <c r="F121" s="57"/>
      <c r="G121" s="60">
        <f t="shared" ref="G121:I121" si="5">SUM(G116:G120)</f>
        <v>0</v>
      </c>
      <c r="H121" s="60">
        <f t="shared" si="5"/>
        <v>33886.5</v>
      </c>
      <c r="I121" s="60">
        <f t="shared" si="5"/>
        <v>33886.5</v>
      </c>
      <c r="J121" s="38"/>
      <c r="K121" s="7"/>
      <c r="L121" s="38"/>
      <c r="M121" s="38"/>
      <c r="N121" s="38"/>
      <c r="O121" s="38"/>
      <c r="P121" s="38"/>
      <c r="Q121" s="38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 spans="1:30" ht="14.25" customHeight="1" x14ac:dyDescent="0.25">
      <c r="A122" s="49"/>
      <c r="B122" s="49"/>
      <c r="C122" s="49"/>
      <c r="D122" s="49"/>
      <c r="E122" s="49"/>
      <c r="F122" s="49"/>
      <c r="G122" s="49"/>
      <c r="H122" s="49"/>
      <c r="I122" s="7"/>
      <c r="J122" s="38"/>
      <c r="K122" s="7"/>
      <c r="L122" s="38"/>
      <c r="M122" s="38"/>
      <c r="N122" s="38"/>
      <c r="O122" s="38"/>
      <c r="P122" s="38"/>
      <c r="Q122" s="38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 spans="1:30" ht="14.25" customHeight="1" x14ac:dyDescent="0.25">
      <c r="A123" s="97" t="s">
        <v>272</v>
      </c>
      <c r="B123" s="89"/>
      <c r="C123" s="89"/>
      <c r="D123" s="89"/>
      <c r="E123" s="89"/>
      <c r="F123" s="89"/>
      <c r="G123" s="89"/>
      <c r="H123" s="89"/>
      <c r="I123" s="90"/>
      <c r="J123" s="38"/>
      <c r="K123" s="7"/>
      <c r="L123" s="38"/>
      <c r="M123" s="38"/>
      <c r="N123" s="38"/>
      <c r="O123" s="38"/>
      <c r="P123" s="38"/>
      <c r="Q123" s="38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</row>
    <row r="124" spans="1:30" ht="14.25" customHeight="1" x14ac:dyDescent="0.25">
      <c r="A124" s="61" t="s">
        <v>273</v>
      </c>
      <c r="B124" s="10" t="s">
        <v>274</v>
      </c>
      <c r="C124" s="10" t="s">
        <v>275</v>
      </c>
      <c r="D124" s="10" t="s">
        <v>276</v>
      </c>
      <c r="E124" s="10" t="s">
        <v>277</v>
      </c>
      <c r="F124" s="10" t="s">
        <v>278</v>
      </c>
      <c r="G124" s="10" t="s">
        <v>279</v>
      </c>
      <c r="H124" s="10" t="s">
        <v>280</v>
      </c>
      <c r="I124" s="10" t="s">
        <v>281</v>
      </c>
      <c r="J124" s="7"/>
      <c r="K124" s="7"/>
      <c r="L124" s="7"/>
      <c r="M124" s="7"/>
      <c r="N124" s="7"/>
      <c r="O124" s="7"/>
      <c r="P124" s="7"/>
      <c r="Q124" s="7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</row>
    <row r="125" spans="1:30" ht="14.25" customHeight="1" x14ac:dyDescent="0.25">
      <c r="A125" s="62" t="s">
        <v>282</v>
      </c>
      <c r="B125" s="62" t="s">
        <v>283</v>
      </c>
      <c r="C125" s="63" t="s">
        <v>61</v>
      </c>
      <c r="D125" s="52" t="s">
        <v>31</v>
      </c>
      <c r="E125" s="40">
        <v>1</v>
      </c>
      <c r="F125" s="64" t="s">
        <v>284</v>
      </c>
      <c r="G125" s="54">
        <v>0</v>
      </c>
      <c r="H125" s="65">
        <v>1200.69</v>
      </c>
      <c r="I125" s="43">
        <f t="shared" ref="I125:I127" si="6">SUM(G125:H125)</f>
        <v>1200.69</v>
      </c>
      <c r="J125" s="38"/>
      <c r="K125" s="38"/>
      <c r="L125" s="38"/>
      <c r="M125" s="38"/>
      <c r="N125" s="38"/>
      <c r="O125" s="38"/>
      <c r="P125" s="38"/>
      <c r="Q125" s="38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 spans="1:30" ht="14.25" customHeight="1" x14ac:dyDescent="0.25">
      <c r="A126" s="66" t="s">
        <v>285</v>
      </c>
      <c r="B126" s="67" t="s">
        <v>283</v>
      </c>
      <c r="C126" s="52" t="s">
        <v>145</v>
      </c>
      <c r="D126" s="52" t="s">
        <v>31</v>
      </c>
      <c r="E126" s="40">
        <v>1</v>
      </c>
      <c r="F126" s="68" t="s">
        <v>286</v>
      </c>
      <c r="G126" s="54">
        <v>0</v>
      </c>
      <c r="H126" s="65">
        <v>1200.69</v>
      </c>
      <c r="I126" s="43">
        <f t="shared" si="6"/>
        <v>1200.69</v>
      </c>
      <c r="J126" s="38"/>
      <c r="K126" s="38"/>
      <c r="L126" s="38"/>
      <c r="M126" s="38"/>
      <c r="N126" s="38"/>
      <c r="O126" s="38"/>
      <c r="P126" s="38"/>
      <c r="Q126" s="38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 spans="1:30" ht="14.25" customHeight="1" x14ac:dyDescent="0.25">
      <c r="A127" s="66" t="s">
        <v>285</v>
      </c>
      <c r="B127" s="67" t="s">
        <v>283</v>
      </c>
      <c r="C127" s="52"/>
      <c r="D127" s="52" t="s">
        <v>162</v>
      </c>
      <c r="E127" s="40">
        <v>1</v>
      </c>
      <c r="F127" s="69" t="s">
        <v>162</v>
      </c>
      <c r="G127" s="54">
        <v>0</v>
      </c>
      <c r="H127" s="54">
        <v>0</v>
      </c>
      <c r="I127" s="43">
        <f t="shared" si="6"/>
        <v>0</v>
      </c>
      <c r="J127" s="38"/>
      <c r="K127" s="38"/>
      <c r="L127" s="38"/>
      <c r="M127" s="38"/>
      <c r="N127" s="38"/>
      <c r="O127" s="38"/>
      <c r="P127" s="38"/>
      <c r="Q127" s="38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</row>
    <row r="128" spans="1:30" ht="14.25" customHeight="1" x14ac:dyDescent="0.25">
      <c r="A128" s="35" t="s">
        <v>287</v>
      </c>
      <c r="B128" s="35" t="s">
        <v>288</v>
      </c>
      <c r="C128" s="36" t="s">
        <v>289</v>
      </c>
      <c r="D128" s="36" t="s">
        <v>290</v>
      </c>
      <c r="E128" s="36" t="s">
        <v>291</v>
      </c>
      <c r="F128" s="57"/>
      <c r="G128" s="36" t="s">
        <v>292</v>
      </c>
      <c r="H128" s="36" t="s">
        <v>293</v>
      </c>
      <c r="I128" s="36" t="s">
        <v>294</v>
      </c>
      <c r="J128" s="38"/>
      <c r="K128" s="38"/>
      <c r="L128" s="38"/>
      <c r="M128" s="38"/>
      <c r="N128" s="38"/>
      <c r="O128" s="38"/>
      <c r="P128" s="38"/>
      <c r="Q128" s="3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</row>
    <row r="129" spans="1:30" ht="14.25" customHeight="1" x14ac:dyDescent="0.25">
      <c r="A129" s="39" t="s">
        <v>295</v>
      </c>
      <c r="B129" s="59" t="s">
        <v>283</v>
      </c>
      <c r="C129" s="41">
        <f>SUMIFS($E$125:$E$127,$B$125:$B$127,"FGS-1",$D$125:$D$127,"&lt;&gt;VAGO")</f>
        <v>2</v>
      </c>
      <c r="D129" s="41">
        <f>SUMIFS($E$125:$E$127,$B$125:$B$127,"FGS-1",$D$125:$D$127,"VAGO")</f>
        <v>1</v>
      </c>
      <c r="E129" s="41">
        <f t="shared" ref="E129:E134" si="7">C129+D129</f>
        <v>3</v>
      </c>
      <c r="F129" s="42"/>
      <c r="G129" s="43">
        <f>SUMIF($B$125:$B$127,"FGS-1",$G$125:$G$127)</f>
        <v>0</v>
      </c>
      <c r="H129" s="43">
        <f>SUMIF($B$125:$B$127,"FGS-1",$H$125:$H$127)</f>
        <v>2401.38</v>
      </c>
      <c r="I129" s="43">
        <f>SUMIF($B$125:$B$127,"FGS-1",$G$125:$G$127)</f>
        <v>0</v>
      </c>
      <c r="J129" s="38"/>
      <c r="K129" s="38"/>
      <c r="L129" s="38"/>
      <c r="M129" s="38"/>
      <c r="N129" s="38"/>
      <c r="O129" s="38"/>
      <c r="P129" s="38"/>
      <c r="Q129" s="38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</row>
    <row r="130" spans="1:30" ht="14.25" customHeight="1" x14ac:dyDescent="0.25">
      <c r="A130" s="39" t="s">
        <v>296</v>
      </c>
      <c r="B130" s="59" t="s">
        <v>297</v>
      </c>
      <c r="C130" s="41">
        <f>SUMIFS($E$125:$E$127,$B$125:$B$127,"FGS-2",$D$125:$D$127,"&lt;&gt;VAGO")</f>
        <v>0</v>
      </c>
      <c r="D130" s="41">
        <f>SUMIFS($E$125:$E$127,$B$125:$B$127,"FGS-2",$D$125:$D$127,"VAGO")</f>
        <v>0</v>
      </c>
      <c r="E130" s="41">
        <f t="shared" si="7"/>
        <v>0</v>
      </c>
      <c r="F130" s="45"/>
      <c r="G130" s="43">
        <f>SUMIF($B$125:$B$127,"FGS-2",$G$125:$G$127)</f>
        <v>0</v>
      </c>
      <c r="H130" s="43">
        <f>SUMIF($B$125:$B$127,"FGS-2",$H$125:$H$127)</f>
        <v>0</v>
      </c>
      <c r="I130" s="43">
        <f>SUMIF($B$125:$B$127,"FGS-2",$G$125:$G$127)</f>
        <v>0</v>
      </c>
      <c r="J130" s="38"/>
      <c r="K130" s="38"/>
      <c r="L130" s="38"/>
      <c r="M130" s="38"/>
      <c r="N130" s="38"/>
      <c r="O130" s="38"/>
      <c r="P130" s="38"/>
      <c r="Q130" s="38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</row>
    <row r="131" spans="1:30" ht="14.25" customHeight="1" x14ac:dyDescent="0.25">
      <c r="A131" s="39" t="s">
        <v>298</v>
      </c>
      <c r="B131" s="59" t="s">
        <v>299</v>
      </c>
      <c r="C131" s="41">
        <f>SUMIFS($E$125:$E$127,$B$125:$B$127,"FGS-3",$D$125:$D$127,"&lt;&gt;VAGO")</f>
        <v>0</v>
      </c>
      <c r="D131" s="41">
        <f>SUMIFS($E$125:$E$127,$B$125:$B$127,"FGS-3",$D$125:$D$127,"VAGO")</f>
        <v>0</v>
      </c>
      <c r="E131" s="41">
        <f t="shared" si="7"/>
        <v>0</v>
      </c>
      <c r="F131" s="45"/>
      <c r="G131" s="43">
        <f>SUMIF($B$125:$B$127,"FGS-3",$G$125:$G$127)</f>
        <v>0</v>
      </c>
      <c r="H131" s="43">
        <f>SUMIF($B$125:$B$127,"FGS-3",$H$125:$H$127)</f>
        <v>0</v>
      </c>
      <c r="I131" s="43">
        <f>SUMIF($B$125:$B$127,"FGS-3",$G$125:$G$127)</f>
        <v>0</v>
      </c>
      <c r="J131" s="38"/>
      <c r="K131" s="38"/>
      <c r="L131" s="38"/>
      <c r="M131" s="38"/>
      <c r="N131" s="38"/>
      <c r="O131" s="38"/>
      <c r="P131" s="38"/>
      <c r="Q131" s="38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</row>
    <row r="132" spans="1:30" ht="14.25" customHeight="1" x14ac:dyDescent="0.25">
      <c r="A132" s="46" t="s">
        <v>300</v>
      </c>
      <c r="B132" s="70" t="s">
        <v>301</v>
      </c>
      <c r="C132" s="41">
        <f>SUMIFS($E$125:$E$127,$B$125:$B$127,"FGA-1",$D$125:$D$127,"&lt;&gt;VAGO")</f>
        <v>0</v>
      </c>
      <c r="D132" s="41">
        <f>SUMIFS($E$125:$E$127,$B$125:$B$127,"FGA-1",$D$125:$D$127,"VAGO")</f>
        <v>0</v>
      </c>
      <c r="E132" s="41">
        <f t="shared" si="7"/>
        <v>0</v>
      </c>
      <c r="F132" s="47"/>
      <c r="G132" s="43">
        <f>SUMIF($B$125:$B$127,"FGA-1",$G$125:$G$127)</f>
        <v>0</v>
      </c>
      <c r="H132" s="43">
        <f>SUMIF($B$125:$B$127,"FGA-1",$H$125:$H$127)</f>
        <v>0</v>
      </c>
      <c r="I132" s="43">
        <f>SUMIF($B$125:$B$127,"FGA-1",$G$125:$G$127)</f>
        <v>0</v>
      </c>
      <c r="J132" s="38"/>
      <c r="K132" s="38"/>
      <c r="L132" s="38"/>
      <c r="M132" s="38"/>
      <c r="N132" s="38"/>
      <c r="O132" s="38"/>
      <c r="P132" s="38"/>
      <c r="Q132" s="38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</row>
    <row r="133" spans="1:30" ht="14.25" customHeight="1" x14ac:dyDescent="0.25">
      <c r="A133" s="39" t="s">
        <v>302</v>
      </c>
      <c r="B133" s="59" t="s">
        <v>303</v>
      </c>
      <c r="C133" s="41">
        <f>SUMIFS($E$125:$E$127,$B$125:$B$127,"FGA-2",$D$125:$D$127,"&lt;&gt;VAGO")</f>
        <v>0</v>
      </c>
      <c r="D133" s="41">
        <f>SUMIFS($E$125:$E$127,$B$125:$B$127,"FGA-2",$D$125:$D$127,"VAGO")</f>
        <v>0</v>
      </c>
      <c r="E133" s="41">
        <f t="shared" si="7"/>
        <v>0</v>
      </c>
      <c r="F133" s="47"/>
      <c r="G133" s="43">
        <f>SUMIF($B$125:$B$127,"FGA-2",$G$125:$G$127)</f>
        <v>0</v>
      </c>
      <c r="H133" s="43">
        <f>SUMIF($B$125:$B$127,"FGA-2",$H$125:$H$127)</f>
        <v>0</v>
      </c>
      <c r="I133" s="43">
        <f>SUMIF($B$125:$B$127,"FGA-2",$G$125:$G$127)</f>
        <v>0</v>
      </c>
      <c r="J133" s="38"/>
      <c r="K133" s="38"/>
      <c r="L133" s="38"/>
      <c r="M133" s="38"/>
      <c r="N133" s="38"/>
      <c r="O133" s="38"/>
      <c r="P133" s="38"/>
      <c r="Q133" s="38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</row>
    <row r="134" spans="1:30" ht="14.25" customHeight="1" x14ac:dyDescent="0.25">
      <c r="A134" s="39" t="s">
        <v>304</v>
      </c>
      <c r="B134" s="59" t="s">
        <v>305</v>
      </c>
      <c r="C134" s="41">
        <f>SUMIFS($E$125:$E$127,$B$125:$B$127,"FGA-3",$D$125:$D$127,"&lt;&gt;VAGO")</f>
        <v>0</v>
      </c>
      <c r="D134" s="41">
        <f>SUMIFS($E$125:$E$127,$B$125:$B$127,"FGA-3",$D$125:$D$127,"VAGO")</f>
        <v>0</v>
      </c>
      <c r="E134" s="41">
        <f t="shared" si="7"/>
        <v>0</v>
      </c>
      <c r="F134" s="45"/>
      <c r="G134" s="43">
        <f>SUMIF($B$125:$B$127,"FGA-3",$G$125:$G$127)</f>
        <v>0</v>
      </c>
      <c r="H134" s="43">
        <f>SUMIF($B$125:$B$127,"FGA-3",$H$125:$H$127)</f>
        <v>0</v>
      </c>
      <c r="I134" s="43">
        <f>SUMIF($B$125:$B$127,"FGA-3",$G$125:$G$127)</f>
        <v>0</v>
      </c>
      <c r="J134" s="38"/>
      <c r="K134" s="38"/>
      <c r="L134" s="38"/>
      <c r="M134" s="38"/>
      <c r="N134" s="38"/>
      <c r="O134" s="38"/>
      <c r="P134" s="38"/>
      <c r="Q134" s="3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</row>
    <row r="135" spans="1:30" ht="14.25" customHeight="1" x14ac:dyDescent="0.25">
      <c r="A135" s="35" t="s">
        <v>306</v>
      </c>
      <c r="B135" s="57"/>
      <c r="C135" s="36">
        <f t="shared" ref="C135:E135" si="8">SUM(C129:C134)</f>
        <v>2</v>
      </c>
      <c r="D135" s="36">
        <f t="shared" si="8"/>
        <v>1</v>
      </c>
      <c r="E135" s="36">
        <f t="shared" si="8"/>
        <v>3</v>
      </c>
      <c r="F135" s="57"/>
      <c r="G135" s="60">
        <f t="shared" ref="G135:I135" si="9">SUM(G129:G134)</f>
        <v>0</v>
      </c>
      <c r="H135" s="60">
        <f t="shared" si="9"/>
        <v>2401.38</v>
      </c>
      <c r="I135" s="60">
        <f t="shared" si="9"/>
        <v>0</v>
      </c>
      <c r="J135" s="38"/>
      <c r="K135" s="38"/>
      <c r="L135" s="38"/>
      <c r="M135" s="38"/>
      <c r="N135" s="38"/>
      <c r="O135" s="38"/>
      <c r="P135" s="38"/>
      <c r="Q135" s="3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</row>
    <row r="136" spans="1:30" ht="14.25" customHeight="1" x14ac:dyDescent="0.25">
      <c r="A136" s="44"/>
      <c r="B136" s="44"/>
      <c r="C136" s="44"/>
      <c r="D136" s="44"/>
      <c r="E136" s="44"/>
      <c r="F136" s="44"/>
      <c r="G136" s="44"/>
      <c r="H136" s="44"/>
      <c r="I136" s="50"/>
      <c r="J136" s="50"/>
      <c r="K136" s="7"/>
      <c r="L136" s="50"/>
      <c r="M136" s="50"/>
      <c r="N136" s="50"/>
      <c r="O136" s="50"/>
      <c r="P136" s="50"/>
      <c r="Q136" s="50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</row>
    <row r="137" spans="1:30" ht="14.25" customHeight="1" x14ac:dyDescent="0.25">
      <c r="A137" s="35"/>
      <c r="B137" s="35"/>
      <c r="C137" s="36" t="s">
        <v>307</v>
      </c>
      <c r="D137" s="36" t="s">
        <v>308</v>
      </c>
      <c r="E137" s="36" t="s">
        <v>309</v>
      </c>
      <c r="F137" s="37"/>
      <c r="G137" s="36" t="s">
        <v>310</v>
      </c>
      <c r="H137" s="36" t="s">
        <v>311</v>
      </c>
      <c r="I137" s="36" t="s">
        <v>312</v>
      </c>
      <c r="J137" s="50"/>
      <c r="K137" s="7"/>
      <c r="L137" s="50"/>
      <c r="M137" s="50"/>
      <c r="N137" s="50"/>
      <c r="O137" s="50"/>
      <c r="P137" s="50"/>
      <c r="Q137" s="50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</row>
    <row r="138" spans="1:30" ht="14.25" customHeight="1" x14ac:dyDescent="0.25">
      <c r="A138" s="35" t="s">
        <v>313</v>
      </c>
      <c r="B138" s="37"/>
      <c r="C138" s="36">
        <f t="shared" ref="C138:E138" si="10">SUM(C103+C121+C135)</f>
        <v>88</v>
      </c>
      <c r="D138" s="36">
        <f t="shared" si="10"/>
        <v>7</v>
      </c>
      <c r="E138" s="36">
        <f t="shared" si="10"/>
        <v>22</v>
      </c>
      <c r="F138" s="37"/>
      <c r="G138" s="60">
        <f t="shared" ref="G138:I138" si="11">SUM(H103+G121+G135)</f>
        <v>47243.950000000004</v>
      </c>
      <c r="H138" s="60">
        <f t="shared" si="11"/>
        <v>236683.51</v>
      </c>
      <c r="I138" s="60">
        <f t="shared" si="11"/>
        <v>292096.07999999996</v>
      </c>
      <c r="J138" s="50"/>
      <c r="K138" s="7"/>
      <c r="L138" s="50"/>
      <c r="M138" s="50"/>
      <c r="N138" s="50"/>
      <c r="O138" s="50"/>
      <c r="P138" s="50"/>
      <c r="Q138" s="50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</row>
    <row r="139" spans="1:30" ht="14.25" customHeight="1" x14ac:dyDescent="0.25">
      <c r="A139" s="44"/>
      <c r="B139" s="44"/>
      <c r="C139" s="44"/>
      <c r="D139" s="44"/>
      <c r="E139" s="44"/>
      <c r="F139" s="44"/>
      <c r="G139" s="44"/>
      <c r="H139" s="44"/>
      <c r="I139" s="50"/>
      <c r="J139" s="50"/>
      <c r="K139" s="7"/>
      <c r="L139" s="50"/>
      <c r="M139" s="50"/>
      <c r="N139" s="50"/>
      <c r="O139" s="50"/>
      <c r="P139" s="50"/>
      <c r="Q139" s="50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</row>
    <row r="140" spans="1:30" ht="14.25" customHeight="1" x14ac:dyDescent="0.25">
      <c r="A140" s="98" t="s">
        <v>314</v>
      </c>
      <c r="B140" s="89"/>
      <c r="C140" s="89"/>
      <c r="D140" s="89"/>
      <c r="E140" s="89"/>
      <c r="F140" s="90"/>
      <c r="G140" s="38"/>
      <c r="H140" s="44"/>
      <c r="I140" s="44"/>
      <c r="J140" s="44"/>
      <c r="K140" s="38"/>
      <c r="L140" s="44"/>
      <c r="M140" s="50"/>
      <c r="N140" s="50"/>
      <c r="O140" s="50"/>
      <c r="P140" s="50"/>
      <c r="Q140" s="50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</row>
    <row r="141" spans="1:30" ht="14.25" customHeight="1" x14ac:dyDescent="0.25">
      <c r="A141" s="99" t="s">
        <v>315</v>
      </c>
      <c r="B141" s="89"/>
      <c r="C141" s="89"/>
      <c r="D141" s="89"/>
      <c r="E141" s="89"/>
      <c r="F141" s="90"/>
      <c r="G141" s="38"/>
      <c r="H141" s="44"/>
      <c r="I141" s="44"/>
      <c r="J141" s="44"/>
      <c r="K141" s="44"/>
      <c r="L141" s="44"/>
      <c r="M141" s="50"/>
      <c r="N141" s="50"/>
      <c r="O141" s="50"/>
      <c r="P141" s="50"/>
      <c r="Q141" s="50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</row>
    <row r="142" spans="1:30" ht="14.25" customHeight="1" x14ac:dyDescent="0.25">
      <c r="A142" s="99" t="s">
        <v>316</v>
      </c>
      <c r="B142" s="89"/>
      <c r="C142" s="89"/>
      <c r="D142" s="89"/>
      <c r="E142" s="89"/>
      <c r="F142" s="90"/>
      <c r="G142" s="38"/>
      <c r="H142" s="44"/>
      <c r="I142" s="44"/>
      <c r="J142" s="44"/>
      <c r="K142" s="44"/>
      <c r="L142" s="44"/>
      <c r="M142" s="50"/>
      <c r="N142" s="50"/>
      <c r="O142" s="50"/>
      <c r="P142" s="50"/>
      <c r="Q142" s="50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</row>
    <row r="143" spans="1:30" ht="14.25" customHeight="1" x14ac:dyDescent="0.25">
      <c r="A143" s="88" t="s">
        <v>317</v>
      </c>
      <c r="B143" s="89"/>
      <c r="C143" s="89"/>
      <c r="D143" s="89"/>
      <c r="E143" s="89"/>
      <c r="F143" s="90"/>
      <c r="G143" s="38"/>
      <c r="H143" s="44"/>
      <c r="I143" s="44"/>
      <c r="J143" s="44"/>
      <c r="K143" s="44"/>
      <c r="L143" s="44"/>
      <c r="M143" s="50"/>
      <c r="N143" s="50"/>
      <c r="O143" s="50"/>
      <c r="P143" s="50"/>
      <c r="Q143" s="50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</row>
    <row r="144" spans="1:30" ht="14.25" customHeight="1" x14ac:dyDescent="0.25">
      <c r="A144" s="88" t="s">
        <v>318</v>
      </c>
      <c r="B144" s="89"/>
      <c r="C144" s="89"/>
      <c r="D144" s="89"/>
      <c r="E144" s="89"/>
      <c r="F144" s="90"/>
      <c r="G144" s="38"/>
      <c r="H144" s="44"/>
      <c r="I144" s="44"/>
      <c r="J144" s="44"/>
      <c r="K144" s="44"/>
      <c r="L144" s="44"/>
      <c r="M144" s="50"/>
      <c r="N144" s="50"/>
      <c r="O144" s="50"/>
      <c r="P144" s="50"/>
      <c r="Q144" s="50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</row>
    <row r="145" spans="1:30" ht="14.25" customHeight="1" x14ac:dyDescent="0.25">
      <c r="A145" s="88" t="s">
        <v>319</v>
      </c>
      <c r="B145" s="89"/>
      <c r="C145" s="89"/>
      <c r="D145" s="89"/>
      <c r="E145" s="89"/>
      <c r="F145" s="90"/>
      <c r="G145" s="38"/>
      <c r="H145" s="44"/>
      <c r="I145" s="44"/>
      <c r="J145" s="44"/>
      <c r="K145" s="44"/>
      <c r="L145" s="44"/>
      <c r="M145" s="50"/>
      <c r="N145" s="50"/>
      <c r="O145" s="50"/>
      <c r="P145" s="50"/>
      <c r="Q145" s="50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</row>
    <row r="146" spans="1:30" ht="14.25" customHeight="1" x14ac:dyDescent="0.25">
      <c r="A146" s="88"/>
      <c r="B146" s="89"/>
      <c r="C146" s="89"/>
      <c r="D146" s="89"/>
      <c r="E146" s="89"/>
      <c r="F146" s="90"/>
      <c r="G146" s="38"/>
      <c r="H146" s="44"/>
      <c r="I146" s="44"/>
      <c r="J146" s="44"/>
      <c r="K146" s="44"/>
      <c r="L146" s="44"/>
      <c r="M146" s="50"/>
      <c r="N146" s="50"/>
      <c r="O146" s="50"/>
      <c r="P146" s="50"/>
      <c r="Q146" s="50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</row>
    <row r="147" spans="1:30" ht="14.25" customHeight="1" x14ac:dyDescent="0.25">
      <c r="A147" s="100"/>
      <c r="B147" s="101"/>
      <c r="C147" s="101"/>
      <c r="D147" s="101"/>
      <c r="E147" s="101"/>
      <c r="F147" s="101"/>
      <c r="G147" s="38"/>
      <c r="H147" s="44"/>
      <c r="I147" s="44"/>
      <c r="J147" s="44"/>
      <c r="K147" s="44"/>
      <c r="L147" s="44"/>
      <c r="M147" s="50"/>
      <c r="N147" s="50"/>
      <c r="O147" s="50"/>
      <c r="P147" s="50"/>
      <c r="Q147" s="50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</row>
    <row r="148" spans="1:30" ht="14.25" customHeight="1" x14ac:dyDescent="0.25">
      <c r="A148" s="98" t="s">
        <v>320</v>
      </c>
      <c r="B148" s="89"/>
      <c r="C148" s="89"/>
      <c r="D148" s="89"/>
      <c r="E148" s="89"/>
      <c r="F148" s="90"/>
      <c r="G148" s="38"/>
      <c r="H148" s="44"/>
      <c r="I148" s="44"/>
      <c r="J148" s="44"/>
      <c r="K148" s="44"/>
      <c r="L148" s="44"/>
      <c r="M148" s="50"/>
      <c r="N148" s="50"/>
      <c r="O148" s="50"/>
      <c r="P148" s="50"/>
      <c r="Q148" s="50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</row>
    <row r="149" spans="1:30" ht="14.25" customHeight="1" x14ac:dyDescent="0.25">
      <c r="A149" s="99" t="s">
        <v>321</v>
      </c>
      <c r="B149" s="89"/>
      <c r="C149" s="89"/>
      <c r="D149" s="89"/>
      <c r="E149" s="89"/>
      <c r="F149" s="90"/>
      <c r="G149" s="38"/>
      <c r="H149" s="44"/>
      <c r="I149" s="44"/>
      <c r="J149" s="44"/>
      <c r="K149" s="44"/>
      <c r="L149" s="44"/>
      <c r="M149" s="50"/>
      <c r="N149" s="50"/>
      <c r="O149" s="50"/>
      <c r="P149" s="50"/>
      <c r="Q149" s="50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</row>
    <row r="150" spans="1:30" ht="14.25" customHeight="1" x14ac:dyDescent="0.25">
      <c r="A150" s="88" t="s">
        <v>322</v>
      </c>
      <c r="B150" s="89"/>
      <c r="C150" s="89"/>
      <c r="D150" s="89"/>
      <c r="E150" s="89"/>
      <c r="F150" s="90"/>
      <c r="G150" s="38"/>
      <c r="H150" s="44"/>
      <c r="I150" s="44"/>
      <c r="J150" s="44"/>
      <c r="K150" s="44"/>
      <c r="L150" s="44"/>
      <c r="M150" s="50"/>
      <c r="N150" s="50"/>
      <c r="O150" s="50"/>
      <c r="P150" s="50"/>
      <c r="Q150" s="50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</row>
    <row r="151" spans="1:30" ht="14.25" customHeight="1" x14ac:dyDescent="0.25">
      <c r="A151" s="88" t="s">
        <v>323</v>
      </c>
      <c r="B151" s="89"/>
      <c r="C151" s="89"/>
      <c r="D151" s="89"/>
      <c r="E151" s="89"/>
      <c r="F151" s="90"/>
      <c r="G151" s="38"/>
      <c r="H151" s="44"/>
      <c r="I151" s="44"/>
      <c r="J151" s="44"/>
      <c r="K151" s="44"/>
      <c r="L151" s="44"/>
      <c r="M151" s="50"/>
      <c r="N151" s="50"/>
      <c r="O151" s="50"/>
      <c r="P151" s="50"/>
      <c r="Q151" s="50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</row>
    <row r="152" spans="1:30" ht="14.25" customHeight="1" x14ac:dyDescent="0.25">
      <c r="A152" s="88" t="s">
        <v>324</v>
      </c>
      <c r="B152" s="89"/>
      <c r="C152" s="89"/>
      <c r="D152" s="89"/>
      <c r="E152" s="89"/>
      <c r="F152" s="90"/>
      <c r="G152" s="38"/>
      <c r="H152" s="44"/>
      <c r="I152" s="44"/>
      <c r="J152" s="44"/>
      <c r="K152" s="44"/>
      <c r="L152" s="44"/>
      <c r="M152" s="50"/>
      <c r="N152" s="50"/>
      <c r="O152" s="50"/>
      <c r="P152" s="50"/>
      <c r="Q152" s="50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</row>
    <row r="153" spans="1:30" ht="14.25" customHeight="1" x14ac:dyDescent="0.25">
      <c r="A153" s="88" t="s">
        <v>325</v>
      </c>
      <c r="B153" s="89"/>
      <c r="C153" s="89"/>
      <c r="D153" s="89"/>
      <c r="E153" s="89"/>
      <c r="F153" s="90"/>
      <c r="G153" s="38"/>
      <c r="H153" s="44"/>
      <c r="I153" s="44"/>
      <c r="J153" s="44"/>
      <c r="K153" s="44"/>
      <c r="L153" s="44"/>
      <c r="M153" s="50"/>
      <c r="N153" s="50"/>
      <c r="O153" s="50"/>
      <c r="P153" s="50"/>
      <c r="Q153" s="50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</row>
    <row r="154" spans="1:30" ht="14.25" customHeight="1" x14ac:dyDescent="0.25">
      <c r="A154" s="88" t="s">
        <v>326</v>
      </c>
      <c r="B154" s="89"/>
      <c r="C154" s="89"/>
      <c r="D154" s="89"/>
      <c r="E154" s="89"/>
      <c r="F154" s="90"/>
      <c r="G154" s="38"/>
      <c r="H154" s="44"/>
      <c r="I154" s="44"/>
      <c r="J154" s="44"/>
      <c r="K154" s="44"/>
      <c r="L154" s="44"/>
      <c r="M154" s="50"/>
      <c r="N154" s="50"/>
      <c r="O154" s="50"/>
      <c r="P154" s="50"/>
      <c r="Q154" s="50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</row>
    <row r="155" spans="1:30" ht="14.25" customHeight="1" x14ac:dyDescent="0.25">
      <c r="A155" s="88" t="s">
        <v>327</v>
      </c>
      <c r="B155" s="89"/>
      <c r="C155" s="89"/>
      <c r="D155" s="89"/>
      <c r="E155" s="89"/>
      <c r="F155" s="90"/>
      <c r="G155" s="38"/>
      <c r="H155" s="44"/>
      <c r="I155" s="44"/>
      <c r="J155" s="44"/>
      <c r="K155" s="44"/>
      <c r="L155" s="44"/>
      <c r="M155" s="50"/>
      <c r="N155" s="50"/>
      <c r="O155" s="50"/>
      <c r="P155" s="50"/>
      <c r="Q155" s="50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</row>
    <row r="156" spans="1:30" ht="14.25" customHeight="1" x14ac:dyDescent="0.25">
      <c r="A156" s="88" t="s">
        <v>328</v>
      </c>
      <c r="B156" s="89"/>
      <c r="C156" s="89"/>
      <c r="D156" s="89"/>
      <c r="E156" s="89"/>
      <c r="F156" s="90"/>
      <c r="G156" s="38"/>
      <c r="H156" s="44"/>
      <c r="I156" s="44"/>
      <c r="J156" s="44"/>
      <c r="K156" s="44"/>
      <c r="L156" s="44"/>
      <c r="M156" s="50"/>
      <c r="N156" s="50"/>
      <c r="O156" s="50"/>
      <c r="P156" s="50"/>
      <c r="Q156" s="50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</row>
    <row r="157" spans="1:30" ht="14.25" customHeight="1" x14ac:dyDescent="0.25">
      <c r="A157" s="88" t="s">
        <v>329</v>
      </c>
      <c r="B157" s="89"/>
      <c r="C157" s="89"/>
      <c r="D157" s="89"/>
      <c r="E157" s="89"/>
      <c r="F157" s="90"/>
      <c r="G157" s="38"/>
      <c r="H157" s="44"/>
      <c r="I157" s="44"/>
      <c r="J157" s="44"/>
      <c r="K157" s="44"/>
      <c r="L157" s="44"/>
      <c r="M157" s="50"/>
      <c r="N157" s="50"/>
      <c r="O157" s="50"/>
      <c r="P157" s="50"/>
      <c r="Q157" s="50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</row>
    <row r="158" spans="1:30" ht="14.25" customHeight="1" x14ac:dyDescent="0.25">
      <c r="A158" s="88" t="s">
        <v>330</v>
      </c>
      <c r="B158" s="89"/>
      <c r="C158" s="89"/>
      <c r="D158" s="89"/>
      <c r="E158" s="89"/>
      <c r="F158" s="90"/>
      <c r="G158" s="38"/>
      <c r="H158" s="44"/>
      <c r="I158" s="44"/>
      <c r="J158" s="44"/>
      <c r="K158" s="44"/>
      <c r="L158" s="44"/>
      <c r="M158" s="50"/>
      <c r="N158" s="50"/>
      <c r="O158" s="50"/>
      <c r="P158" s="50"/>
      <c r="Q158" s="50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</row>
    <row r="159" spans="1:30" ht="14.25" customHeight="1" x14ac:dyDescent="0.25">
      <c r="A159" s="88" t="s">
        <v>331</v>
      </c>
      <c r="B159" s="89"/>
      <c r="C159" s="89"/>
      <c r="D159" s="89"/>
      <c r="E159" s="89"/>
      <c r="F159" s="90"/>
      <c r="G159" s="38"/>
      <c r="H159" s="44"/>
      <c r="I159" s="44"/>
      <c r="J159" s="44"/>
      <c r="K159" s="44"/>
      <c r="L159" s="44"/>
      <c r="M159" s="50"/>
      <c r="N159" s="50"/>
      <c r="O159" s="50"/>
      <c r="P159" s="50"/>
      <c r="Q159" s="50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</row>
    <row r="160" spans="1:30" ht="14.25" customHeight="1" x14ac:dyDescent="0.25">
      <c r="A160" s="88" t="s">
        <v>332</v>
      </c>
      <c r="B160" s="89"/>
      <c r="C160" s="89"/>
      <c r="D160" s="89"/>
      <c r="E160" s="89"/>
      <c r="F160" s="90"/>
      <c r="G160" s="38"/>
      <c r="H160" s="44"/>
      <c r="I160" s="44"/>
      <c r="J160" s="44"/>
      <c r="K160" s="44"/>
      <c r="L160" s="44"/>
      <c r="M160" s="50"/>
      <c r="N160" s="50"/>
      <c r="O160" s="50"/>
      <c r="P160" s="50"/>
      <c r="Q160" s="50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</row>
    <row r="161" spans="1:30" ht="14.25" customHeight="1" x14ac:dyDescent="0.25">
      <c r="A161" s="88" t="s">
        <v>333</v>
      </c>
      <c r="B161" s="89"/>
      <c r="C161" s="89"/>
      <c r="D161" s="89"/>
      <c r="E161" s="89"/>
      <c r="F161" s="90"/>
      <c r="G161" s="38"/>
      <c r="H161" s="44"/>
      <c r="I161" s="44"/>
      <c r="J161" s="44"/>
      <c r="K161" s="44"/>
      <c r="L161" s="44"/>
      <c r="M161" s="50"/>
      <c r="N161" s="50"/>
      <c r="O161" s="50"/>
      <c r="P161" s="50"/>
      <c r="Q161" s="50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</row>
    <row r="162" spans="1:30" ht="14.25" customHeight="1" x14ac:dyDescent="0.25">
      <c r="A162" s="88" t="s">
        <v>334</v>
      </c>
      <c r="B162" s="89"/>
      <c r="C162" s="89"/>
      <c r="D162" s="89"/>
      <c r="E162" s="89"/>
      <c r="F162" s="90"/>
      <c r="G162" s="38"/>
      <c r="H162" s="44"/>
      <c r="I162" s="44"/>
      <c r="J162" s="44"/>
      <c r="K162" s="44"/>
      <c r="L162" s="44"/>
      <c r="M162" s="50"/>
      <c r="N162" s="50"/>
      <c r="O162" s="50"/>
      <c r="P162" s="50"/>
      <c r="Q162" s="50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</row>
    <row r="163" spans="1:30" ht="14.25" customHeight="1" x14ac:dyDescent="0.25">
      <c r="A163" s="88" t="s">
        <v>335</v>
      </c>
      <c r="B163" s="89"/>
      <c r="C163" s="89"/>
      <c r="D163" s="89"/>
      <c r="E163" s="89"/>
      <c r="F163" s="90"/>
      <c r="G163" s="38"/>
      <c r="H163" s="44"/>
      <c r="I163" s="44"/>
      <c r="J163" s="44"/>
      <c r="K163" s="44"/>
      <c r="L163" s="44"/>
      <c r="M163" s="50"/>
      <c r="N163" s="50"/>
      <c r="O163" s="50"/>
      <c r="P163" s="50"/>
      <c r="Q163" s="50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</row>
    <row r="164" spans="1:30" ht="14.25" customHeight="1" x14ac:dyDescent="0.25">
      <c r="A164" s="88" t="s">
        <v>336</v>
      </c>
      <c r="B164" s="89"/>
      <c r="C164" s="89"/>
      <c r="D164" s="89"/>
      <c r="E164" s="89"/>
      <c r="F164" s="90"/>
      <c r="G164" s="38"/>
      <c r="H164" s="44"/>
      <c r="I164" s="44"/>
      <c r="J164" s="44"/>
      <c r="K164" s="44"/>
      <c r="L164" s="44"/>
      <c r="M164" s="50"/>
      <c r="N164" s="50"/>
      <c r="O164" s="50"/>
      <c r="P164" s="50"/>
      <c r="Q164" s="50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</row>
    <row r="165" spans="1:30" ht="14.25" customHeight="1" x14ac:dyDescent="0.25">
      <c r="A165" s="88" t="s">
        <v>337</v>
      </c>
      <c r="B165" s="89"/>
      <c r="C165" s="89"/>
      <c r="D165" s="89"/>
      <c r="E165" s="89"/>
      <c r="F165" s="90"/>
      <c r="G165" s="38"/>
      <c r="H165" s="44"/>
      <c r="I165" s="44"/>
      <c r="J165" s="44"/>
      <c r="K165" s="44"/>
      <c r="L165" s="44"/>
      <c r="M165" s="50"/>
      <c r="N165" s="50"/>
      <c r="O165" s="50"/>
      <c r="P165" s="50"/>
      <c r="Q165" s="50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</row>
    <row r="166" spans="1:30" ht="14.25" customHeight="1" x14ac:dyDescent="0.25">
      <c r="A166" s="88" t="s">
        <v>338</v>
      </c>
      <c r="B166" s="89"/>
      <c r="C166" s="89"/>
      <c r="D166" s="89"/>
      <c r="E166" s="89"/>
      <c r="F166" s="90"/>
      <c r="G166" s="38"/>
      <c r="H166" s="44"/>
      <c r="I166" s="44"/>
      <c r="J166" s="44"/>
      <c r="K166" s="44"/>
      <c r="L166" s="44"/>
      <c r="M166" s="50"/>
      <c r="N166" s="50"/>
      <c r="O166" s="50"/>
      <c r="P166" s="50"/>
      <c r="Q166" s="50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</row>
    <row r="167" spans="1:30" ht="14.25" customHeight="1" x14ac:dyDescent="0.25">
      <c r="A167" s="88" t="s">
        <v>339</v>
      </c>
      <c r="B167" s="89"/>
      <c r="C167" s="89"/>
      <c r="D167" s="89"/>
      <c r="E167" s="89"/>
      <c r="F167" s="90"/>
      <c r="G167" s="38"/>
      <c r="H167" s="44"/>
      <c r="I167" s="44"/>
      <c r="J167" s="44"/>
      <c r="K167" s="44"/>
      <c r="L167" s="44"/>
      <c r="M167" s="50"/>
      <c r="N167" s="50"/>
      <c r="O167" s="50"/>
      <c r="P167" s="50"/>
      <c r="Q167" s="50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</row>
    <row r="168" spans="1:30" ht="14.25" customHeight="1" x14ac:dyDescent="0.25">
      <c r="A168" s="88" t="s">
        <v>340</v>
      </c>
      <c r="B168" s="89"/>
      <c r="C168" s="89"/>
      <c r="D168" s="89"/>
      <c r="E168" s="89"/>
      <c r="F168" s="90"/>
      <c r="G168" s="38"/>
      <c r="H168" s="44"/>
      <c r="I168" s="44"/>
      <c r="J168" s="44"/>
      <c r="K168" s="44"/>
      <c r="L168" s="44"/>
      <c r="M168" s="50"/>
      <c r="N168" s="50"/>
      <c r="O168" s="50"/>
      <c r="P168" s="50"/>
      <c r="Q168" s="50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</row>
    <row r="169" spans="1:30" ht="14.25" customHeight="1" x14ac:dyDescent="0.25">
      <c r="A169" s="88" t="s">
        <v>341</v>
      </c>
      <c r="B169" s="89"/>
      <c r="C169" s="89"/>
      <c r="D169" s="89"/>
      <c r="E169" s="89"/>
      <c r="F169" s="90"/>
      <c r="G169" s="38"/>
      <c r="H169" s="44"/>
      <c r="I169" s="44"/>
      <c r="J169" s="44"/>
      <c r="K169" s="44"/>
      <c r="L169" s="44"/>
      <c r="M169" s="50"/>
      <c r="N169" s="50"/>
      <c r="O169" s="50"/>
      <c r="P169" s="50"/>
      <c r="Q169" s="50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</row>
    <row r="170" spans="1:30" ht="14.25" customHeight="1" x14ac:dyDescent="0.25">
      <c r="A170" s="88" t="s">
        <v>342</v>
      </c>
      <c r="B170" s="89"/>
      <c r="C170" s="89"/>
      <c r="D170" s="89"/>
      <c r="E170" s="89"/>
      <c r="F170" s="90"/>
      <c r="G170" s="38"/>
      <c r="H170" s="44"/>
      <c r="I170" s="44"/>
      <c r="J170" s="44"/>
      <c r="K170" s="44"/>
      <c r="L170" s="44"/>
      <c r="M170" s="50"/>
      <c r="N170" s="50"/>
      <c r="O170" s="50"/>
      <c r="P170" s="50"/>
      <c r="Q170" s="50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</row>
    <row r="171" spans="1:30" ht="14.25" customHeight="1" x14ac:dyDescent="0.25">
      <c r="A171" s="88" t="s">
        <v>343</v>
      </c>
      <c r="B171" s="89"/>
      <c r="C171" s="89"/>
      <c r="D171" s="89"/>
      <c r="E171" s="89"/>
      <c r="F171" s="90"/>
      <c r="G171" s="38"/>
      <c r="H171" s="44"/>
      <c r="I171" s="44"/>
      <c r="J171" s="44"/>
      <c r="K171" s="44"/>
      <c r="L171" s="44"/>
      <c r="M171" s="50"/>
      <c r="N171" s="50"/>
      <c r="O171" s="50"/>
      <c r="P171" s="50"/>
      <c r="Q171" s="50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</row>
    <row r="172" spans="1:30" ht="14.25" customHeight="1" x14ac:dyDescent="0.25">
      <c r="A172" s="88" t="s">
        <v>344</v>
      </c>
      <c r="B172" s="89"/>
      <c r="C172" s="89"/>
      <c r="D172" s="89"/>
      <c r="E172" s="89"/>
      <c r="F172" s="90"/>
      <c r="G172" s="38"/>
      <c r="H172" s="44"/>
      <c r="I172" s="44"/>
      <c r="J172" s="44"/>
      <c r="K172" s="44"/>
      <c r="L172" s="44"/>
      <c r="M172" s="50"/>
      <c r="N172" s="50"/>
      <c r="O172" s="50"/>
      <c r="P172" s="50"/>
      <c r="Q172" s="50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</row>
    <row r="173" spans="1:30" ht="14.25" customHeight="1" x14ac:dyDescent="0.25">
      <c r="A173" s="88" t="s">
        <v>345</v>
      </c>
      <c r="B173" s="89"/>
      <c r="C173" s="89"/>
      <c r="D173" s="89"/>
      <c r="E173" s="89"/>
      <c r="F173" s="90"/>
      <c r="G173" s="38"/>
      <c r="H173" s="44"/>
      <c r="I173" s="44"/>
      <c r="J173" s="44"/>
      <c r="K173" s="44"/>
      <c r="L173" s="44"/>
      <c r="M173" s="50"/>
      <c r="N173" s="50"/>
      <c r="O173" s="50"/>
      <c r="P173" s="50"/>
      <c r="Q173" s="50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</row>
    <row r="174" spans="1:30" ht="14.25" customHeight="1" x14ac:dyDescent="0.25">
      <c r="A174" s="88" t="s">
        <v>346</v>
      </c>
      <c r="B174" s="89"/>
      <c r="C174" s="89"/>
      <c r="D174" s="89"/>
      <c r="E174" s="89"/>
      <c r="F174" s="90"/>
      <c r="G174" s="38"/>
      <c r="H174" s="44"/>
      <c r="I174" s="44"/>
      <c r="J174" s="44"/>
      <c r="K174" s="44"/>
      <c r="L174" s="44"/>
      <c r="M174" s="50"/>
      <c r="N174" s="50"/>
      <c r="O174" s="50"/>
      <c r="P174" s="50"/>
      <c r="Q174" s="50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</row>
    <row r="175" spans="1:30" ht="14.25" customHeight="1" x14ac:dyDescent="0.25">
      <c r="A175" s="88" t="s">
        <v>347</v>
      </c>
      <c r="B175" s="89"/>
      <c r="C175" s="89"/>
      <c r="D175" s="89"/>
      <c r="E175" s="89"/>
      <c r="F175" s="90"/>
      <c r="G175" s="38"/>
      <c r="H175" s="44"/>
      <c r="I175" s="44"/>
      <c r="J175" s="44"/>
      <c r="K175" s="44"/>
      <c r="L175" s="44"/>
      <c r="M175" s="50"/>
      <c r="N175" s="50"/>
      <c r="O175" s="50"/>
      <c r="P175" s="50"/>
      <c r="Q175" s="50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</row>
    <row r="176" spans="1:30" ht="14.25" customHeight="1" x14ac:dyDescent="0.25">
      <c r="A176" s="88" t="s">
        <v>348</v>
      </c>
      <c r="B176" s="89"/>
      <c r="C176" s="89"/>
      <c r="D176" s="89"/>
      <c r="E176" s="89"/>
      <c r="F176" s="90"/>
      <c r="G176" s="38"/>
      <c r="H176" s="44"/>
      <c r="I176" s="44"/>
      <c r="J176" s="44"/>
      <c r="K176" s="44"/>
      <c r="L176" s="44"/>
      <c r="M176" s="50"/>
      <c r="N176" s="50"/>
      <c r="O176" s="50"/>
      <c r="P176" s="50"/>
      <c r="Q176" s="50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</row>
    <row r="177" spans="1:30" ht="14.25" customHeight="1" x14ac:dyDescent="0.25">
      <c r="A177" s="88" t="s">
        <v>349</v>
      </c>
      <c r="B177" s="89"/>
      <c r="C177" s="89"/>
      <c r="D177" s="89"/>
      <c r="E177" s="89"/>
      <c r="F177" s="90"/>
      <c r="G177" s="38"/>
      <c r="H177" s="44"/>
      <c r="I177" s="44"/>
      <c r="J177" s="44"/>
      <c r="K177" s="44"/>
      <c r="L177" s="44"/>
      <c r="M177" s="50"/>
      <c r="N177" s="50"/>
      <c r="O177" s="50"/>
      <c r="P177" s="50"/>
      <c r="Q177" s="50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</row>
    <row r="178" spans="1:30" ht="14.25" customHeight="1" x14ac:dyDescent="0.25">
      <c r="A178" s="88" t="s">
        <v>350</v>
      </c>
      <c r="B178" s="89"/>
      <c r="C178" s="89"/>
      <c r="D178" s="89"/>
      <c r="E178" s="89"/>
      <c r="F178" s="90"/>
      <c r="G178" s="38"/>
      <c r="H178" s="44"/>
      <c r="I178" s="44"/>
      <c r="J178" s="44"/>
      <c r="K178" s="44"/>
      <c r="L178" s="44"/>
      <c r="M178" s="50"/>
      <c r="N178" s="50"/>
      <c r="O178" s="50"/>
      <c r="P178" s="50"/>
      <c r="Q178" s="50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</row>
    <row r="179" spans="1:30" ht="14.25" customHeight="1" x14ac:dyDescent="0.25">
      <c r="A179" s="88" t="s">
        <v>351</v>
      </c>
      <c r="B179" s="89"/>
      <c r="C179" s="89"/>
      <c r="D179" s="89"/>
      <c r="E179" s="89"/>
      <c r="F179" s="90"/>
      <c r="G179" s="38"/>
      <c r="H179" s="44"/>
      <c r="I179" s="44"/>
      <c r="J179" s="44"/>
      <c r="K179" s="44"/>
      <c r="L179" s="44"/>
      <c r="M179" s="50"/>
      <c r="N179" s="50"/>
      <c r="O179" s="50"/>
      <c r="P179" s="50"/>
      <c r="Q179" s="50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</row>
    <row r="180" spans="1:30" ht="14.25" customHeight="1" x14ac:dyDescent="0.25">
      <c r="A180" s="88" t="s">
        <v>352</v>
      </c>
      <c r="B180" s="89"/>
      <c r="C180" s="89"/>
      <c r="D180" s="89"/>
      <c r="E180" s="89"/>
      <c r="F180" s="90"/>
      <c r="G180" s="38"/>
      <c r="H180" s="44"/>
      <c r="I180" s="44"/>
      <c r="J180" s="44"/>
      <c r="K180" s="44"/>
      <c r="L180" s="44"/>
      <c r="M180" s="50"/>
      <c r="N180" s="50"/>
      <c r="O180" s="50"/>
      <c r="P180" s="50"/>
      <c r="Q180" s="50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</row>
    <row r="181" spans="1:30" ht="14.25" customHeight="1" x14ac:dyDescent="0.25">
      <c r="A181" s="88" t="s">
        <v>353</v>
      </c>
      <c r="B181" s="89"/>
      <c r="C181" s="89"/>
      <c r="D181" s="89"/>
      <c r="E181" s="89"/>
      <c r="F181" s="90"/>
      <c r="G181" s="38"/>
      <c r="H181" s="44"/>
      <c r="I181" s="44"/>
      <c r="J181" s="44"/>
      <c r="K181" s="44"/>
      <c r="L181" s="44"/>
      <c r="M181" s="50"/>
      <c r="N181" s="50"/>
      <c r="O181" s="50"/>
      <c r="P181" s="50"/>
      <c r="Q181" s="50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</row>
    <row r="182" spans="1:30" ht="14.25" customHeight="1" x14ac:dyDescent="0.25">
      <c r="A182" s="88" t="s">
        <v>354</v>
      </c>
      <c r="B182" s="89"/>
      <c r="C182" s="89"/>
      <c r="D182" s="89"/>
      <c r="E182" s="89"/>
      <c r="F182" s="90"/>
      <c r="G182" s="38"/>
      <c r="H182" s="44"/>
      <c r="I182" s="44"/>
      <c r="J182" s="44"/>
      <c r="K182" s="44"/>
      <c r="L182" s="44"/>
      <c r="M182" s="50"/>
      <c r="N182" s="50"/>
      <c r="O182" s="50"/>
      <c r="P182" s="50"/>
      <c r="Q182" s="50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</row>
    <row r="183" spans="1:30" ht="14.25" customHeight="1" x14ac:dyDescent="0.25">
      <c r="A183" s="88" t="s">
        <v>355</v>
      </c>
      <c r="B183" s="89"/>
      <c r="C183" s="89"/>
      <c r="D183" s="89"/>
      <c r="E183" s="89"/>
      <c r="F183" s="90"/>
      <c r="G183" s="38"/>
      <c r="H183" s="44"/>
      <c r="I183" s="44"/>
      <c r="J183" s="44"/>
      <c r="K183" s="44"/>
      <c r="L183" s="44"/>
      <c r="M183" s="50"/>
      <c r="N183" s="50"/>
      <c r="O183" s="50"/>
      <c r="P183" s="50"/>
      <c r="Q183" s="50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</row>
    <row r="184" spans="1:30" ht="14.25" customHeight="1" x14ac:dyDescent="0.25">
      <c r="A184" s="88" t="s">
        <v>356</v>
      </c>
      <c r="B184" s="89"/>
      <c r="C184" s="89"/>
      <c r="D184" s="89"/>
      <c r="E184" s="89"/>
      <c r="F184" s="90"/>
      <c r="G184" s="38"/>
      <c r="H184" s="44"/>
      <c r="I184" s="44"/>
      <c r="J184" s="44"/>
      <c r="K184" s="44"/>
      <c r="L184" s="44"/>
      <c r="M184" s="50"/>
      <c r="N184" s="50"/>
      <c r="O184" s="50"/>
      <c r="P184" s="50"/>
      <c r="Q184" s="50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</row>
    <row r="185" spans="1:30" ht="14.25" customHeight="1" x14ac:dyDescent="0.25">
      <c r="A185" s="88" t="s">
        <v>357</v>
      </c>
      <c r="B185" s="89"/>
      <c r="C185" s="89"/>
      <c r="D185" s="89"/>
      <c r="E185" s="89"/>
      <c r="F185" s="90"/>
      <c r="G185" s="38"/>
      <c r="H185" s="44"/>
      <c r="I185" s="44"/>
      <c r="J185" s="44"/>
      <c r="K185" s="44"/>
      <c r="L185" s="44"/>
      <c r="M185" s="50"/>
      <c r="N185" s="50"/>
      <c r="O185" s="50"/>
      <c r="P185" s="50"/>
      <c r="Q185" s="50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</row>
    <row r="186" spans="1:30" ht="14.25" customHeight="1" x14ac:dyDescent="0.25">
      <c r="A186" s="88" t="s">
        <v>358</v>
      </c>
      <c r="B186" s="89"/>
      <c r="C186" s="89"/>
      <c r="D186" s="89"/>
      <c r="E186" s="89"/>
      <c r="F186" s="90"/>
      <c r="G186" s="38"/>
      <c r="H186" s="44"/>
      <c r="I186" s="44"/>
      <c r="J186" s="44"/>
      <c r="K186" s="44"/>
      <c r="L186" s="44"/>
      <c r="M186" s="50"/>
      <c r="N186" s="50"/>
      <c r="O186" s="50"/>
      <c r="P186" s="50"/>
      <c r="Q186" s="50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</row>
    <row r="187" spans="1:30" ht="14.25" customHeight="1" x14ac:dyDescent="0.25">
      <c r="A187" s="88" t="s">
        <v>359</v>
      </c>
      <c r="B187" s="89"/>
      <c r="C187" s="89"/>
      <c r="D187" s="89"/>
      <c r="E187" s="89"/>
      <c r="F187" s="90"/>
      <c r="G187" s="38"/>
      <c r="H187" s="44"/>
      <c r="I187" s="44"/>
      <c r="J187" s="44"/>
      <c r="K187" s="44"/>
      <c r="L187" s="44"/>
      <c r="M187" s="50"/>
      <c r="N187" s="50"/>
      <c r="O187" s="50"/>
      <c r="P187" s="50"/>
      <c r="Q187" s="50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</row>
    <row r="188" spans="1:30" ht="14.25" customHeight="1" x14ac:dyDescent="0.25">
      <c r="A188" s="88" t="s">
        <v>360</v>
      </c>
      <c r="B188" s="89"/>
      <c r="C188" s="89"/>
      <c r="D188" s="89"/>
      <c r="E188" s="89"/>
      <c r="F188" s="90"/>
      <c r="G188" s="38"/>
      <c r="H188" s="44"/>
      <c r="I188" s="44"/>
      <c r="J188" s="44"/>
      <c r="K188" s="44"/>
      <c r="L188" s="44"/>
      <c r="M188" s="50"/>
      <c r="N188" s="50"/>
      <c r="O188" s="50"/>
      <c r="P188" s="50"/>
      <c r="Q188" s="50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</row>
    <row r="189" spans="1:30" ht="14.25" customHeight="1" x14ac:dyDescent="0.25">
      <c r="A189" s="88" t="s">
        <v>361</v>
      </c>
      <c r="B189" s="89"/>
      <c r="C189" s="89"/>
      <c r="D189" s="89"/>
      <c r="E189" s="89"/>
      <c r="F189" s="90"/>
      <c r="G189" s="38"/>
      <c r="H189" s="44"/>
      <c r="I189" s="44"/>
      <c r="J189" s="44"/>
      <c r="K189" s="44"/>
      <c r="L189" s="44"/>
      <c r="M189" s="50"/>
      <c r="N189" s="50"/>
      <c r="O189" s="50"/>
      <c r="P189" s="50"/>
      <c r="Q189" s="50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</row>
    <row r="190" spans="1:30" ht="14.25" customHeight="1" x14ac:dyDescent="0.25">
      <c r="A190" s="88" t="s">
        <v>362</v>
      </c>
      <c r="B190" s="89"/>
      <c r="C190" s="89"/>
      <c r="D190" s="89"/>
      <c r="E190" s="89"/>
      <c r="F190" s="90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</row>
    <row r="191" spans="1:30" ht="14.25" customHeight="1" x14ac:dyDescent="0.25">
      <c r="A191" s="88" t="s">
        <v>363</v>
      </c>
      <c r="B191" s="89"/>
      <c r="C191" s="89"/>
      <c r="D191" s="89"/>
      <c r="E191" s="89"/>
      <c r="F191" s="90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</row>
    <row r="192" spans="1:30" ht="14.25" customHeight="1" x14ac:dyDescent="0.25">
      <c r="A192" s="88" t="s">
        <v>364</v>
      </c>
      <c r="B192" s="89"/>
      <c r="C192" s="89"/>
      <c r="D192" s="89"/>
      <c r="E192" s="89"/>
      <c r="F192" s="90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</row>
    <row r="193" spans="1:30" ht="14.25" customHeight="1" x14ac:dyDescent="0.25">
      <c r="A193" s="88" t="s">
        <v>365</v>
      </c>
      <c r="B193" s="89"/>
      <c r="C193" s="89"/>
      <c r="D193" s="89"/>
      <c r="E193" s="89"/>
      <c r="F193" s="90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</row>
    <row r="194" spans="1:30" ht="14.25" customHeight="1" x14ac:dyDescent="0.25">
      <c r="A194" s="88" t="s">
        <v>366</v>
      </c>
      <c r="B194" s="89"/>
      <c r="C194" s="89"/>
      <c r="D194" s="89"/>
      <c r="E194" s="89"/>
      <c r="F194" s="90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</row>
    <row r="195" spans="1:30" ht="14.25" customHeight="1" x14ac:dyDescent="0.25">
      <c r="A195" s="88" t="s">
        <v>367</v>
      </c>
      <c r="B195" s="89"/>
      <c r="C195" s="89"/>
      <c r="D195" s="89"/>
      <c r="E195" s="89"/>
      <c r="F195" s="90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</row>
    <row r="196" spans="1:30" ht="14.25" customHeight="1" x14ac:dyDescent="0.25">
      <c r="A196" s="88" t="s">
        <v>368</v>
      </c>
      <c r="B196" s="89"/>
      <c r="C196" s="89"/>
      <c r="D196" s="89"/>
      <c r="E196" s="89"/>
      <c r="F196" s="90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</row>
    <row r="197" spans="1:30" ht="14.25" customHeight="1" x14ac:dyDescent="0.25">
      <c r="A197" s="88" t="s">
        <v>369</v>
      </c>
      <c r="B197" s="89"/>
      <c r="C197" s="89"/>
      <c r="D197" s="89"/>
      <c r="E197" s="89"/>
      <c r="F197" s="90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</row>
    <row r="198" spans="1:30" ht="14.25" customHeight="1" x14ac:dyDescent="0.25">
      <c r="A198" s="88" t="s">
        <v>370</v>
      </c>
      <c r="B198" s="89"/>
      <c r="C198" s="89"/>
      <c r="D198" s="89"/>
      <c r="E198" s="89"/>
      <c r="F198" s="90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</row>
    <row r="199" spans="1:30" ht="14.25" customHeight="1" x14ac:dyDescent="0.25">
      <c r="A199" s="88" t="s">
        <v>371</v>
      </c>
      <c r="B199" s="89"/>
      <c r="C199" s="89"/>
      <c r="D199" s="89"/>
      <c r="E199" s="89"/>
      <c r="F199" s="90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</row>
    <row r="200" spans="1:30" ht="14.25" customHeight="1" x14ac:dyDescent="0.25">
      <c r="A200" s="88" t="s">
        <v>372</v>
      </c>
      <c r="B200" s="89"/>
      <c r="C200" s="89"/>
      <c r="D200" s="89"/>
      <c r="E200" s="89"/>
      <c r="F200" s="90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</row>
    <row r="201" spans="1:30" ht="14.25" customHeight="1" x14ac:dyDescent="0.25">
      <c r="A201" s="88" t="s">
        <v>373</v>
      </c>
      <c r="B201" s="89"/>
      <c r="C201" s="89"/>
      <c r="D201" s="89"/>
      <c r="E201" s="89"/>
      <c r="F201" s="90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</row>
    <row r="202" spans="1:30" ht="14.25" customHeight="1" x14ac:dyDescent="0.25">
      <c r="A202" s="88" t="s">
        <v>374</v>
      </c>
      <c r="B202" s="89"/>
      <c r="C202" s="89"/>
      <c r="D202" s="89"/>
      <c r="E202" s="89"/>
      <c r="F202" s="90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</row>
    <row r="203" spans="1:30" ht="14.25" customHeight="1" x14ac:dyDescent="0.25">
      <c r="A203" s="88" t="s">
        <v>375</v>
      </c>
      <c r="B203" s="89"/>
      <c r="C203" s="89"/>
      <c r="D203" s="89"/>
      <c r="E203" s="89"/>
      <c r="F203" s="90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</row>
    <row r="204" spans="1:30" ht="14.25" customHeight="1" x14ac:dyDescent="0.25">
      <c r="A204" s="88" t="s">
        <v>376</v>
      </c>
      <c r="B204" s="89"/>
      <c r="C204" s="89"/>
      <c r="D204" s="89"/>
      <c r="E204" s="89"/>
      <c r="F204" s="90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</row>
    <row r="205" spans="1:30" ht="14.25" customHeight="1" x14ac:dyDescent="0.25">
      <c r="A205" s="88" t="s">
        <v>377</v>
      </c>
      <c r="B205" s="89"/>
      <c r="C205" s="89"/>
      <c r="D205" s="89"/>
      <c r="E205" s="89"/>
      <c r="F205" s="90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</row>
    <row r="206" spans="1:30" ht="14.25" customHeight="1" x14ac:dyDescent="0.25">
      <c r="A206" s="88" t="s">
        <v>378</v>
      </c>
      <c r="B206" s="89"/>
      <c r="C206" s="89"/>
      <c r="D206" s="89"/>
      <c r="E206" s="89"/>
      <c r="F206" s="90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</row>
    <row r="207" spans="1:30" ht="14.25" customHeight="1" x14ac:dyDescent="0.25">
      <c r="A207" s="88" t="s">
        <v>379</v>
      </c>
      <c r="B207" s="89"/>
      <c r="C207" s="89"/>
      <c r="D207" s="89"/>
      <c r="E207" s="89"/>
      <c r="F207" s="90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</row>
    <row r="208" spans="1:30" ht="14.25" customHeight="1" x14ac:dyDescent="0.25">
      <c r="A208" s="88" t="s">
        <v>380</v>
      </c>
      <c r="B208" s="89"/>
      <c r="C208" s="89"/>
      <c r="D208" s="89"/>
      <c r="E208" s="89"/>
      <c r="F208" s="90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</row>
    <row r="209" spans="1:30" ht="14.25" customHeight="1" x14ac:dyDescent="0.25">
      <c r="A209" s="88" t="s">
        <v>381</v>
      </c>
      <c r="B209" s="89"/>
      <c r="C209" s="89"/>
      <c r="D209" s="89"/>
      <c r="E209" s="89"/>
      <c r="F209" s="90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</row>
    <row r="210" spans="1:30" ht="14.25" customHeight="1" x14ac:dyDescent="0.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4.25" customHeight="1" x14ac:dyDescent="0.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4.25" customHeight="1" x14ac:dyDescent="0.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4.25" customHeight="1" x14ac:dyDescent="0.2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4.2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4.2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4.2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4.2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4.2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4.2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4.2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4.2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4.2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4.2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4.2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4.2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4.2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4.2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4.2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4.2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4.2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4.2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4.2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4.2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4.2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4.2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4.2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4.2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4.2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4.2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4.2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4.2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4.2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4.2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4.2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4.2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4.2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4.2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4.2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4.2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4.2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4.2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4.2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4.2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4.2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4.2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4.2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4.2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4.2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4.2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4.2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4.2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4.2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4.2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4.2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4.2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4.2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4.2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4.2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4.2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4.2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4.2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4.2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4.2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4.2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4.2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4.2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4.2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4.2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4.2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4.2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4.2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4.2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4.2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4.2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4.2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4.2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4.2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4.2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4.2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4.2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4.2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4.2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4.2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4.2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4.2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4.2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4.2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4.2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4.2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4.2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4.2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4.2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4.2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4.2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4.2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4.2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4.2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4.2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4.2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4.2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4.2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4.2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4.2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4.2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4.2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4.2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4.2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4.2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4.2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4.2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4.2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4.2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4.2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4.2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4.2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4.2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4.2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4.2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4.2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4.2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4.2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4.2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4.2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4.2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4.2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4.2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4.2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4.2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4.2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4.2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4.2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4.2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4.2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4.2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4.2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4.2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4.2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4.2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4.2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4.2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4.2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4.2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4.2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4.2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4.2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4.2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4.2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4.2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4.2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4.2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4.2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4.2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4.2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4.2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4.2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4.2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4.2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4.2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4.2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4.2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4.2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4.2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4.2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4.2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4.2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4.2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4.2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4.2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4.2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4.2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4.2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4.2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4.2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4.2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4.2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4.2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4.2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4.2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4.2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4.2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4.2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4.2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4.2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4.2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4.2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4.2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4.2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4.2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4.2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4.2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4.2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4.2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4.2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4.2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4.2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4.2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4.2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4.2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4.2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ht="14.2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spans="1:30" ht="14.2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spans="1:30" ht="14.2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spans="1:30" ht="14.2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spans="1:30" ht="14.2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spans="1:30" ht="14.2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spans="1:30" ht="14.2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spans="1:30" ht="14.2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spans="1:30" ht="14.2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spans="1:30" ht="14.2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spans="1:30" ht="14.2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spans="1:30" ht="14.2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spans="1:30" ht="14.2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spans="1:30" ht="14.2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spans="1:30" ht="14.2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spans="1:30" ht="14.2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spans="1:30" ht="14.2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spans="1:30" ht="14.2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spans="1:30" ht="14.2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spans="1:30" ht="14.2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spans="1:30" ht="14.2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spans="1:30" ht="14.2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spans="1:30" ht="14.2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spans="1:30" ht="14.2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spans="1:30" ht="14.2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spans="1:30" ht="14.2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spans="1:30" ht="14.2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spans="1:30" ht="14.2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spans="1:30" ht="14.2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spans="1:30" ht="14.2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spans="1:30" ht="14.2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spans="1:30" ht="14.2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spans="1:30" ht="14.2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spans="1:30" ht="14.2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spans="1:30" ht="14.2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spans="1:30" ht="14.2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spans="1:30" ht="14.2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spans="1:30" ht="14.2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spans="1:30" ht="14.2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spans="1:30" ht="14.2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spans="1:30" ht="14.2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spans="1:30" ht="14.2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spans="1:30" ht="14.2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spans="1:30" ht="14.2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spans="1:30" ht="14.2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spans="1:30" ht="14.2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spans="1:30" ht="14.2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spans="1:30" ht="14.2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spans="1:30" ht="14.2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spans="1:30" ht="14.2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spans="1:30" ht="14.2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spans="1:30" ht="14.2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spans="1:30" ht="14.2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spans="1:30" ht="14.2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  <row r="464" spans="1:30" ht="14.2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</row>
    <row r="465" spans="1:30" ht="14.2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</row>
    <row r="466" spans="1:30" ht="14.2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</row>
    <row r="467" spans="1:30" ht="14.2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</row>
    <row r="468" spans="1:30" ht="14.2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</row>
    <row r="469" spans="1:30" ht="14.2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</row>
    <row r="470" spans="1:30" ht="14.2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</row>
    <row r="471" spans="1:30" ht="14.2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</row>
    <row r="472" spans="1:30" ht="14.2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</row>
    <row r="473" spans="1:30" ht="14.2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</row>
    <row r="474" spans="1:30" ht="14.2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</row>
    <row r="475" spans="1:30" ht="14.2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</row>
    <row r="476" spans="1:30" ht="14.2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</row>
    <row r="477" spans="1:30" ht="14.2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</row>
    <row r="478" spans="1:30" ht="14.2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</row>
    <row r="479" spans="1:30" ht="14.2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</row>
    <row r="480" spans="1:30" ht="14.2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</row>
    <row r="481" spans="1:30" ht="14.2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</row>
    <row r="482" spans="1:30" ht="14.2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</row>
    <row r="483" spans="1:30" ht="14.2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</row>
    <row r="484" spans="1:30" ht="14.2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</row>
    <row r="485" spans="1:30" ht="14.2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</row>
    <row r="486" spans="1:30" ht="14.2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</row>
    <row r="487" spans="1:30" ht="14.2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</row>
    <row r="488" spans="1:30" ht="14.2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</row>
    <row r="489" spans="1:30" ht="14.2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</row>
    <row r="490" spans="1:30" ht="14.2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</row>
    <row r="491" spans="1:30" ht="14.2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</row>
    <row r="492" spans="1:30" ht="14.2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</row>
    <row r="493" spans="1:30" ht="14.2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</row>
    <row r="494" spans="1:30" ht="14.2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</row>
    <row r="495" spans="1:30" ht="14.2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</row>
    <row r="496" spans="1:30" ht="14.2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</row>
    <row r="497" spans="1:30" ht="14.2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</row>
    <row r="498" spans="1:30" ht="14.2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</row>
    <row r="499" spans="1:30" ht="14.2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</row>
    <row r="500" spans="1:30" ht="14.2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</row>
    <row r="501" spans="1:30" ht="14.2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</row>
    <row r="502" spans="1:30" ht="14.2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</row>
    <row r="503" spans="1:30" ht="14.2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</row>
    <row r="504" spans="1:30" ht="14.2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</row>
    <row r="505" spans="1:30" ht="14.2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</row>
    <row r="506" spans="1:30" ht="14.2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</row>
    <row r="507" spans="1:30" ht="14.2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</row>
    <row r="508" spans="1:30" ht="14.2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</row>
    <row r="509" spans="1:30" ht="14.2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</row>
    <row r="510" spans="1:30" ht="14.2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</row>
    <row r="511" spans="1:30" ht="14.2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</row>
    <row r="512" spans="1:30" ht="14.2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</row>
    <row r="513" spans="1:30" ht="14.2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</row>
    <row r="514" spans="1:30" ht="14.2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</row>
    <row r="515" spans="1:30" ht="14.2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</row>
    <row r="516" spans="1:30" ht="14.2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</row>
    <row r="517" spans="1:30" ht="14.2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</row>
    <row r="518" spans="1:30" ht="14.2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</row>
    <row r="519" spans="1:30" ht="14.2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</row>
    <row r="520" spans="1:30" ht="14.2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</row>
    <row r="521" spans="1:30" ht="14.2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</row>
    <row r="522" spans="1:30" ht="14.2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</row>
    <row r="523" spans="1:30" ht="14.2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</row>
    <row r="524" spans="1:30" ht="14.2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</row>
    <row r="525" spans="1:30" ht="14.2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</row>
    <row r="526" spans="1:30" ht="14.2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</row>
    <row r="527" spans="1:30" ht="14.2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</row>
    <row r="528" spans="1:30" ht="14.2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</row>
    <row r="529" spans="1:30" ht="14.2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</row>
    <row r="530" spans="1:30" ht="14.2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</row>
    <row r="531" spans="1:30" ht="14.2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</row>
    <row r="532" spans="1:30" ht="14.2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</row>
    <row r="533" spans="1:30" ht="14.2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</row>
    <row r="534" spans="1:30" ht="14.2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</row>
    <row r="535" spans="1:30" ht="14.2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</row>
    <row r="536" spans="1:30" ht="14.2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</row>
    <row r="537" spans="1:30" ht="14.2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</row>
    <row r="538" spans="1:30" ht="14.2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</row>
    <row r="539" spans="1:30" ht="14.2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</row>
    <row r="540" spans="1:30" ht="14.2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</row>
    <row r="541" spans="1:30" ht="14.2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</row>
    <row r="542" spans="1:30" ht="14.2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</row>
    <row r="543" spans="1:30" ht="14.2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</row>
    <row r="544" spans="1:30" ht="14.2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</row>
    <row r="545" spans="1:30" ht="14.2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</row>
    <row r="546" spans="1:30" ht="14.2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</row>
    <row r="547" spans="1:30" ht="14.2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</row>
    <row r="548" spans="1:30" ht="14.2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</row>
    <row r="549" spans="1:30" ht="14.2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</row>
    <row r="550" spans="1:30" ht="14.2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</row>
    <row r="551" spans="1:30" ht="14.2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</row>
    <row r="552" spans="1:30" ht="14.2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</row>
    <row r="553" spans="1:30" ht="14.2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</row>
    <row r="554" spans="1:30" ht="14.2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</row>
    <row r="555" spans="1:30" ht="14.2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</row>
    <row r="556" spans="1:30" ht="14.2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</row>
    <row r="557" spans="1:30" ht="14.2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</row>
    <row r="558" spans="1:30" ht="14.2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</row>
    <row r="559" spans="1:30" ht="14.2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</row>
    <row r="560" spans="1:30" ht="14.2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</row>
    <row r="561" spans="1:30" ht="14.2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</row>
    <row r="562" spans="1:30" ht="14.2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</row>
    <row r="563" spans="1:30" ht="14.2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</row>
    <row r="564" spans="1:30" ht="14.2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</row>
    <row r="565" spans="1:30" ht="14.2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</row>
    <row r="566" spans="1:30" ht="14.2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</row>
    <row r="567" spans="1:30" ht="14.2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</row>
    <row r="568" spans="1:30" ht="14.2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</row>
    <row r="569" spans="1:30" ht="14.2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</row>
    <row r="570" spans="1:30" ht="14.2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</row>
    <row r="571" spans="1:30" ht="14.2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</row>
    <row r="572" spans="1:30" ht="14.2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</row>
    <row r="573" spans="1:30" ht="14.2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</row>
    <row r="574" spans="1:30" ht="14.2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</row>
    <row r="575" spans="1:30" ht="14.2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</row>
    <row r="576" spans="1:30" ht="14.2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</row>
    <row r="577" spans="1:30" ht="14.2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</row>
    <row r="578" spans="1:30" ht="14.2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</row>
    <row r="579" spans="1:30" ht="14.2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</row>
    <row r="580" spans="1:30" ht="14.2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</row>
    <row r="581" spans="1:30" ht="14.2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</row>
    <row r="582" spans="1:30" ht="14.2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</row>
    <row r="583" spans="1:30" ht="14.2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</row>
    <row r="584" spans="1:30" ht="14.2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</row>
    <row r="585" spans="1:30" ht="14.2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</row>
    <row r="586" spans="1:30" ht="14.2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</row>
    <row r="587" spans="1:30" ht="14.2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</row>
    <row r="588" spans="1:30" ht="14.2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</row>
    <row r="589" spans="1:30" ht="14.2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</row>
    <row r="590" spans="1:30" ht="14.2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</row>
    <row r="591" spans="1:30" ht="14.2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</row>
    <row r="592" spans="1:30" ht="14.2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</row>
    <row r="593" spans="1:30" ht="14.2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</row>
    <row r="594" spans="1:30" ht="14.2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</row>
    <row r="595" spans="1:30" ht="14.2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</row>
    <row r="596" spans="1:30" ht="14.2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</row>
    <row r="597" spans="1:30" ht="14.2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</row>
    <row r="598" spans="1:30" ht="14.2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</row>
    <row r="599" spans="1:30" ht="14.2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</row>
    <row r="600" spans="1:30" ht="14.2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</row>
    <row r="601" spans="1:30" ht="14.2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</row>
    <row r="602" spans="1:30" ht="14.2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</row>
    <row r="603" spans="1:30" ht="14.2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</row>
    <row r="604" spans="1:30" ht="14.2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</row>
    <row r="605" spans="1:30" ht="14.2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</row>
    <row r="606" spans="1:30" ht="14.2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</row>
    <row r="607" spans="1:30" ht="14.2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</row>
    <row r="608" spans="1:30" ht="14.2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</row>
    <row r="609" spans="1:30" ht="14.2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</row>
    <row r="610" spans="1:30" ht="14.2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</row>
    <row r="611" spans="1:30" ht="14.2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</row>
    <row r="612" spans="1:30" ht="14.2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</row>
    <row r="613" spans="1:30" ht="14.2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</row>
    <row r="614" spans="1:30" ht="14.2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</row>
    <row r="615" spans="1:30" ht="14.2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</row>
    <row r="616" spans="1:30" ht="14.2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</row>
    <row r="617" spans="1:30" ht="14.2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</row>
    <row r="618" spans="1:30" ht="14.2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</row>
    <row r="619" spans="1:30" ht="14.2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</row>
    <row r="620" spans="1:30" ht="14.2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</row>
    <row r="621" spans="1:30" ht="14.2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</row>
    <row r="622" spans="1:30" ht="14.2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</row>
    <row r="623" spans="1:30" ht="14.2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</row>
    <row r="624" spans="1:30" ht="14.2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</row>
    <row r="625" spans="1:30" ht="14.2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</row>
    <row r="626" spans="1:30" ht="14.2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</row>
    <row r="627" spans="1:30" ht="14.2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</row>
    <row r="628" spans="1:30" ht="14.2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</row>
    <row r="629" spans="1:30" ht="14.2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</row>
    <row r="630" spans="1:30" ht="14.2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</row>
    <row r="631" spans="1:30" ht="14.2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</row>
    <row r="632" spans="1:30" ht="14.2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</row>
    <row r="633" spans="1:30" ht="14.2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</row>
    <row r="634" spans="1:30" ht="14.2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</row>
    <row r="635" spans="1:30" ht="14.2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</row>
    <row r="636" spans="1:30" ht="14.2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</row>
    <row r="637" spans="1:30" ht="14.2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</row>
    <row r="638" spans="1:30" ht="14.2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</row>
    <row r="639" spans="1:30" ht="14.2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</row>
    <row r="640" spans="1:30" ht="14.2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</row>
    <row r="641" spans="1:30" ht="14.2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</row>
    <row r="642" spans="1:30" ht="14.2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</row>
    <row r="643" spans="1:30" ht="14.2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</row>
    <row r="644" spans="1:30" ht="14.2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</row>
    <row r="645" spans="1:30" ht="14.2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</row>
    <row r="646" spans="1:30" ht="14.2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</row>
    <row r="647" spans="1:30" ht="14.2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</row>
    <row r="648" spans="1:30" ht="14.2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</row>
    <row r="649" spans="1:30" ht="14.2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</row>
    <row r="650" spans="1:30" ht="14.2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</row>
    <row r="651" spans="1:30" ht="14.2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</row>
    <row r="652" spans="1:30" ht="14.2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</row>
    <row r="653" spans="1:30" ht="14.2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</row>
    <row r="654" spans="1:30" ht="14.2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</row>
    <row r="655" spans="1:30" ht="14.2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</row>
    <row r="656" spans="1:30" ht="14.2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</row>
    <row r="657" spans="1:30" ht="14.2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</row>
    <row r="658" spans="1:30" ht="14.2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</row>
    <row r="659" spans="1:30" ht="14.2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</row>
    <row r="660" spans="1:30" ht="14.2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</row>
    <row r="661" spans="1:30" ht="14.2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</row>
    <row r="662" spans="1:30" ht="14.2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</row>
    <row r="663" spans="1:30" ht="14.2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</row>
    <row r="664" spans="1:30" ht="14.2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</row>
    <row r="665" spans="1:30" ht="14.2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</row>
    <row r="666" spans="1:30" ht="14.2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</row>
    <row r="667" spans="1:30" ht="14.2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</row>
    <row r="668" spans="1:30" ht="14.2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</row>
    <row r="669" spans="1:30" ht="14.2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</row>
    <row r="670" spans="1:30" ht="14.2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</row>
    <row r="671" spans="1:30" ht="14.2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</row>
    <row r="672" spans="1:30" ht="14.2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</row>
    <row r="673" spans="1:30" ht="14.2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</row>
    <row r="674" spans="1:30" ht="14.2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</row>
    <row r="675" spans="1:30" ht="14.2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</row>
    <row r="676" spans="1:30" ht="14.2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</row>
    <row r="677" spans="1:30" ht="14.2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</row>
    <row r="678" spans="1:30" ht="14.2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</row>
    <row r="679" spans="1:30" ht="14.2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</row>
    <row r="680" spans="1:30" ht="14.2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</row>
    <row r="681" spans="1:30" ht="14.2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</row>
    <row r="682" spans="1:30" ht="14.2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</row>
    <row r="683" spans="1:30" ht="14.2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</row>
    <row r="684" spans="1:30" ht="14.2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</row>
    <row r="685" spans="1:30" ht="14.2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</row>
    <row r="686" spans="1:30" ht="14.2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</row>
    <row r="687" spans="1:30" ht="14.2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</row>
    <row r="688" spans="1:30" ht="14.2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</row>
    <row r="689" spans="1:30" ht="14.2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</row>
    <row r="690" spans="1:30" ht="14.2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</row>
    <row r="691" spans="1:30" ht="14.2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</row>
    <row r="692" spans="1:30" ht="14.2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</row>
    <row r="693" spans="1:30" ht="14.2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</row>
    <row r="694" spans="1:30" ht="14.2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</row>
    <row r="695" spans="1:30" ht="14.2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</row>
    <row r="696" spans="1:30" ht="14.2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</row>
    <row r="697" spans="1:30" ht="14.2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</row>
    <row r="698" spans="1:30" ht="14.2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</row>
    <row r="699" spans="1:30" ht="14.2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</row>
    <row r="700" spans="1:30" ht="14.2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</row>
    <row r="701" spans="1:30" ht="14.2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</row>
    <row r="702" spans="1:30" ht="14.2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</row>
    <row r="703" spans="1:30" ht="14.2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</row>
    <row r="704" spans="1:30" ht="14.2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</row>
    <row r="705" spans="1:30" ht="14.2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</row>
    <row r="706" spans="1:30" ht="14.2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</row>
    <row r="707" spans="1:30" ht="14.2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</row>
    <row r="708" spans="1:30" ht="14.2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</row>
    <row r="709" spans="1:30" ht="14.2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</row>
    <row r="710" spans="1:30" ht="14.2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</row>
    <row r="711" spans="1:30" ht="14.2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</row>
    <row r="712" spans="1:30" ht="14.2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</row>
    <row r="713" spans="1:30" ht="14.2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</row>
    <row r="714" spans="1:30" ht="14.2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</row>
    <row r="715" spans="1:30" ht="14.2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</row>
    <row r="716" spans="1:30" ht="14.2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</row>
    <row r="717" spans="1:30" ht="14.2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</row>
    <row r="718" spans="1:30" ht="14.2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</row>
    <row r="719" spans="1:30" ht="14.2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</row>
    <row r="720" spans="1:30" ht="14.2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</row>
    <row r="721" spans="1:30" ht="14.2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</row>
    <row r="722" spans="1:30" ht="14.2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</row>
    <row r="723" spans="1:30" ht="14.2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</row>
    <row r="724" spans="1:30" ht="14.2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</row>
    <row r="725" spans="1:30" ht="14.2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</row>
    <row r="726" spans="1:30" ht="14.2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</row>
    <row r="727" spans="1:30" ht="14.2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</row>
    <row r="728" spans="1:30" ht="14.2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</row>
    <row r="729" spans="1:30" ht="14.2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</row>
    <row r="730" spans="1:30" ht="14.2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</row>
    <row r="731" spans="1:30" ht="14.2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</row>
    <row r="732" spans="1:30" ht="14.2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</row>
    <row r="733" spans="1:30" ht="14.2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</row>
    <row r="734" spans="1:30" ht="14.2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</row>
    <row r="735" spans="1:30" ht="14.2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</row>
    <row r="736" spans="1:30" ht="14.2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</row>
    <row r="737" spans="1:30" ht="14.2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</row>
    <row r="738" spans="1:30" ht="14.2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</row>
    <row r="739" spans="1:30" ht="14.2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</row>
    <row r="740" spans="1:30" ht="14.2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</row>
    <row r="741" spans="1:30" ht="14.2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</row>
    <row r="742" spans="1:30" ht="14.2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</row>
    <row r="743" spans="1:30" ht="14.2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</row>
    <row r="744" spans="1:30" ht="14.2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</row>
    <row r="745" spans="1:30" ht="14.2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</row>
    <row r="746" spans="1:30" ht="14.2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</row>
    <row r="747" spans="1:30" ht="14.2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</row>
    <row r="748" spans="1:30" ht="14.2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</row>
    <row r="749" spans="1:30" ht="14.2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</row>
    <row r="750" spans="1:30" ht="14.2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</row>
    <row r="751" spans="1:30" ht="14.2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</row>
    <row r="752" spans="1:30" ht="14.2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</row>
    <row r="753" spans="1:30" ht="14.2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</row>
    <row r="754" spans="1:30" ht="14.2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</row>
    <row r="755" spans="1:30" ht="14.2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</row>
    <row r="756" spans="1:30" ht="14.2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</row>
    <row r="757" spans="1:30" ht="14.2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</row>
    <row r="758" spans="1:30" ht="14.2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</row>
    <row r="759" spans="1:30" ht="14.2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</row>
    <row r="760" spans="1:30" ht="14.2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</row>
    <row r="761" spans="1:30" ht="14.2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</row>
    <row r="762" spans="1:30" ht="14.2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</row>
    <row r="763" spans="1:30" ht="14.2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</row>
    <row r="764" spans="1:30" ht="14.2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</row>
    <row r="765" spans="1:30" ht="14.2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</row>
    <row r="766" spans="1:30" ht="14.2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</row>
    <row r="767" spans="1:30" ht="14.2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</row>
    <row r="768" spans="1:30" ht="14.2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</row>
    <row r="769" spans="1:30" ht="14.2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</row>
    <row r="770" spans="1:30" ht="14.2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</row>
    <row r="771" spans="1:30" ht="14.2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</row>
    <row r="772" spans="1:30" ht="14.2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</row>
    <row r="773" spans="1:30" ht="14.2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</row>
    <row r="774" spans="1:30" ht="14.2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</row>
    <row r="775" spans="1:30" ht="14.2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</row>
    <row r="776" spans="1:30" ht="14.2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</row>
    <row r="777" spans="1:30" ht="14.2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</row>
    <row r="778" spans="1:30" ht="14.2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</row>
    <row r="779" spans="1:30" ht="14.2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</row>
    <row r="780" spans="1:30" ht="14.2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</row>
    <row r="781" spans="1:30" ht="14.2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</row>
    <row r="782" spans="1:30" ht="14.2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</row>
    <row r="783" spans="1:30" ht="14.2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</row>
    <row r="784" spans="1:30" ht="14.2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</row>
    <row r="785" spans="1:30" ht="14.2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</row>
    <row r="786" spans="1:30" ht="14.2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</row>
    <row r="787" spans="1:30" ht="14.2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</row>
    <row r="788" spans="1:30" ht="14.2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</row>
    <row r="789" spans="1:30" ht="14.2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</row>
    <row r="790" spans="1:30" ht="14.2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</row>
    <row r="791" spans="1:30" ht="14.2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</row>
    <row r="792" spans="1:30" ht="14.2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</row>
    <row r="793" spans="1:30" ht="14.2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</row>
    <row r="794" spans="1:30" ht="14.2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</row>
    <row r="795" spans="1:30" ht="14.2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</row>
    <row r="796" spans="1:30" ht="14.2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</row>
    <row r="797" spans="1:30" ht="14.2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</row>
    <row r="798" spans="1:30" ht="14.2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</row>
    <row r="799" spans="1:30" ht="14.2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</row>
    <row r="800" spans="1:30" ht="14.2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</row>
    <row r="801" spans="1:30" ht="14.2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</row>
    <row r="802" spans="1:30" ht="14.2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</row>
    <row r="803" spans="1:30" ht="14.2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</row>
    <row r="804" spans="1:30" ht="14.2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</row>
    <row r="805" spans="1:30" ht="14.2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</row>
    <row r="806" spans="1:30" ht="14.2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</row>
    <row r="807" spans="1:30" ht="14.2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</row>
    <row r="808" spans="1:30" ht="14.2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</row>
    <row r="809" spans="1:30" ht="14.2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</row>
    <row r="810" spans="1:30" ht="14.2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</row>
    <row r="811" spans="1:30" ht="14.2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</row>
    <row r="812" spans="1:30" ht="14.2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</row>
    <row r="813" spans="1:30" ht="14.2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</row>
    <row r="814" spans="1:30" ht="14.2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</row>
    <row r="815" spans="1:30" ht="14.2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</row>
    <row r="816" spans="1:30" ht="14.2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</row>
    <row r="817" spans="1:30" ht="14.2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</row>
    <row r="818" spans="1:30" ht="14.2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</row>
    <row r="819" spans="1:30" ht="14.2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</row>
    <row r="820" spans="1:30" ht="14.2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</row>
    <row r="821" spans="1:30" ht="14.2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</row>
    <row r="822" spans="1:30" ht="14.2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</row>
    <row r="823" spans="1:30" ht="14.2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</row>
    <row r="824" spans="1:30" ht="14.2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</row>
    <row r="825" spans="1:30" ht="14.2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</row>
    <row r="826" spans="1:30" ht="14.2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</row>
    <row r="827" spans="1:30" ht="14.2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</row>
    <row r="828" spans="1:30" ht="14.2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</row>
    <row r="829" spans="1:30" ht="14.2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</row>
    <row r="830" spans="1:30" ht="14.2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</row>
    <row r="831" spans="1:30" ht="14.2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</row>
    <row r="832" spans="1:30" ht="14.2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</row>
    <row r="833" spans="1:30" ht="14.2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</row>
    <row r="834" spans="1:30" ht="14.2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</row>
    <row r="835" spans="1:30" ht="14.2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</row>
    <row r="836" spans="1:30" ht="14.2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</row>
    <row r="837" spans="1:30" ht="14.2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</row>
    <row r="838" spans="1:30" ht="14.2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</row>
    <row r="839" spans="1:30" ht="14.2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</row>
    <row r="840" spans="1:30" ht="14.2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</row>
    <row r="841" spans="1:30" ht="14.2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</row>
    <row r="842" spans="1:30" ht="14.2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</row>
    <row r="843" spans="1:30" ht="14.2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</row>
    <row r="844" spans="1:30" ht="14.2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</row>
    <row r="845" spans="1:30" ht="14.2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</row>
    <row r="846" spans="1:30" ht="14.2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</row>
    <row r="847" spans="1:30" ht="14.2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</row>
    <row r="848" spans="1:30" ht="14.2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</row>
    <row r="849" spans="1:30" ht="14.2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</row>
    <row r="850" spans="1:30" ht="14.2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</row>
    <row r="851" spans="1:30" ht="14.2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</row>
    <row r="852" spans="1:30" ht="14.2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</row>
    <row r="853" spans="1:30" ht="14.2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</row>
    <row r="854" spans="1:30" ht="14.2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</row>
    <row r="855" spans="1:30" ht="14.2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</row>
    <row r="856" spans="1:30" ht="14.2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</row>
    <row r="857" spans="1:30" ht="14.2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</row>
    <row r="858" spans="1:30" ht="14.2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</row>
    <row r="859" spans="1:30" ht="14.2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</row>
    <row r="860" spans="1:30" ht="14.2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</row>
    <row r="861" spans="1:30" ht="14.2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</row>
    <row r="862" spans="1:30" ht="14.2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</row>
    <row r="863" spans="1:30" ht="14.2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</row>
    <row r="864" spans="1:30" ht="14.2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</row>
    <row r="865" spans="1:30" ht="14.2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</row>
    <row r="866" spans="1:30" ht="14.2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</row>
    <row r="867" spans="1:30" ht="14.2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</row>
    <row r="868" spans="1:30" ht="14.2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</row>
    <row r="869" spans="1:30" ht="14.2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</row>
    <row r="870" spans="1:30" ht="14.2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</row>
    <row r="871" spans="1:30" ht="14.2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</row>
    <row r="872" spans="1:30" ht="14.2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</row>
    <row r="873" spans="1:30" ht="14.2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</row>
    <row r="874" spans="1:30" ht="14.2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</row>
    <row r="875" spans="1:30" ht="14.2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</row>
    <row r="876" spans="1:30" ht="14.2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</row>
    <row r="877" spans="1:30" ht="14.2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</row>
    <row r="878" spans="1:30" ht="14.2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</row>
    <row r="879" spans="1:30" ht="14.2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</row>
    <row r="880" spans="1:30" ht="14.2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</row>
    <row r="881" spans="1:30" ht="14.2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</row>
    <row r="882" spans="1:30" ht="14.2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</row>
    <row r="883" spans="1:30" ht="14.2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</row>
    <row r="884" spans="1:30" ht="14.2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</row>
    <row r="885" spans="1:30" ht="14.2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</row>
    <row r="886" spans="1:30" ht="14.2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</row>
    <row r="887" spans="1:30" ht="14.2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</row>
    <row r="888" spans="1:30" ht="14.2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</row>
    <row r="889" spans="1:30" ht="14.2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</row>
    <row r="890" spans="1:30" ht="14.2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</row>
    <row r="891" spans="1:30" ht="14.2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</row>
    <row r="892" spans="1:30" ht="14.2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</row>
    <row r="893" spans="1:30" ht="14.2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</row>
    <row r="894" spans="1:30" ht="14.2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</row>
    <row r="895" spans="1:30" ht="14.2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</row>
    <row r="896" spans="1:30" ht="14.2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</row>
    <row r="897" spans="1:30" ht="14.2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</row>
    <row r="898" spans="1:30" ht="14.2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</row>
    <row r="899" spans="1:30" ht="14.2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</row>
    <row r="900" spans="1:30" ht="14.2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</row>
    <row r="901" spans="1:30" ht="14.2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</row>
    <row r="902" spans="1:30" ht="14.2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</row>
    <row r="903" spans="1:30" ht="14.2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</row>
    <row r="904" spans="1:30" ht="14.2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</row>
    <row r="905" spans="1:30" ht="14.2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</row>
    <row r="906" spans="1:30" ht="14.2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</row>
    <row r="907" spans="1:30" ht="14.2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</row>
    <row r="908" spans="1:30" ht="14.2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</row>
    <row r="909" spans="1:30" ht="14.2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</row>
    <row r="910" spans="1:30" ht="14.2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</row>
    <row r="911" spans="1:30" ht="14.2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</row>
    <row r="912" spans="1:30" ht="14.2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</row>
    <row r="913" spans="1:30" ht="14.2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</row>
    <row r="914" spans="1:30" ht="14.2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</row>
    <row r="915" spans="1:30" ht="14.2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</row>
    <row r="916" spans="1:30" ht="14.2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</row>
    <row r="917" spans="1:30" ht="14.2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</row>
    <row r="918" spans="1:30" ht="14.2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</row>
    <row r="919" spans="1:30" ht="14.2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</row>
    <row r="920" spans="1:30" ht="14.2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</row>
    <row r="921" spans="1:30" ht="14.2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</row>
    <row r="922" spans="1:30" ht="14.2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</row>
    <row r="923" spans="1:30" ht="14.2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</row>
    <row r="924" spans="1:30" ht="14.2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</row>
    <row r="925" spans="1:30" ht="14.2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</row>
    <row r="926" spans="1:30" ht="14.2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</row>
    <row r="927" spans="1:30" ht="14.2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</row>
    <row r="928" spans="1:30" ht="14.2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</row>
    <row r="929" spans="1:30" ht="14.2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</row>
    <row r="930" spans="1:30" ht="14.2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</row>
    <row r="931" spans="1:30" ht="14.2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</row>
    <row r="932" spans="1:30" ht="14.2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</row>
    <row r="933" spans="1:30" ht="14.2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</row>
    <row r="934" spans="1:30" ht="14.2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</row>
    <row r="935" spans="1:30" ht="14.2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</row>
    <row r="936" spans="1:30" ht="14.2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</row>
    <row r="937" spans="1:30" ht="14.2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</row>
    <row r="938" spans="1:30" ht="14.2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</row>
    <row r="939" spans="1:30" ht="14.2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</row>
    <row r="940" spans="1:30" ht="14.2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</row>
    <row r="941" spans="1:30" ht="14.2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</row>
    <row r="942" spans="1:30" ht="14.2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</row>
    <row r="943" spans="1:30" ht="14.2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</row>
    <row r="944" spans="1:30" ht="14.2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</row>
    <row r="945" spans="1:30" ht="14.2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</row>
    <row r="946" spans="1:30" ht="14.2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</row>
    <row r="947" spans="1:30" ht="14.2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</row>
    <row r="948" spans="1:30" ht="14.2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</row>
    <row r="949" spans="1:30" ht="14.2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</row>
    <row r="950" spans="1:30" ht="14.2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</row>
    <row r="951" spans="1:30" ht="14.2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</row>
    <row r="952" spans="1:30" ht="14.2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</row>
    <row r="953" spans="1:30" ht="14.2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</row>
    <row r="954" spans="1:30" ht="14.2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</row>
    <row r="955" spans="1:30" ht="14.2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</row>
    <row r="956" spans="1:30" ht="14.2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</row>
    <row r="957" spans="1:30" ht="14.2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</row>
    <row r="958" spans="1:30" ht="14.2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</row>
    <row r="959" spans="1:30" ht="14.2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</row>
    <row r="960" spans="1:30" ht="14.2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</row>
    <row r="961" spans="1:30" ht="14.2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</row>
    <row r="962" spans="1:30" ht="14.2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</row>
    <row r="963" spans="1:30" ht="14.2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</row>
    <row r="964" spans="1:30" ht="14.2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</row>
    <row r="965" spans="1:30" ht="14.2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</row>
    <row r="966" spans="1:30" ht="14.2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</row>
    <row r="967" spans="1:30" ht="14.2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</row>
    <row r="968" spans="1:30" ht="14.2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</row>
    <row r="969" spans="1:30" ht="14.2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</row>
    <row r="970" spans="1:30" ht="14.2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</row>
    <row r="971" spans="1:30" ht="14.2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</row>
    <row r="972" spans="1:30" ht="14.2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</row>
    <row r="973" spans="1:30" ht="14.2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</row>
    <row r="974" spans="1:30" ht="14.2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</row>
    <row r="975" spans="1:30" ht="14.2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</row>
    <row r="976" spans="1:30" ht="14.2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</row>
    <row r="977" spans="1:30" ht="14.2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</row>
    <row r="978" spans="1:30" ht="14.2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</row>
    <row r="979" spans="1:30" ht="14.2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</row>
    <row r="980" spans="1:30" ht="14.2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</row>
    <row r="981" spans="1:30" ht="14.2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</row>
    <row r="982" spans="1:30" ht="14.2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</row>
    <row r="983" spans="1:30" ht="14.2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</row>
    <row r="984" spans="1:30" ht="14.2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</row>
    <row r="985" spans="1:30" ht="14.2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</row>
    <row r="986" spans="1:30" ht="14.2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</row>
    <row r="987" spans="1:30" ht="14.2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</row>
    <row r="988" spans="1:30" ht="14.2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</row>
    <row r="989" spans="1:30" ht="14.2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</row>
    <row r="990" spans="1:30" ht="14.2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</row>
    <row r="991" spans="1:30" ht="14.2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</row>
    <row r="992" spans="1:30" ht="14.2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</row>
    <row r="993" spans="1:30" ht="14.2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</row>
    <row r="994" spans="1:30" ht="14.2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</row>
    <row r="995" spans="1:30" ht="14.2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</row>
    <row r="996" spans="1:30" ht="14.2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</row>
    <row r="997" spans="1:30" ht="14.2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</row>
    <row r="998" spans="1:30" ht="14.2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</row>
    <row r="999" spans="1:30" ht="14.2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</row>
    <row r="1000" spans="1:30" ht="14.2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</row>
  </sheetData>
  <autoFilter ref="A6:AD103">
    <filterColumn colId="5">
      <filters>
        <filter val="MARIA DA CONCEIÇÃO GOMES"/>
        <filter val="MARIA DA CONCEICAO DUARTE BELO"/>
      </filters>
    </filterColumn>
  </autoFilter>
  <mergeCells count="77">
    <mergeCell ref="A178:F178"/>
    <mergeCell ref="A179:F179"/>
    <mergeCell ref="A180:F180"/>
    <mergeCell ref="A181:F181"/>
    <mergeCell ref="A173:F173"/>
    <mergeCell ref="A174:F174"/>
    <mergeCell ref="A175:F175"/>
    <mergeCell ref="A176:F176"/>
    <mergeCell ref="A177:F177"/>
    <mergeCell ref="A168:F168"/>
    <mergeCell ref="A169:F169"/>
    <mergeCell ref="A170:F170"/>
    <mergeCell ref="A171:F171"/>
    <mergeCell ref="A172:F172"/>
    <mergeCell ref="A163:F163"/>
    <mergeCell ref="A164:F164"/>
    <mergeCell ref="A165:F165"/>
    <mergeCell ref="A166:F166"/>
    <mergeCell ref="A167:F167"/>
    <mergeCell ref="A158:F158"/>
    <mergeCell ref="A159:F159"/>
    <mergeCell ref="A160:F160"/>
    <mergeCell ref="A161:F161"/>
    <mergeCell ref="A162:F162"/>
    <mergeCell ref="A153:F153"/>
    <mergeCell ref="A154:F154"/>
    <mergeCell ref="A155:F155"/>
    <mergeCell ref="A156:F156"/>
    <mergeCell ref="A157:F157"/>
    <mergeCell ref="A148:F148"/>
    <mergeCell ref="A149:F149"/>
    <mergeCell ref="A150:F150"/>
    <mergeCell ref="A151:F151"/>
    <mergeCell ref="A152:F152"/>
    <mergeCell ref="A143:F143"/>
    <mergeCell ref="A144:F144"/>
    <mergeCell ref="A145:F145"/>
    <mergeCell ref="A146:F146"/>
    <mergeCell ref="A147:F147"/>
    <mergeCell ref="A105:I105"/>
    <mergeCell ref="A123:I123"/>
    <mergeCell ref="A140:F140"/>
    <mergeCell ref="A141:F141"/>
    <mergeCell ref="A142:F142"/>
    <mergeCell ref="A1:J1"/>
    <mergeCell ref="A2:J2"/>
    <mergeCell ref="A3:J3"/>
    <mergeCell ref="B4:J4"/>
    <mergeCell ref="A5:J5"/>
    <mergeCell ref="A209:F209"/>
    <mergeCell ref="A196:F196"/>
    <mergeCell ref="A197:F197"/>
    <mergeCell ref="A198:F198"/>
    <mergeCell ref="A199:F199"/>
    <mergeCell ref="A200:F200"/>
    <mergeCell ref="A201:F201"/>
    <mergeCell ref="A202:F202"/>
    <mergeCell ref="A204:F204"/>
    <mergeCell ref="A205:F205"/>
    <mergeCell ref="A206:F206"/>
    <mergeCell ref="A207:F207"/>
    <mergeCell ref="A208:F208"/>
    <mergeCell ref="A192:F192"/>
    <mergeCell ref="A193:F193"/>
    <mergeCell ref="A194:F194"/>
    <mergeCell ref="A195:F195"/>
    <mergeCell ref="A203:F203"/>
    <mergeCell ref="A187:F187"/>
    <mergeCell ref="A188:F188"/>
    <mergeCell ref="A189:F189"/>
    <mergeCell ref="A190:F190"/>
    <mergeCell ref="A191:F191"/>
    <mergeCell ref="A182:F182"/>
    <mergeCell ref="A183:F183"/>
    <mergeCell ref="A184:F184"/>
    <mergeCell ref="A185:F185"/>
    <mergeCell ref="A186:F186"/>
  </mergeCells>
  <dataValidations count="4">
    <dataValidation type="list" allowBlank="1" sqref="B107:B114">
      <formula1>"FDA,FDA-1,FDA-2,FDA-3,FDA-4"</formula1>
    </dataValidation>
    <dataValidation type="list" allowBlank="1" sqref="B7:B90">
      <formula1>"DAS,DAS-1,DAS-2,DAS-3,DAS-4,DAS-5,CAA-1,CAA-2,CAA-3,CAA-4,CAA-5"</formula1>
    </dataValidation>
    <dataValidation type="list" allowBlank="1" sqref="B125:B127">
      <formula1>"FGS-1,FGS-2,FGS-3,FGA-1,FGA-2,FGA-3"</formula1>
    </dataValidation>
    <dataValidation type="list" allowBlank="1" sqref="D7:D90 D107:D114 D125:D127">
      <formula1>"AGP,CLH,CLT,COM,CTD,CTI,DES,DISP,ELE,ESG,EST,EXM,EXQ,EXR,FRQ,REV,VAGO"</formula1>
    </dataValidation>
  </dataValidations>
  <pageMargins left="0.511811024" right="0.511811024" top="0.78740157499999996" bottom="0.78740157499999996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9"/>
  <sheetViews>
    <sheetView workbookViewId="0">
      <selection activeCell="H81" sqref="H81"/>
    </sheetView>
  </sheetViews>
  <sheetFormatPr defaultColWidth="12.59765625" defaultRowHeight="15" customHeight="1" x14ac:dyDescent="0.25"/>
  <cols>
    <col min="1" max="1" width="67.69921875" customWidth="1"/>
    <col min="2" max="2" width="11.5" customWidth="1"/>
    <col min="3" max="3" width="16.59765625" customWidth="1"/>
    <col min="4" max="4" width="13.8984375" customWidth="1"/>
    <col min="5" max="5" width="9.5" customWidth="1"/>
    <col min="6" max="6" width="50.5" customWidth="1"/>
    <col min="7" max="7" width="19" customWidth="1"/>
    <col min="8" max="8" width="17.3984375" customWidth="1"/>
    <col min="9" max="9" width="17.09765625" customWidth="1"/>
    <col min="10" max="10" width="14.3984375" customWidth="1"/>
    <col min="11" max="16" width="7.59765625" customWidth="1"/>
    <col min="17" max="17" width="41.8984375" customWidth="1"/>
    <col min="18" max="30" width="7.59765625" customWidth="1"/>
  </cols>
  <sheetData>
    <row r="1" spans="1:30" ht="14.25" customHeight="1" x14ac:dyDescent="0.4">
      <c r="A1" s="91" t="s">
        <v>0</v>
      </c>
      <c r="B1" s="92"/>
      <c r="C1" s="92"/>
      <c r="D1" s="92"/>
      <c r="E1" s="92"/>
      <c r="F1" s="92"/>
      <c r="G1" s="92"/>
      <c r="H1" s="92"/>
      <c r="I1" s="92"/>
      <c r="J1" s="9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2"/>
      <c r="AC1" s="2"/>
      <c r="AD1" s="2"/>
    </row>
    <row r="2" spans="1:30" ht="14.25" customHeight="1" x14ac:dyDescent="0.4">
      <c r="A2" s="94" t="s">
        <v>1</v>
      </c>
      <c r="B2" s="89"/>
      <c r="C2" s="89"/>
      <c r="D2" s="89"/>
      <c r="E2" s="89"/>
      <c r="F2" s="89"/>
      <c r="G2" s="89"/>
      <c r="H2" s="89"/>
      <c r="I2" s="89"/>
      <c r="J2" s="9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2"/>
      <c r="AC2" s="2"/>
      <c r="AD2" s="2"/>
    </row>
    <row r="3" spans="1:30" ht="29.25" customHeight="1" x14ac:dyDescent="0.35">
      <c r="A3" s="94" t="s">
        <v>2</v>
      </c>
      <c r="B3" s="89"/>
      <c r="C3" s="89"/>
      <c r="D3" s="89"/>
      <c r="E3" s="89"/>
      <c r="F3" s="89"/>
      <c r="G3" s="89"/>
      <c r="H3" s="89"/>
      <c r="I3" s="89"/>
      <c r="J3" s="95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4"/>
      <c r="AB3" s="2"/>
      <c r="AC3" s="2"/>
      <c r="AD3" s="2"/>
    </row>
    <row r="4" spans="1:30" ht="14.25" customHeight="1" x14ac:dyDescent="0.25">
      <c r="A4" s="5" t="s">
        <v>424</v>
      </c>
      <c r="B4" s="96" t="s">
        <v>4</v>
      </c>
      <c r="C4" s="89"/>
      <c r="D4" s="89"/>
      <c r="E4" s="89"/>
      <c r="F4" s="89"/>
      <c r="G4" s="89"/>
      <c r="H4" s="89"/>
      <c r="I4" s="89"/>
      <c r="J4" s="90"/>
      <c r="K4" s="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4.25" customHeight="1" x14ac:dyDescent="0.25">
      <c r="A5" s="97" t="s">
        <v>5</v>
      </c>
      <c r="B5" s="89"/>
      <c r="C5" s="89"/>
      <c r="D5" s="89"/>
      <c r="E5" s="89"/>
      <c r="F5" s="89"/>
      <c r="G5" s="89"/>
      <c r="H5" s="89"/>
      <c r="I5" s="89"/>
      <c r="J5" s="90"/>
      <c r="K5" s="7"/>
      <c r="L5" s="8"/>
      <c r="M5" s="9"/>
      <c r="N5" s="9"/>
      <c r="O5" s="9"/>
      <c r="P5" s="9"/>
      <c r="Q5" s="9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4.25" customHeight="1" x14ac:dyDescent="0.25">
      <c r="A6" s="10" t="s">
        <v>6</v>
      </c>
      <c r="B6" s="10" t="s">
        <v>7</v>
      </c>
      <c r="C6" s="10" t="s">
        <v>8</v>
      </c>
      <c r="D6" s="10" t="s">
        <v>9</v>
      </c>
      <c r="E6" s="10" t="s">
        <v>10</v>
      </c>
      <c r="F6" s="10" t="s">
        <v>11</v>
      </c>
      <c r="G6" s="10" t="s">
        <v>12</v>
      </c>
      <c r="H6" s="10" t="s">
        <v>13</v>
      </c>
      <c r="I6" s="10" t="s">
        <v>14</v>
      </c>
      <c r="J6" s="10" t="s">
        <v>15</v>
      </c>
      <c r="K6" s="11"/>
      <c r="L6" s="12"/>
      <c r="M6" s="12"/>
      <c r="N6" s="12"/>
      <c r="O6" s="12"/>
      <c r="P6" s="12"/>
      <c r="Q6" s="12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</row>
    <row r="7" spans="1:30" ht="14.25" customHeight="1" x14ac:dyDescent="0.3">
      <c r="A7" s="14" t="s">
        <v>16</v>
      </c>
      <c r="B7" s="14" t="s">
        <v>17</v>
      </c>
      <c r="C7" s="15" t="s">
        <v>18</v>
      </c>
      <c r="D7" s="15" t="s">
        <v>19</v>
      </c>
      <c r="E7" s="16">
        <v>1</v>
      </c>
      <c r="F7" s="17" t="s">
        <v>425</v>
      </c>
      <c r="G7" s="18">
        <v>10570</v>
      </c>
      <c r="H7" s="19">
        <v>0</v>
      </c>
      <c r="I7" s="19">
        <v>0</v>
      </c>
      <c r="J7" s="20">
        <f t="shared" ref="J7:J101" si="0">SUM(G7:I7)</f>
        <v>10570</v>
      </c>
      <c r="K7" s="21"/>
      <c r="L7" s="21"/>
      <c r="M7" s="21"/>
      <c r="N7" s="21"/>
      <c r="O7" s="21"/>
      <c r="P7" s="21"/>
      <c r="Q7" s="21"/>
      <c r="R7" s="22"/>
      <c r="S7" s="22"/>
      <c r="T7" s="22"/>
      <c r="U7" s="22"/>
      <c r="V7" s="22"/>
      <c r="W7" s="22"/>
      <c r="X7" s="22"/>
      <c r="Y7" s="22"/>
      <c r="Z7" s="22"/>
      <c r="AA7" s="23"/>
      <c r="AB7" s="23"/>
      <c r="AC7" s="23"/>
      <c r="AD7" s="23"/>
    </row>
    <row r="8" spans="1:30" ht="14.25" customHeight="1" x14ac:dyDescent="0.3">
      <c r="A8" s="24" t="s">
        <v>21</v>
      </c>
      <c r="B8" s="14" t="s">
        <v>22</v>
      </c>
      <c r="C8" s="15" t="s">
        <v>23</v>
      </c>
      <c r="D8" s="15" t="s">
        <v>24</v>
      </c>
      <c r="E8" s="16">
        <v>1</v>
      </c>
      <c r="F8" s="25" t="s">
        <v>393</v>
      </c>
      <c r="G8" s="19">
        <v>0</v>
      </c>
      <c r="H8" s="18">
        <v>1994.32</v>
      </c>
      <c r="I8" s="18">
        <v>7973.3</v>
      </c>
      <c r="J8" s="20">
        <f t="shared" si="0"/>
        <v>9967.6200000000008</v>
      </c>
      <c r="K8" s="21"/>
      <c r="L8" s="21"/>
      <c r="M8" s="21"/>
      <c r="N8" s="21"/>
      <c r="O8" s="21"/>
      <c r="P8" s="21"/>
      <c r="Q8" s="21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1:30" ht="14.25" customHeight="1" x14ac:dyDescent="0.3">
      <c r="A9" s="24" t="s">
        <v>26</v>
      </c>
      <c r="B9" s="14" t="s">
        <v>22</v>
      </c>
      <c r="C9" s="15" t="s">
        <v>27</v>
      </c>
      <c r="D9" s="15" t="s">
        <v>24</v>
      </c>
      <c r="E9" s="16">
        <v>1</v>
      </c>
      <c r="F9" s="25" t="s">
        <v>389</v>
      </c>
      <c r="G9" s="19">
        <v>0</v>
      </c>
      <c r="H9" s="18">
        <v>1994.32</v>
      </c>
      <c r="I9" s="18">
        <v>7973.3</v>
      </c>
      <c r="J9" s="20">
        <f t="shared" si="0"/>
        <v>9967.6200000000008</v>
      </c>
      <c r="K9" s="21"/>
      <c r="L9" s="21"/>
      <c r="M9" s="21"/>
      <c r="N9" s="21"/>
      <c r="O9" s="21"/>
      <c r="P9" s="21"/>
      <c r="Q9" s="21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</row>
    <row r="10" spans="1:30" ht="14.25" customHeight="1" x14ac:dyDescent="0.3">
      <c r="A10" s="14" t="s">
        <v>29</v>
      </c>
      <c r="B10" s="14" t="s">
        <v>22</v>
      </c>
      <c r="C10" s="15" t="s">
        <v>30</v>
      </c>
      <c r="D10" s="15" t="s">
        <v>31</v>
      </c>
      <c r="E10" s="16">
        <v>1</v>
      </c>
      <c r="F10" s="25" t="s">
        <v>32</v>
      </c>
      <c r="G10" s="19">
        <v>0</v>
      </c>
      <c r="H10" s="19">
        <v>0</v>
      </c>
      <c r="I10" s="18">
        <v>7973.3</v>
      </c>
      <c r="J10" s="20">
        <f t="shared" si="0"/>
        <v>7973.3</v>
      </c>
      <c r="K10" s="21"/>
      <c r="L10" s="21"/>
      <c r="M10" s="21"/>
      <c r="N10" s="21"/>
      <c r="O10" s="21"/>
      <c r="P10" s="21"/>
      <c r="Q10" s="21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 ht="14.25" customHeight="1" x14ac:dyDescent="0.3">
      <c r="A11" s="75" t="s">
        <v>33</v>
      </c>
      <c r="B11" s="14" t="s">
        <v>34</v>
      </c>
      <c r="C11" s="15" t="s">
        <v>27</v>
      </c>
      <c r="D11" s="15" t="s">
        <v>24</v>
      </c>
      <c r="E11" s="16">
        <v>1</v>
      </c>
      <c r="F11" s="17" t="s">
        <v>84</v>
      </c>
      <c r="G11" s="19">
        <v>0</v>
      </c>
      <c r="H11" s="26">
        <v>1461.77</v>
      </c>
      <c r="I11" s="18">
        <v>5847.08</v>
      </c>
      <c r="J11" s="20">
        <f t="shared" si="0"/>
        <v>7308.85</v>
      </c>
      <c r="K11" s="21"/>
      <c r="L11" s="21"/>
      <c r="M11" s="21"/>
      <c r="N11" s="21"/>
      <c r="O11" s="21"/>
      <c r="P11" s="21"/>
      <c r="Q11" s="21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ht="14.25" customHeight="1" x14ac:dyDescent="0.3">
      <c r="A12" s="14" t="s">
        <v>36</v>
      </c>
      <c r="B12" s="14" t="s">
        <v>34</v>
      </c>
      <c r="C12" s="15" t="s">
        <v>37</v>
      </c>
      <c r="D12" s="15" t="s">
        <v>24</v>
      </c>
      <c r="E12" s="16">
        <v>1</v>
      </c>
      <c r="F12" s="17" t="s">
        <v>426</v>
      </c>
      <c r="G12" s="19">
        <v>0</v>
      </c>
      <c r="H12" s="26">
        <v>1461.77</v>
      </c>
      <c r="I12" s="27">
        <v>5847.08</v>
      </c>
      <c r="J12" s="20">
        <f t="shared" si="0"/>
        <v>7308.85</v>
      </c>
      <c r="K12" s="21"/>
      <c r="L12" s="21"/>
      <c r="M12" s="21"/>
      <c r="N12" s="21"/>
      <c r="O12" s="21"/>
      <c r="P12" s="21"/>
      <c r="Q12" s="21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ht="14.25" customHeight="1" x14ac:dyDescent="0.3">
      <c r="A13" s="14" t="s">
        <v>39</v>
      </c>
      <c r="B13" s="24" t="s">
        <v>34</v>
      </c>
      <c r="C13" s="15" t="s">
        <v>23</v>
      </c>
      <c r="D13" s="15" t="s">
        <v>24</v>
      </c>
      <c r="E13" s="16">
        <v>1</v>
      </c>
      <c r="F13" s="28" t="s">
        <v>395</v>
      </c>
      <c r="G13" s="19">
        <v>0</v>
      </c>
      <c r="H13" s="18">
        <v>1461.77</v>
      </c>
      <c r="I13" s="18">
        <v>5847.08</v>
      </c>
      <c r="J13" s="20">
        <f t="shared" si="0"/>
        <v>7308.85</v>
      </c>
      <c r="K13" s="21"/>
      <c r="L13" s="21"/>
      <c r="M13" s="21"/>
      <c r="N13" s="21"/>
      <c r="O13" s="21"/>
      <c r="P13" s="21"/>
      <c r="Q13" s="21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ht="14.25" customHeight="1" x14ac:dyDescent="0.3">
      <c r="A14" s="24" t="s">
        <v>41</v>
      </c>
      <c r="B14" s="14" t="s">
        <v>42</v>
      </c>
      <c r="C14" s="15" t="s">
        <v>43</v>
      </c>
      <c r="D14" s="15" t="s">
        <v>24</v>
      </c>
      <c r="E14" s="16">
        <v>1</v>
      </c>
      <c r="F14" s="17" t="s">
        <v>125</v>
      </c>
      <c r="G14" s="19">
        <v>0</v>
      </c>
      <c r="H14" s="18">
        <v>1229.22</v>
      </c>
      <c r="I14" s="18">
        <v>4916.8599999999997</v>
      </c>
      <c r="J14" s="20">
        <f t="shared" si="0"/>
        <v>6146.08</v>
      </c>
      <c r="K14" s="21"/>
      <c r="L14" s="21"/>
      <c r="M14" s="21"/>
      <c r="N14" s="21"/>
      <c r="O14" s="21"/>
      <c r="P14" s="21"/>
      <c r="Q14" s="21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ht="14.25" customHeight="1" x14ac:dyDescent="0.3">
      <c r="A15" s="76" t="s">
        <v>45</v>
      </c>
      <c r="B15" s="14" t="s">
        <v>42</v>
      </c>
      <c r="C15" s="15" t="s">
        <v>46</v>
      </c>
      <c r="D15" s="15" t="s">
        <v>24</v>
      </c>
      <c r="E15" s="16">
        <v>1</v>
      </c>
      <c r="F15" s="17" t="s">
        <v>427</v>
      </c>
      <c r="G15" s="19">
        <v>0</v>
      </c>
      <c r="H15" s="18">
        <v>1229.22</v>
      </c>
      <c r="I15" s="18">
        <v>4916.8599999999997</v>
      </c>
      <c r="J15" s="20">
        <f t="shared" si="0"/>
        <v>6146.08</v>
      </c>
      <c r="K15" s="21"/>
      <c r="L15" s="21"/>
      <c r="M15" s="21"/>
      <c r="N15" s="21"/>
      <c r="O15" s="21"/>
      <c r="P15" s="21"/>
      <c r="Q15" s="21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ht="14.25" customHeight="1" x14ac:dyDescent="0.3">
      <c r="A16" s="24" t="s">
        <v>48</v>
      </c>
      <c r="B16" s="14" t="s">
        <v>42</v>
      </c>
      <c r="C16" s="15" t="s">
        <v>49</v>
      </c>
      <c r="D16" s="15" t="s">
        <v>24</v>
      </c>
      <c r="E16" s="16">
        <v>1</v>
      </c>
      <c r="F16" s="17" t="s">
        <v>428</v>
      </c>
      <c r="G16" s="19">
        <v>0</v>
      </c>
      <c r="H16" s="18">
        <v>1229.22</v>
      </c>
      <c r="I16" s="18">
        <v>4916.8599999999997</v>
      </c>
      <c r="J16" s="20">
        <f t="shared" si="0"/>
        <v>6146.08</v>
      </c>
      <c r="K16" s="21"/>
      <c r="L16" s="21"/>
      <c r="M16" s="21"/>
      <c r="N16" s="21"/>
      <c r="O16" s="21"/>
      <c r="P16" s="21"/>
      <c r="Q16" s="21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ht="14.25" customHeight="1" x14ac:dyDescent="0.3">
      <c r="A17" s="24" t="s">
        <v>51</v>
      </c>
      <c r="B17" s="14" t="s">
        <v>42</v>
      </c>
      <c r="C17" s="15" t="s">
        <v>52</v>
      </c>
      <c r="D17" s="15" t="s">
        <v>24</v>
      </c>
      <c r="E17" s="16">
        <v>1</v>
      </c>
      <c r="F17" s="17" t="s">
        <v>396</v>
      </c>
      <c r="G17" s="19">
        <v>0</v>
      </c>
      <c r="H17" s="18">
        <v>1229.22</v>
      </c>
      <c r="I17" s="18">
        <v>4916.8599999999997</v>
      </c>
      <c r="J17" s="20">
        <f t="shared" si="0"/>
        <v>6146.08</v>
      </c>
      <c r="K17" s="21"/>
      <c r="L17" s="21"/>
      <c r="M17" s="21"/>
      <c r="N17" s="21"/>
      <c r="O17" s="21"/>
      <c r="P17" s="21"/>
      <c r="Q17" s="21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ht="14.25" customHeight="1" x14ac:dyDescent="0.3">
      <c r="A18" s="24" t="s">
        <v>54</v>
      </c>
      <c r="B18" s="14" t="s">
        <v>42</v>
      </c>
      <c r="C18" s="15" t="s">
        <v>55</v>
      </c>
      <c r="D18" s="15" t="s">
        <v>24</v>
      </c>
      <c r="E18" s="16">
        <v>1</v>
      </c>
      <c r="F18" s="17" t="s">
        <v>397</v>
      </c>
      <c r="G18" s="19">
        <v>0</v>
      </c>
      <c r="H18" s="18">
        <v>1229.22</v>
      </c>
      <c r="I18" s="18">
        <v>4916.8599999999997</v>
      </c>
      <c r="J18" s="20">
        <f t="shared" si="0"/>
        <v>6146.08</v>
      </c>
      <c r="K18" s="21"/>
      <c r="L18" s="21"/>
      <c r="M18" s="21"/>
      <c r="N18" s="21"/>
      <c r="O18" s="21"/>
      <c r="P18" s="21"/>
      <c r="Q18" s="21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ht="14.25" customHeight="1" x14ac:dyDescent="0.3">
      <c r="A19" s="24" t="s">
        <v>57</v>
      </c>
      <c r="B19" s="14" t="s">
        <v>58</v>
      </c>
      <c r="C19" s="15" t="s">
        <v>23</v>
      </c>
      <c r="D19" s="15" t="s">
        <v>24</v>
      </c>
      <c r="E19" s="16">
        <v>1</v>
      </c>
      <c r="F19" s="17" t="s">
        <v>59</v>
      </c>
      <c r="G19" s="19">
        <v>0</v>
      </c>
      <c r="H19" s="18">
        <v>1129.55</v>
      </c>
      <c r="I19" s="18">
        <v>4518.2</v>
      </c>
      <c r="J19" s="20">
        <f t="shared" si="0"/>
        <v>5647.75</v>
      </c>
      <c r="K19" s="21"/>
      <c r="L19" s="21"/>
      <c r="M19" s="21"/>
      <c r="N19" s="21"/>
      <c r="O19" s="21"/>
      <c r="P19" s="21"/>
      <c r="Q19" s="21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ht="14.25" customHeight="1" x14ac:dyDescent="0.3">
      <c r="A20" s="14" t="s">
        <v>60</v>
      </c>
      <c r="B20" s="14" t="s">
        <v>58</v>
      </c>
      <c r="C20" s="15" t="s">
        <v>61</v>
      </c>
      <c r="D20" s="15" t="s">
        <v>24</v>
      </c>
      <c r="E20" s="16">
        <v>1</v>
      </c>
      <c r="F20" s="17" t="s">
        <v>62</v>
      </c>
      <c r="G20" s="19">
        <v>0</v>
      </c>
      <c r="H20" s="26">
        <v>1129.55</v>
      </c>
      <c r="I20" s="18">
        <v>4518.2</v>
      </c>
      <c r="J20" s="20">
        <f t="shared" si="0"/>
        <v>5647.75</v>
      </c>
      <c r="K20" s="21"/>
      <c r="L20" s="21"/>
      <c r="M20" s="21"/>
      <c r="N20" s="21"/>
      <c r="O20" s="21"/>
      <c r="P20" s="21"/>
      <c r="Q20" s="21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ht="14.25" customHeight="1" x14ac:dyDescent="0.3">
      <c r="A21" s="14" t="s">
        <v>63</v>
      </c>
      <c r="B21" s="24" t="s">
        <v>58</v>
      </c>
      <c r="C21" s="15" t="s">
        <v>46</v>
      </c>
      <c r="D21" s="15" t="s">
        <v>24</v>
      </c>
      <c r="E21" s="16">
        <v>1</v>
      </c>
      <c r="F21" s="17" t="s">
        <v>398</v>
      </c>
      <c r="G21" s="19">
        <v>0</v>
      </c>
      <c r="H21" s="18">
        <v>1129.55</v>
      </c>
      <c r="I21" s="18">
        <v>4518.2</v>
      </c>
      <c r="J21" s="20">
        <f t="shared" si="0"/>
        <v>5647.75</v>
      </c>
      <c r="K21" s="21"/>
      <c r="L21" s="21"/>
      <c r="M21" s="21"/>
      <c r="N21" s="21"/>
      <c r="O21" s="21"/>
      <c r="P21" s="21"/>
      <c r="Q21" s="21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ht="14.25" customHeight="1" x14ac:dyDescent="0.3">
      <c r="A22" s="24" t="s">
        <v>65</v>
      </c>
      <c r="B22" s="14" t="s">
        <v>66</v>
      </c>
      <c r="C22" s="15" t="s">
        <v>23</v>
      </c>
      <c r="D22" s="15" t="s">
        <v>24</v>
      </c>
      <c r="E22" s="16">
        <v>1</v>
      </c>
      <c r="F22" s="56" t="s">
        <v>384</v>
      </c>
      <c r="G22" s="19">
        <v>0</v>
      </c>
      <c r="H22" s="18">
        <v>930.22</v>
      </c>
      <c r="I22" s="18">
        <v>3720.87</v>
      </c>
      <c r="J22" s="20">
        <f t="shared" si="0"/>
        <v>4651.09</v>
      </c>
      <c r="K22" s="21"/>
      <c r="L22" s="21"/>
      <c r="M22" s="21"/>
      <c r="N22" s="21"/>
      <c r="O22" s="21"/>
      <c r="P22" s="21"/>
      <c r="Q22" s="21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ht="14.25" customHeight="1" x14ac:dyDescent="0.3">
      <c r="A23" s="24" t="s">
        <v>68</v>
      </c>
      <c r="B23" s="14" t="s">
        <v>66</v>
      </c>
      <c r="C23" s="15" t="s">
        <v>69</v>
      </c>
      <c r="D23" s="15" t="s">
        <v>24</v>
      </c>
      <c r="E23" s="16">
        <v>1</v>
      </c>
      <c r="F23" s="17" t="s">
        <v>399</v>
      </c>
      <c r="G23" s="19">
        <v>0</v>
      </c>
      <c r="H23" s="18">
        <v>930.22</v>
      </c>
      <c r="I23" s="18">
        <v>3720.87</v>
      </c>
      <c r="J23" s="20">
        <f t="shared" si="0"/>
        <v>4651.09</v>
      </c>
      <c r="K23" s="21"/>
      <c r="L23" s="21"/>
      <c r="M23" s="21"/>
      <c r="N23" s="21"/>
      <c r="O23" s="21"/>
      <c r="P23" s="21"/>
      <c r="Q23" s="21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ht="14.25" customHeight="1" x14ac:dyDescent="0.3">
      <c r="A24" s="24" t="s">
        <v>71</v>
      </c>
      <c r="B24" s="14" t="s">
        <v>66</v>
      </c>
      <c r="C24" s="15" t="s">
        <v>72</v>
      </c>
      <c r="D24" s="15" t="s">
        <v>24</v>
      </c>
      <c r="E24" s="16">
        <v>1</v>
      </c>
      <c r="F24" s="56" t="s">
        <v>73</v>
      </c>
      <c r="G24" s="19">
        <v>0</v>
      </c>
      <c r="H24" s="18">
        <v>930.22</v>
      </c>
      <c r="I24" s="18">
        <v>3720.87</v>
      </c>
      <c r="J24" s="20">
        <f t="shared" si="0"/>
        <v>4651.09</v>
      </c>
      <c r="K24" s="21"/>
      <c r="L24" s="21"/>
      <c r="M24" s="21"/>
      <c r="N24" s="21"/>
      <c r="O24" s="21"/>
      <c r="P24" s="21"/>
      <c r="Q24" s="21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ht="14.25" customHeight="1" x14ac:dyDescent="0.3">
      <c r="A25" s="24" t="s">
        <v>74</v>
      </c>
      <c r="B25" s="14" t="s">
        <v>66</v>
      </c>
      <c r="C25" s="15" t="s">
        <v>27</v>
      </c>
      <c r="D25" s="15" t="s">
        <v>24</v>
      </c>
      <c r="E25" s="16">
        <v>1</v>
      </c>
      <c r="F25" s="56" t="s">
        <v>75</v>
      </c>
      <c r="G25" s="19">
        <v>0</v>
      </c>
      <c r="H25" s="18">
        <v>930.22</v>
      </c>
      <c r="I25" s="18">
        <v>3720.87</v>
      </c>
      <c r="J25" s="20">
        <f t="shared" si="0"/>
        <v>4651.09</v>
      </c>
      <c r="K25" s="21"/>
      <c r="L25" s="21"/>
      <c r="M25" s="21"/>
      <c r="N25" s="21"/>
      <c r="O25" s="21"/>
      <c r="P25" s="21"/>
      <c r="Q25" s="21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ht="14.25" customHeight="1" x14ac:dyDescent="0.3">
      <c r="A26" s="24" t="s">
        <v>76</v>
      </c>
      <c r="B26" s="14" t="s">
        <v>66</v>
      </c>
      <c r="C26" s="15" t="s">
        <v>77</v>
      </c>
      <c r="D26" s="15" t="s">
        <v>24</v>
      </c>
      <c r="E26" s="16">
        <v>1</v>
      </c>
      <c r="F26" s="56" t="s">
        <v>78</v>
      </c>
      <c r="G26" s="19">
        <v>0</v>
      </c>
      <c r="H26" s="18">
        <v>930.22</v>
      </c>
      <c r="I26" s="18">
        <v>3720.87</v>
      </c>
      <c r="J26" s="20">
        <f t="shared" si="0"/>
        <v>4651.09</v>
      </c>
      <c r="K26" s="21"/>
      <c r="L26" s="21"/>
      <c r="M26" s="21"/>
      <c r="N26" s="21"/>
      <c r="O26" s="21"/>
      <c r="P26" s="21"/>
      <c r="Q26" s="21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ht="14.25" customHeight="1" x14ac:dyDescent="0.3">
      <c r="A27" s="24" t="s">
        <v>79</v>
      </c>
      <c r="B27" s="14" t="s">
        <v>66</v>
      </c>
      <c r="C27" s="15" t="s">
        <v>77</v>
      </c>
      <c r="D27" s="15" t="s">
        <v>24</v>
      </c>
      <c r="E27" s="16">
        <v>1</v>
      </c>
      <c r="F27" s="56" t="s">
        <v>400</v>
      </c>
      <c r="G27" s="19">
        <v>0</v>
      </c>
      <c r="H27" s="18">
        <v>930.22</v>
      </c>
      <c r="I27" s="18">
        <v>3720.87</v>
      </c>
      <c r="J27" s="20">
        <f t="shared" si="0"/>
        <v>4651.09</v>
      </c>
      <c r="K27" s="21"/>
      <c r="L27" s="21"/>
      <c r="M27" s="21"/>
      <c r="N27" s="21"/>
      <c r="O27" s="21"/>
      <c r="P27" s="21"/>
      <c r="Q27" s="21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ht="14.25" customHeight="1" x14ac:dyDescent="0.3">
      <c r="A28" s="14" t="s">
        <v>81</v>
      </c>
      <c r="B28" s="24" t="s">
        <v>66</v>
      </c>
      <c r="C28" s="15" t="s">
        <v>27</v>
      </c>
      <c r="D28" s="15" t="s">
        <v>24</v>
      </c>
      <c r="E28" s="16">
        <v>1</v>
      </c>
      <c r="F28" s="56" t="s">
        <v>401</v>
      </c>
      <c r="G28" s="19">
        <v>0</v>
      </c>
      <c r="H28" s="18">
        <v>930.22</v>
      </c>
      <c r="I28" s="18">
        <v>3720.87</v>
      </c>
      <c r="J28" s="20">
        <f t="shared" si="0"/>
        <v>4651.09</v>
      </c>
      <c r="K28" s="21"/>
      <c r="L28" s="21"/>
      <c r="M28" s="21"/>
      <c r="N28" s="21"/>
      <c r="O28" s="21"/>
      <c r="P28" s="21"/>
      <c r="Q28" s="21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ht="14.25" customHeight="1" x14ac:dyDescent="0.3">
      <c r="A29" s="14" t="s">
        <v>83</v>
      </c>
      <c r="B29" s="24" t="s">
        <v>66</v>
      </c>
      <c r="C29" s="15" t="s">
        <v>37</v>
      </c>
      <c r="D29" s="15" t="s">
        <v>24</v>
      </c>
      <c r="E29" s="16">
        <v>1</v>
      </c>
      <c r="F29" s="17" t="s">
        <v>429</v>
      </c>
      <c r="G29" s="19">
        <v>0</v>
      </c>
      <c r="H29" s="18">
        <v>930.22</v>
      </c>
      <c r="I29" s="18">
        <v>3720.87</v>
      </c>
      <c r="J29" s="20">
        <f t="shared" si="0"/>
        <v>4651.09</v>
      </c>
      <c r="K29" s="21"/>
      <c r="L29" s="21"/>
      <c r="M29" s="21"/>
      <c r="N29" s="21"/>
      <c r="O29" s="21"/>
      <c r="P29" s="21"/>
      <c r="Q29" s="21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ht="14.25" customHeight="1" x14ac:dyDescent="0.3">
      <c r="A30" s="29" t="s">
        <v>85</v>
      </c>
      <c r="B30" s="30" t="s">
        <v>86</v>
      </c>
      <c r="C30" s="15" t="s">
        <v>37</v>
      </c>
      <c r="D30" s="15" t="s">
        <v>24</v>
      </c>
      <c r="E30" s="16">
        <v>1</v>
      </c>
      <c r="F30" s="56" t="s">
        <v>87</v>
      </c>
      <c r="G30" s="19">
        <v>0</v>
      </c>
      <c r="H30" s="18">
        <v>664.44</v>
      </c>
      <c r="I30" s="18">
        <v>2657.77</v>
      </c>
      <c r="J30" s="20">
        <f t="shared" si="0"/>
        <v>3322.21</v>
      </c>
      <c r="K30" s="21"/>
      <c r="L30" s="21"/>
      <c r="M30" s="21"/>
      <c r="N30" s="21"/>
      <c r="O30" s="21"/>
      <c r="P30" s="21"/>
      <c r="Q30" s="21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ht="14.25" customHeight="1" x14ac:dyDescent="0.3">
      <c r="A31" s="14" t="s">
        <v>88</v>
      </c>
      <c r="B31" s="14" t="s">
        <v>86</v>
      </c>
      <c r="C31" s="15" t="s">
        <v>89</v>
      </c>
      <c r="D31" s="15" t="s">
        <v>24</v>
      </c>
      <c r="E31" s="16">
        <v>1</v>
      </c>
      <c r="F31" s="56" t="s">
        <v>402</v>
      </c>
      <c r="G31" s="19">
        <v>0</v>
      </c>
      <c r="H31" s="18">
        <v>664.44</v>
      </c>
      <c r="I31" s="18">
        <v>2657.77</v>
      </c>
      <c r="J31" s="20">
        <f t="shared" si="0"/>
        <v>3322.21</v>
      </c>
      <c r="K31" s="21"/>
      <c r="L31" s="21"/>
      <c r="M31" s="21"/>
      <c r="N31" s="21"/>
      <c r="O31" s="21"/>
      <c r="P31" s="21"/>
      <c r="Q31" s="21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ht="14.25" customHeight="1" x14ac:dyDescent="0.3">
      <c r="A32" s="24" t="s">
        <v>91</v>
      </c>
      <c r="B32" s="14" t="s">
        <v>86</v>
      </c>
      <c r="C32" s="15" t="s">
        <v>77</v>
      </c>
      <c r="D32" s="15" t="s">
        <v>24</v>
      </c>
      <c r="E32" s="16">
        <v>1</v>
      </c>
      <c r="F32" s="56" t="s">
        <v>403</v>
      </c>
      <c r="G32" s="19">
        <v>0</v>
      </c>
      <c r="H32" s="18">
        <v>664.44</v>
      </c>
      <c r="I32" s="18">
        <v>2657.77</v>
      </c>
      <c r="J32" s="20">
        <f t="shared" si="0"/>
        <v>3322.21</v>
      </c>
      <c r="K32" s="21"/>
      <c r="L32" s="21"/>
      <c r="M32" s="21"/>
      <c r="N32" s="21"/>
      <c r="O32" s="21"/>
      <c r="P32" s="21"/>
      <c r="Q32" s="21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ht="14.25" customHeight="1" x14ac:dyDescent="0.3">
      <c r="A33" s="24" t="s">
        <v>93</v>
      </c>
      <c r="B33" s="14" t="s">
        <v>86</v>
      </c>
      <c r="C33" s="15" t="s">
        <v>52</v>
      </c>
      <c r="D33" s="15" t="s">
        <v>24</v>
      </c>
      <c r="E33" s="16">
        <v>1</v>
      </c>
      <c r="F33" s="56" t="s">
        <v>94</v>
      </c>
      <c r="G33" s="19">
        <v>0</v>
      </c>
      <c r="H33" s="18">
        <v>664.44</v>
      </c>
      <c r="I33" s="18">
        <v>2657.77</v>
      </c>
      <c r="J33" s="20">
        <f t="shared" si="0"/>
        <v>3322.21</v>
      </c>
      <c r="K33" s="21"/>
      <c r="L33" s="21"/>
      <c r="M33" s="21"/>
      <c r="N33" s="21"/>
      <c r="O33" s="21"/>
      <c r="P33" s="21"/>
      <c r="Q33" s="21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ht="14.25" customHeight="1" x14ac:dyDescent="0.3">
      <c r="A34" s="24" t="s">
        <v>95</v>
      </c>
      <c r="B34" s="14" t="s">
        <v>86</v>
      </c>
      <c r="C34" s="15" t="s">
        <v>23</v>
      </c>
      <c r="D34" s="15" t="s">
        <v>24</v>
      </c>
      <c r="E34" s="16">
        <v>1</v>
      </c>
      <c r="F34" s="56" t="s">
        <v>96</v>
      </c>
      <c r="G34" s="19">
        <v>0</v>
      </c>
      <c r="H34" s="18">
        <v>664.44</v>
      </c>
      <c r="I34" s="18">
        <v>2657.77</v>
      </c>
      <c r="J34" s="20">
        <f t="shared" si="0"/>
        <v>3322.21</v>
      </c>
      <c r="K34" s="21"/>
      <c r="L34" s="21"/>
      <c r="M34" s="21"/>
      <c r="N34" s="21"/>
      <c r="O34" s="21"/>
      <c r="P34" s="21"/>
      <c r="Q34" s="21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ht="14.25" customHeight="1" x14ac:dyDescent="0.3">
      <c r="A35" s="24" t="s">
        <v>97</v>
      </c>
      <c r="B35" s="14" t="s">
        <v>86</v>
      </c>
      <c r="C35" s="15" t="s">
        <v>46</v>
      </c>
      <c r="D35" s="15" t="s">
        <v>24</v>
      </c>
      <c r="E35" s="16">
        <v>1</v>
      </c>
      <c r="F35" s="56" t="s">
        <v>404</v>
      </c>
      <c r="G35" s="19">
        <v>0</v>
      </c>
      <c r="H35" s="18">
        <v>664.44</v>
      </c>
      <c r="I35" s="18">
        <v>2657.77</v>
      </c>
      <c r="J35" s="20">
        <f t="shared" si="0"/>
        <v>3322.21</v>
      </c>
      <c r="K35" s="21"/>
      <c r="L35" s="21"/>
      <c r="M35" s="21"/>
      <c r="N35" s="21"/>
      <c r="O35" s="21"/>
      <c r="P35" s="21"/>
      <c r="Q35" s="21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</row>
    <row r="36" spans="1:30" ht="14.25" customHeight="1" x14ac:dyDescent="0.3">
      <c r="A36" s="24" t="s">
        <v>97</v>
      </c>
      <c r="B36" s="14" t="s">
        <v>86</v>
      </c>
      <c r="C36" s="15" t="s">
        <v>46</v>
      </c>
      <c r="D36" s="15" t="s">
        <v>24</v>
      </c>
      <c r="E36" s="16">
        <v>1</v>
      </c>
      <c r="F36" s="56" t="s">
        <v>99</v>
      </c>
      <c r="G36" s="19">
        <v>0</v>
      </c>
      <c r="H36" s="18">
        <v>664.44</v>
      </c>
      <c r="I36" s="18">
        <v>2657.77</v>
      </c>
      <c r="J36" s="20">
        <f t="shared" si="0"/>
        <v>3322.21</v>
      </c>
      <c r="K36" s="21"/>
      <c r="L36" s="21"/>
      <c r="M36" s="21"/>
      <c r="N36" s="21"/>
      <c r="O36" s="21"/>
      <c r="P36" s="21"/>
      <c r="Q36" s="21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 ht="14.25" customHeight="1" x14ac:dyDescent="0.3">
      <c r="A37" s="24" t="s">
        <v>97</v>
      </c>
      <c r="B37" s="14" t="s">
        <v>86</v>
      </c>
      <c r="C37" s="15" t="s">
        <v>46</v>
      </c>
      <c r="D37" s="15" t="s">
        <v>24</v>
      </c>
      <c r="E37" s="16">
        <v>1</v>
      </c>
      <c r="F37" s="56" t="s">
        <v>100</v>
      </c>
      <c r="G37" s="19">
        <v>0</v>
      </c>
      <c r="H37" s="18">
        <v>664.44</v>
      </c>
      <c r="I37" s="18">
        <v>2657.77</v>
      </c>
      <c r="J37" s="20">
        <f t="shared" si="0"/>
        <v>3322.21</v>
      </c>
      <c r="K37" s="21"/>
      <c r="L37" s="21"/>
      <c r="M37" s="21"/>
      <c r="N37" s="21"/>
      <c r="O37" s="21"/>
      <c r="P37" s="21"/>
      <c r="Q37" s="21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 ht="14.25" customHeight="1" x14ac:dyDescent="0.3">
      <c r="A38" s="24" t="s">
        <v>101</v>
      </c>
      <c r="B38" s="14" t="s">
        <v>86</v>
      </c>
      <c r="C38" s="15" t="s">
        <v>46</v>
      </c>
      <c r="D38" s="15" t="s">
        <v>24</v>
      </c>
      <c r="E38" s="16">
        <v>1</v>
      </c>
      <c r="F38" s="17" t="s">
        <v>430</v>
      </c>
      <c r="G38" s="19">
        <v>0</v>
      </c>
      <c r="H38" s="18">
        <v>664.44</v>
      </c>
      <c r="I38" s="18">
        <v>2657.77</v>
      </c>
      <c r="J38" s="20">
        <f t="shared" si="0"/>
        <v>3322.21</v>
      </c>
      <c r="K38" s="21"/>
      <c r="L38" s="21"/>
      <c r="M38" s="21"/>
      <c r="N38" s="21"/>
      <c r="O38" s="21"/>
      <c r="P38" s="21"/>
      <c r="Q38" s="21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 ht="14.25" customHeight="1" x14ac:dyDescent="0.3">
      <c r="A39" s="24" t="s">
        <v>103</v>
      </c>
      <c r="B39" s="14" t="s">
        <v>86</v>
      </c>
      <c r="C39" s="15" t="s">
        <v>23</v>
      </c>
      <c r="D39" s="15" t="s">
        <v>24</v>
      </c>
      <c r="E39" s="16">
        <v>1</v>
      </c>
      <c r="F39" s="56" t="s">
        <v>104</v>
      </c>
      <c r="G39" s="19">
        <v>0</v>
      </c>
      <c r="H39" s="18">
        <v>664.44</v>
      </c>
      <c r="I39" s="18">
        <v>2657.77</v>
      </c>
      <c r="J39" s="20">
        <f t="shared" si="0"/>
        <v>3322.21</v>
      </c>
      <c r="K39" s="21"/>
      <c r="L39" s="21"/>
      <c r="M39" s="21"/>
      <c r="N39" s="21"/>
      <c r="O39" s="21"/>
      <c r="P39" s="21"/>
      <c r="Q39" s="21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 ht="14.25" customHeight="1" x14ac:dyDescent="0.3">
      <c r="A40" s="14" t="s">
        <v>105</v>
      </c>
      <c r="B40" s="14" t="s">
        <v>86</v>
      </c>
      <c r="C40" s="15" t="s">
        <v>46</v>
      </c>
      <c r="D40" s="15" t="s">
        <v>24</v>
      </c>
      <c r="E40" s="16">
        <v>1</v>
      </c>
      <c r="F40" s="56" t="s">
        <v>106</v>
      </c>
      <c r="G40" s="19">
        <v>0</v>
      </c>
      <c r="H40" s="18">
        <v>664.44</v>
      </c>
      <c r="I40" s="18">
        <v>2657.77</v>
      </c>
      <c r="J40" s="20">
        <f t="shared" si="0"/>
        <v>3322.21</v>
      </c>
      <c r="K40" s="21"/>
      <c r="L40" s="21"/>
      <c r="M40" s="21"/>
      <c r="N40" s="21"/>
      <c r="O40" s="21"/>
      <c r="P40" s="21"/>
      <c r="Q40" s="21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 ht="14.25" customHeight="1" x14ac:dyDescent="0.3">
      <c r="A41" s="24" t="s">
        <v>107</v>
      </c>
      <c r="B41" s="14" t="s">
        <v>108</v>
      </c>
      <c r="C41" s="15" t="s">
        <v>23</v>
      </c>
      <c r="D41" s="15" t="s">
        <v>24</v>
      </c>
      <c r="E41" s="16">
        <v>1</v>
      </c>
      <c r="F41" s="56" t="s">
        <v>109</v>
      </c>
      <c r="G41" s="19">
        <v>0</v>
      </c>
      <c r="H41" s="18">
        <v>431.89</v>
      </c>
      <c r="I41" s="18">
        <v>1727.55</v>
      </c>
      <c r="J41" s="20">
        <f t="shared" si="0"/>
        <v>2159.44</v>
      </c>
      <c r="K41" s="21"/>
      <c r="L41" s="21"/>
      <c r="M41" s="21"/>
      <c r="N41" s="21"/>
      <c r="O41" s="21"/>
      <c r="P41" s="21"/>
      <c r="Q41" s="21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 ht="14.25" customHeight="1" x14ac:dyDescent="0.3">
      <c r="A42" s="24" t="s">
        <v>110</v>
      </c>
      <c r="B42" s="14" t="s">
        <v>108</v>
      </c>
      <c r="C42" s="15" t="s">
        <v>89</v>
      </c>
      <c r="D42" s="15" t="s">
        <v>24</v>
      </c>
      <c r="E42" s="16">
        <v>1</v>
      </c>
      <c r="F42" s="17" t="s">
        <v>405</v>
      </c>
      <c r="G42" s="19">
        <v>0</v>
      </c>
      <c r="H42" s="18">
        <v>431.89</v>
      </c>
      <c r="I42" s="18">
        <v>1727.55</v>
      </c>
      <c r="J42" s="20">
        <f t="shared" si="0"/>
        <v>2159.44</v>
      </c>
      <c r="K42" s="21"/>
      <c r="L42" s="21"/>
      <c r="M42" s="21"/>
      <c r="N42" s="21"/>
      <c r="O42" s="21"/>
      <c r="P42" s="21"/>
      <c r="Q42" s="21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ht="14.25" customHeight="1" x14ac:dyDescent="0.3">
      <c r="A43" s="24" t="s">
        <v>112</v>
      </c>
      <c r="B43" s="14" t="s">
        <v>108</v>
      </c>
      <c r="C43" s="15" t="s">
        <v>49</v>
      </c>
      <c r="D43" s="15" t="s">
        <v>24</v>
      </c>
      <c r="E43" s="16">
        <v>1</v>
      </c>
      <c r="F43" s="56" t="s">
        <v>113</v>
      </c>
      <c r="G43" s="19">
        <v>0</v>
      </c>
      <c r="H43" s="18">
        <v>431.89</v>
      </c>
      <c r="I43" s="18">
        <v>1727.55</v>
      </c>
      <c r="J43" s="20">
        <f t="shared" si="0"/>
        <v>2159.44</v>
      </c>
      <c r="K43" s="21"/>
      <c r="L43" s="21"/>
      <c r="M43" s="21"/>
      <c r="N43" s="21"/>
      <c r="O43" s="21"/>
      <c r="P43" s="21"/>
      <c r="Q43" s="21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ht="14.25" customHeight="1" x14ac:dyDescent="0.3">
      <c r="A44" s="24" t="s">
        <v>114</v>
      </c>
      <c r="B44" s="14" t="s">
        <v>108</v>
      </c>
      <c r="C44" s="15" t="s">
        <v>61</v>
      </c>
      <c r="D44" s="15" t="s">
        <v>24</v>
      </c>
      <c r="E44" s="16">
        <v>1</v>
      </c>
      <c r="F44" s="56" t="s">
        <v>390</v>
      </c>
      <c r="G44" s="19">
        <v>0</v>
      </c>
      <c r="H44" s="18">
        <v>431.89</v>
      </c>
      <c r="I44" s="18">
        <v>1727.55</v>
      </c>
      <c r="J44" s="20">
        <f t="shared" si="0"/>
        <v>2159.44</v>
      </c>
      <c r="K44" s="21"/>
      <c r="L44" s="21"/>
      <c r="M44" s="21"/>
      <c r="N44" s="21"/>
      <c r="O44" s="21"/>
      <c r="P44" s="21"/>
      <c r="Q44" s="21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ht="14.25" customHeight="1" x14ac:dyDescent="0.3">
      <c r="A45" s="24" t="s">
        <v>116</v>
      </c>
      <c r="B45" s="14" t="s">
        <v>108</v>
      </c>
      <c r="C45" s="15" t="s">
        <v>61</v>
      </c>
      <c r="D45" s="15" t="s">
        <v>24</v>
      </c>
      <c r="E45" s="16">
        <v>1</v>
      </c>
      <c r="F45" s="56" t="s">
        <v>117</v>
      </c>
      <c r="G45" s="19">
        <v>0</v>
      </c>
      <c r="H45" s="18">
        <v>431.89</v>
      </c>
      <c r="I45" s="18">
        <v>1727.55</v>
      </c>
      <c r="J45" s="20">
        <f t="shared" si="0"/>
        <v>2159.44</v>
      </c>
      <c r="K45" s="21"/>
      <c r="L45" s="21"/>
      <c r="M45" s="21"/>
      <c r="N45" s="21"/>
      <c r="O45" s="21"/>
      <c r="P45" s="21"/>
      <c r="Q45" s="21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ht="14.25" customHeight="1" x14ac:dyDescent="0.3">
      <c r="A46" s="24" t="s">
        <v>118</v>
      </c>
      <c r="B46" s="14" t="s">
        <v>108</v>
      </c>
      <c r="C46" s="15" t="s">
        <v>119</v>
      </c>
      <c r="D46" s="15" t="s">
        <v>24</v>
      </c>
      <c r="E46" s="16">
        <v>1</v>
      </c>
      <c r="F46" s="56" t="s">
        <v>120</v>
      </c>
      <c r="G46" s="19">
        <v>0</v>
      </c>
      <c r="H46" s="18">
        <v>431.89</v>
      </c>
      <c r="I46" s="18">
        <v>1727.55</v>
      </c>
      <c r="J46" s="20">
        <f t="shared" si="0"/>
        <v>2159.44</v>
      </c>
      <c r="K46" s="21"/>
      <c r="L46" s="21"/>
      <c r="M46" s="21"/>
      <c r="N46" s="21"/>
      <c r="O46" s="21"/>
      <c r="P46" s="21"/>
      <c r="Q46" s="21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0" ht="14.25" customHeight="1" x14ac:dyDescent="0.3">
      <c r="A47" s="24" t="s">
        <v>121</v>
      </c>
      <c r="B47" s="14" t="s">
        <v>108</v>
      </c>
      <c r="C47" s="15" t="s">
        <v>77</v>
      </c>
      <c r="D47" s="15" t="s">
        <v>24</v>
      </c>
      <c r="E47" s="16">
        <v>1</v>
      </c>
      <c r="F47" s="56" t="s">
        <v>406</v>
      </c>
      <c r="G47" s="19">
        <v>0</v>
      </c>
      <c r="H47" s="18">
        <v>431.89</v>
      </c>
      <c r="I47" s="18">
        <v>1727.55</v>
      </c>
      <c r="J47" s="20">
        <f t="shared" si="0"/>
        <v>2159.44</v>
      </c>
      <c r="K47" s="21"/>
      <c r="L47" s="21"/>
      <c r="M47" s="21"/>
      <c r="N47" s="21"/>
      <c r="O47" s="21"/>
      <c r="P47" s="21"/>
      <c r="Q47" s="21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0" ht="14.25" customHeight="1" x14ac:dyDescent="0.3">
      <c r="A48" s="24" t="s">
        <v>121</v>
      </c>
      <c r="B48" s="14" t="s">
        <v>108</v>
      </c>
      <c r="C48" s="15" t="s">
        <v>77</v>
      </c>
      <c r="D48" s="15" t="s">
        <v>24</v>
      </c>
      <c r="E48" s="16">
        <v>1</v>
      </c>
      <c r="F48" s="56" t="s">
        <v>407</v>
      </c>
      <c r="G48" s="19">
        <v>0</v>
      </c>
      <c r="H48" s="18">
        <v>431.89</v>
      </c>
      <c r="I48" s="18">
        <v>1727.55</v>
      </c>
      <c r="J48" s="20">
        <f t="shared" si="0"/>
        <v>2159.44</v>
      </c>
      <c r="K48" s="21"/>
      <c r="L48" s="21"/>
      <c r="M48" s="21"/>
      <c r="N48" s="21"/>
      <c r="O48" s="21"/>
      <c r="P48" s="21"/>
      <c r="Q48" s="21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0" ht="14.25" customHeight="1" x14ac:dyDescent="0.3">
      <c r="A49" s="24" t="s">
        <v>124</v>
      </c>
      <c r="B49" s="14" t="s">
        <v>108</v>
      </c>
      <c r="C49" s="15" t="s">
        <v>43</v>
      </c>
      <c r="D49" s="15" t="s">
        <v>24</v>
      </c>
      <c r="E49" s="16">
        <v>1</v>
      </c>
      <c r="F49" s="56" t="s">
        <v>408</v>
      </c>
      <c r="G49" s="19">
        <v>0</v>
      </c>
      <c r="H49" s="18">
        <v>431.89</v>
      </c>
      <c r="I49" s="18">
        <v>1727.55</v>
      </c>
      <c r="J49" s="20">
        <f t="shared" si="0"/>
        <v>2159.44</v>
      </c>
      <c r="K49" s="21"/>
      <c r="L49" s="21"/>
      <c r="M49" s="21"/>
      <c r="N49" s="21"/>
      <c r="O49" s="21"/>
      <c r="P49" s="21"/>
      <c r="Q49" s="21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0" ht="14.25" customHeight="1" x14ac:dyDescent="0.3">
      <c r="A50" s="24" t="s">
        <v>126</v>
      </c>
      <c r="B50" s="14" t="s">
        <v>108</v>
      </c>
      <c r="C50" s="15" t="s">
        <v>23</v>
      </c>
      <c r="D50" s="15" t="s">
        <v>24</v>
      </c>
      <c r="E50" s="16">
        <v>1</v>
      </c>
      <c r="F50" s="56" t="s">
        <v>127</v>
      </c>
      <c r="G50" s="19">
        <v>0</v>
      </c>
      <c r="H50" s="18">
        <v>431.89</v>
      </c>
      <c r="I50" s="18">
        <v>1727.55</v>
      </c>
      <c r="J50" s="20">
        <f t="shared" si="0"/>
        <v>2159.44</v>
      </c>
      <c r="K50" s="21"/>
      <c r="L50" s="21"/>
      <c r="M50" s="21"/>
      <c r="N50" s="21"/>
      <c r="O50" s="21"/>
      <c r="P50" s="21"/>
      <c r="Q50" s="21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0" ht="14.25" customHeight="1" x14ac:dyDescent="0.3">
      <c r="A51" s="24" t="s">
        <v>130</v>
      </c>
      <c r="B51" s="14" t="s">
        <v>108</v>
      </c>
      <c r="C51" s="15" t="s">
        <v>46</v>
      </c>
      <c r="D51" s="15" t="s">
        <v>24</v>
      </c>
      <c r="E51" s="16">
        <v>1</v>
      </c>
      <c r="F51" s="56" t="s">
        <v>131</v>
      </c>
      <c r="G51" s="19">
        <v>0</v>
      </c>
      <c r="H51" s="18">
        <v>431.89</v>
      </c>
      <c r="I51" s="18">
        <v>1727.55</v>
      </c>
      <c r="J51" s="20">
        <f t="shared" si="0"/>
        <v>2159.44</v>
      </c>
      <c r="K51" s="21"/>
      <c r="L51" s="21"/>
      <c r="M51" s="21"/>
      <c r="N51" s="21"/>
      <c r="O51" s="21"/>
      <c r="P51" s="21"/>
      <c r="Q51" s="21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</row>
    <row r="52" spans="1:30" ht="14.25" customHeight="1" x14ac:dyDescent="0.3">
      <c r="A52" s="24" t="s">
        <v>132</v>
      </c>
      <c r="B52" s="14" t="s">
        <v>108</v>
      </c>
      <c r="C52" s="15" t="s">
        <v>46</v>
      </c>
      <c r="D52" s="15" t="s">
        <v>24</v>
      </c>
      <c r="E52" s="16">
        <v>1</v>
      </c>
      <c r="F52" s="17" t="s">
        <v>431</v>
      </c>
      <c r="G52" s="19">
        <v>0</v>
      </c>
      <c r="H52" s="18">
        <v>431.89</v>
      </c>
      <c r="I52" s="18">
        <v>1727.55</v>
      </c>
      <c r="J52" s="20">
        <f t="shared" si="0"/>
        <v>2159.44</v>
      </c>
      <c r="K52" s="21"/>
      <c r="L52" s="21"/>
      <c r="M52" s="21"/>
      <c r="N52" s="21"/>
      <c r="O52" s="21"/>
      <c r="P52" s="21"/>
      <c r="Q52" s="21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30" ht="14.25" customHeight="1" x14ac:dyDescent="0.3">
      <c r="A53" s="24" t="s">
        <v>134</v>
      </c>
      <c r="B53" s="14" t="s">
        <v>108</v>
      </c>
      <c r="C53" s="15" t="s">
        <v>135</v>
      </c>
      <c r="D53" s="15" t="s">
        <v>24</v>
      </c>
      <c r="E53" s="16">
        <v>1</v>
      </c>
      <c r="F53" s="17" t="s">
        <v>432</v>
      </c>
      <c r="G53" s="19">
        <v>0</v>
      </c>
      <c r="H53" s="18">
        <v>431.89</v>
      </c>
      <c r="I53" s="18">
        <v>1727.55</v>
      </c>
      <c r="J53" s="20">
        <f t="shared" si="0"/>
        <v>2159.44</v>
      </c>
      <c r="K53" s="21"/>
      <c r="L53" s="21"/>
      <c r="M53" s="21"/>
      <c r="N53" s="21"/>
      <c r="O53" s="21"/>
      <c r="P53" s="21"/>
      <c r="Q53" s="21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30" ht="14.25" customHeight="1" x14ac:dyDescent="0.3">
      <c r="A54" s="24" t="s">
        <v>137</v>
      </c>
      <c r="B54" s="14" t="s">
        <v>108</v>
      </c>
      <c r="C54" s="15" t="s">
        <v>46</v>
      </c>
      <c r="D54" s="15" t="s">
        <v>24</v>
      </c>
      <c r="E54" s="16">
        <v>1</v>
      </c>
      <c r="F54" s="56" t="s">
        <v>138</v>
      </c>
      <c r="G54" s="19">
        <v>0</v>
      </c>
      <c r="H54" s="18">
        <v>431.89</v>
      </c>
      <c r="I54" s="18">
        <v>1727.55</v>
      </c>
      <c r="J54" s="20">
        <f t="shared" si="0"/>
        <v>2159.44</v>
      </c>
      <c r="K54" s="21"/>
      <c r="L54" s="21"/>
      <c r="M54" s="21"/>
      <c r="N54" s="21"/>
      <c r="O54" s="21"/>
      <c r="P54" s="21"/>
      <c r="Q54" s="21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</row>
    <row r="55" spans="1:30" ht="14.25" customHeight="1" x14ac:dyDescent="0.3">
      <c r="A55" s="14" t="s">
        <v>139</v>
      </c>
      <c r="B55" s="14" t="s">
        <v>108</v>
      </c>
      <c r="C55" s="15" t="s">
        <v>140</v>
      </c>
      <c r="D55" s="15" t="s">
        <v>24</v>
      </c>
      <c r="E55" s="16">
        <v>1</v>
      </c>
      <c r="F55" s="56" t="s">
        <v>385</v>
      </c>
      <c r="G55" s="19">
        <v>0</v>
      </c>
      <c r="H55" s="18">
        <v>431.89</v>
      </c>
      <c r="I55" s="18">
        <v>1727.55</v>
      </c>
      <c r="J55" s="20">
        <f t="shared" si="0"/>
        <v>2159.44</v>
      </c>
      <c r="K55" s="21"/>
      <c r="L55" s="21"/>
      <c r="M55" s="21"/>
      <c r="N55" s="21"/>
      <c r="O55" s="21"/>
      <c r="P55" s="21"/>
      <c r="Q55" s="21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30" ht="14.25" customHeight="1" x14ac:dyDescent="0.3">
      <c r="A56" s="14" t="s">
        <v>142</v>
      </c>
      <c r="B56" s="14" t="s">
        <v>108</v>
      </c>
      <c r="C56" s="15" t="s">
        <v>89</v>
      </c>
      <c r="D56" s="15" t="s">
        <v>24</v>
      </c>
      <c r="E56" s="16">
        <v>1</v>
      </c>
      <c r="F56" s="78" t="s">
        <v>143</v>
      </c>
      <c r="G56" s="19">
        <v>0</v>
      </c>
      <c r="H56" s="18">
        <v>431.89</v>
      </c>
      <c r="I56" s="18">
        <v>1727.55</v>
      </c>
      <c r="J56" s="20">
        <f t="shared" si="0"/>
        <v>2159.44</v>
      </c>
      <c r="K56" s="21"/>
      <c r="L56" s="21"/>
      <c r="M56" s="21"/>
      <c r="N56" s="21"/>
      <c r="O56" s="21"/>
      <c r="P56" s="21"/>
      <c r="Q56" s="21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30" ht="14.25" customHeight="1" x14ac:dyDescent="0.3">
      <c r="A57" s="14" t="s">
        <v>144</v>
      </c>
      <c r="B57" s="14" t="s">
        <v>108</v>
      </c>
      <c r="C57" s="15" t="s">
        <v>145</v>
      </c>
      <c r="D57" s="15" t="s">
        <v>24</v>
      </c>
      <c r="E57" s="16">
        <v>1</v>
      </c>
      <c r="F57" s="17" t="s">
        <v>433</v>
      </c>
      <c r="G57" s="19">
        <v>0</v>
      </c>
      <c r="H57" s="18">
        <v>431.89</v>
      </c>
      <c r="I57" s="18">
        <v>1727.55</v>
      </c>
      <c r="J57" s="20">
        <f t="shared" si="0"/>
        <v>2159.44</v>
      </c>
      <c r="K57" s="21"/>
      <c r="L57" s="21"/>
      <c r="M57" s="21"/>
      <c r="N57" s="21"/>
      <c r="O57" s="21"/>
      <c r="P57" s="21"/>
      <c r="Q57" s="21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</row>
    <row r="58" spans="1:30" ht="14.25" customHeight="1" x14ac:dyDescent="0.3">
      <c r="A58" s="75" t="s">
        <v>147</v>
      </c>
      <c r="B58" s="14" t="s">
        <v>108</v>
      </c>
      <c r="C58" s="15" t="s">
        <v>43</v>
      </c>
      <c r="D58" s="15" t="s">
        <v>24</v>
      </c>
      <c r="E58" s="16">
        <v>1</v>
      </c>
      <c r="F58" s="17" t="s">
        <v>409</v>
      </c>
      <c r="G58" s="19">
        <v>0</v>
      </c>
      <c r="H58" s="18">
        <v>431.89</v>
      </c>
      <c r="I58" s="18">
        <v>1727.55</v>
      </c>
      <c r="J58" s="20">
        <f t="shared" si="0"/>
        <v>2159.44</v>
      </c>
      <c r="K58" s="21"/>
      <c r="L58" s="21"/>
      <c r="M58" s="21"/>
      <c r="N58" s="21"/>
      <c r="O58" s="21"/>
      <c r="P58" s="21"/>
      <c r="Q58" s="21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</row>
    <row r="59" spans="1:30" ht="14.25" customHeight="1" x14ac:dyDescent="0.3">
      <c r="A59" s="24" t="s">
        <v>149</v>
      </c>
      <c r="B59" s="14" t="s">
        <v>108</v>
      </c>
      <c r="C59" s="15" t="s">
        <v>23</v>
      </c>
      <c r="D59" s="15" t="s">
        <v>24</v>
      </c>
      <c r="E59" s="16">
        <v>1</v>
      </c>
      <c r="F59" s="56" t="s">
        <v>150</v>
      </c>
      <c r="G59" s="19">
        <v>0</v>
      </c>
      <c r="H59" s="18">
        <v>431.89</v>
      </c>
      <c r="I59" s="18">
        <v>1727.55</v>
      </c>
      <c r="J59" s="20">
        <f t="shared" si="0"/>
        <v>2159.44</v>
      </c>
      <c r="K59" s="21"/>
      <c r="L59" s="21"/>
      <c r="M59" s="21"/>
      <c r="N59" s="21"/>
      <c r="O59" s="21"/>
      <c r="P59" s="21"/>
      <c r="Q59" s="21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</row>
    <row r="60" spans="1:30" ht="14.25" customHeight="1" x14ac:dyDescent="0.3">
      <c r="A60" s="14" t="s">
        <v>137</v>
      </c>
      <c r="B60" s="14" t="s">
        <v>108</v>
      </c>
      <c r="C60" s="15" t="s">
        <v>46</v>
      </c>
      <c r="D60" s="15" t="s">
        <v>24</v>
      </c>
      <c r="E60" s="16">
        <v>1</v>
      </c>
      <c r="F60" s="56" t="s">
        <v>411</v>
      </c>
      <c r="G60" s="19">
        <v>0</v>
      </c>
      <c r="H60" s="18">
        <v>431.89</v>
      </c>
      <c r="I60" s="18">
        <v>1727.55</v>
      </c>
      <c r="J60" s="20">
        <f t="shared" si="0"/>
        <v>2159.44</v>
      </c>
      <c r="K60" s="21"/>
      <c r="L60" s="21"/>
      <c r="M60" s="21"/>
      <c r="N60" s="21"/>
      <c r="O60" s="21"/>
      <c r="P60" s="21"/>
      <c r="Q60" s="21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</row>
    <row r="61" spans="1:30" ht="14.25" customHeight="1" x14ac:dyDescent="0.3">
      <c r="A61" s="14" t="s">
        <v>152</v>
      </c>
      <c r="B61" s="24" t="s">
        <v>108</v>
      </c>
      <c r="C61" s="15" t="s">
        <v>61</v>
      </c>
      <c r="D61" s="15" t="s">
        <v>24</v>
      </c>
      <c r="E61" s="16">
        <v>1</v>
      </c>
      <c r="F61" s="56" t="s">
        <v>412</v>
      </c>
      <c r="G61" s="19">
        <v>0</v>
      </c>
      <c r="H61" s="18">
        <v>431.89</v>
      </c>
      <c r="I61" s="18">
        <v>1727.55</v>
      </c>
      <c r="J61" s="20">
        <f t="shared" si="0"/>
        <v>2159.44</v>
      </c>
      <c r="K61" s="21"/>
      <c r="L61" s="21"/>
      <c r="M61" s="21"/>
      <c r="N61" s="21"/>
      <c r="O61" s="21"/>
      <c r="P61" s="21"/>
      <c r="Q61" s="21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</row>
    <row r="62" spans="1:30" ht="14.25" customHeight="1" x14ac:dyDescent="0.3">
      <c r="A62" s="24" t="s">
        <v>154</v>
      </c>
      <c r="B62" s="24" t="s">
        <v>108</v>
      </c>
      <c r="C62" s="15" t="s">
        <v>23</v>
      </c>
      <c r="D62" s="15" t="s">
        <v>24</v>
      </c>
      <c r="E62" s="16">
        <v>1</v>
      </c>
      <c r="F62" s="56" t="s">
        <v>155</v>
      </c>
      <c r="G62" s="19">
        <v>0</v>
      </c>
      <c r="H62" s="18">
        <v>431.89</v>
      </c>
      <c r="I62" s="18">
        <v>1727.55</v>
      </c>
      <c r="J62" s="20">
        <f t="shared" si="0"/>
        <v>2159.44</v>
      </c>
      <c r="K62" s="21"/>
      <c r="L62" s="21"/>
      <c r="M62" s="21"/>
      <c r="N62" s="21"/>
      <c r="O62" s="21"/>
      <c r="P62" s="21"/>
      <c r="Q62" s="21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</row>
    <row r="63" spans="1:30" ht="14.25" customHeight="1" x14ac:dyDescent="0.3">
      <c r="A63" s="24" t="s">
        <v>156</v>
      </c>
      <c r="B63" s="24" t="s">
        <v>108</v>
      </c>
      <c r="C63" s="15" t="s">
        <v>46</v>
      </c>
      <c r="D63" s="15" t="s">
        <v>24</v>
      </c>
      <c r="E63" s="16">
        <v>1</v>
      </c>
      <c r="F63" s="79" t="s">
        <v>413</v>
      </c>
      <c r="G63" s="19">
        <v>0</v>
      </c>
      <c r="H63" s="18">
        <v>431.89</v>
      </c>
      <c r="I63" s="18">
        <v>1727.55</v>
      </c>
      <c r="J63" s="20">
        <f t="shared" si="0"/>
        <v>2159.44</v>
      </c>
      <c r="K63" s="21"/>
      <c r="L63" s="21"/>
      <c r="M63" s="21"/>
      <c r="N63" s="21"/>
      <c r="O63" s="21"/>
      <c r="P63" s="21"/>
      <c r="Q63" s="21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</row>
    <row r="64" spans="1:30" ht="14.25" customHeight="1" x14ac:dyDescent="0.3">
      <c r="A64" s="24" t="s">
        <v>158</v>
      </c>
      <c r="B64" s="24" t="s">
        <v>108</v>
      </c>
      <c r="C64" s="15" t="s">
        <v>23</v>
      </c>
      <c r="D64" s="15" t="s">
        <v>24</v>
      </c>
      <c r="E64" s="16">
        <v>1</v>
      </c>
      <c r="F64" s="56" t="s">
        <v>414</v>
      </c>
      <c r="G64" s="19">
        <v>0</v>
      </c>
      <c r="H64" s="18">
        <v>431.89</v>
      </c>
      <c r="I64" s="18">
        <v>1727.55</v>
      </c>
      <c r="J64" s="20">
        <f t="shared" si="0"/>
        <v>2159.44</v>
      </c>
      <c r="K64" s="21"/>
      <c r="L64" s="21"/>
      <c r="M64" s="21"/>
      <c r="N64" s="21"/>
      <c r="O64" s="21"/>
      <c r="P64" s="21"/>
      <c r="Q64" s="21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</row>
    <row r="65" spans="1:30" ht="14.25" customHeight="1" x14ac:dyDescent="0.3">
      <c r="A65" s="76" t="s">
        <v>160</v>
      </c>
      <c r="B65" s="14" t="s">
        <v>161</v>
      </c>
      <c r="C65" s="15" t="s">
        <v>37</v>
      </c>
      <c r="D65" s="15" t="s">
        <v>24</v>
      </c>
      <c r="E65" s="16">
        <v>1</v>
      </c>
      <c r="F65" s="17" t="s">
        <v>434</v>
      </c>
      <c r="G65" s="19">
        <v>0</v>
      </c>
      <c r="H65" s="18">
        <v>265.77999999999997</v>
      </c>
      <c r="I65" s="18">
        <v>1063.1099999999999</v>
      </c>
      <c r="J65" s="20">
        <f t="shared" si="0"/>
        <v>1328.8899999999999</v>
      </c>
      <c r="K65" s="21"/>
      <c r="L65" s="21"/>
      <c r="M65" s="21"/>
      <c r="N65" s="21"/>
      <c r="O65" s="21"/>
      <c r="P65" s="21"/>
      <c r="Q65" s="21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</row>
    <row r="66" spans="1:30" ht="14.25" customHeight="1" x14ac:dyDescent="0.3">
      <c r="A66" s="76" t="s">
        <v>163</v>
      </c>
      <c r="B66" s="14" t="s">
        <v>161</v>
      </c>
      <c r="C66" s="15" t="s">
        <v>164</v>
      </c>
      <c r="D66" s="15" t="s">
        <v>24</v>
      </c>
      <c r="E66" s="16">
        <v>1</v>
      </c>
      <c r="F66" s="56" t="s">
        <v>415</v>
      </c>
      <c r="G66" s="19">
        <v>0</v>
      </c>
      <c r="H66" s="18">
        <v>265.77999999999997</v>
      </c>
      <c r="I66" s="18">
        <v>1063.1099999999999</v>
      </c>
      <c r="J66" s="20">
        <f t="shared" si="0"/>
        <v>1328.8899999999999</v>
      </c>
      <c r="K66" s="21"/>
      <c r="L66" s="21"/>
      <c r="M66" s="21"/>
      <c r="N66" s="21"/>
      <c r="O66" s="21"/>
      <c r="P66" s="21"/>
      <c r="Q66" s="21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</row>
    <row r="67" spans="1:30" ht="14.25" customHeight="1" x14ac:dyDescent="0.3">
      <c r="A67" s="76" t="s">
        <v>166</v>
      </c>
      <c r="B67" s="14" t="s">
        <v>161</v>
      </c>
      <c r="C67" s="15" t="s">
        <v>52</v>
      </c>
      <c r="D67" s="15" t="s">
        <v>24</v>
      </c>
      <c r="E67" s="16">
        <v>1</v>
      </c>
      <c r="F67" s="56" t="s">
        <v>167</v>
      </c>
      <c r="G67" s="19">
        <v>0</v>
      </c>
      <c r="H67" s="18">
        <v>265.77999999999997</v>
      </c>
      <c r="I67" s="18">
        <v>1063.1099999999999</v>
      </c>
      <c r="J67" s="20">
        <f t="shared" si="0"/>
        <v>1328.8899999999999</v>
      </c>
      <c r="K67" s="21"/>
      <c r="L67" s="21"/>
      <c r="M67" s="21"/>
      <c r="N67" s="21"/>
      <c r="O67" s="21"/>
      <c r="P67" s="21"/>
      <c r="Q67" s="21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</row>
    <row r="68" spans="1:30" ht="14.25" customHeight="1" x14ac:dyDescent="0.3">
      <c r="A68" s="76" t="s">
        <v>168</v>
      </c>
      <c r="B68" s="14" t="s">
        <v>161</v>
      </c>
      <c r="C68" s="15" t="s">
        <v>169</v>
      </c>
      <c r="D68" s="15" t="s">
        <v>24</v>
      </c>
      <c r="E68" s="16">
        <v>1</v>
      </c>
      <c r="F68" s="17" t="s">
        <v>435</v>
      </c>
      <c r="G68" s="19">
        <v>0</v>
      </c>
      <c r="H68" s="18">
        <v>265.77999999999997</v>
      </c>
      <c r="I68" s="18">
        <v>1063.1099999999999</v>
      </c>
      <c r="J68" s="20">
        <f t="shared" si="0"/>
        <v>1328.8899999999999</v>
      </c>
      <c r="K68" s="21"/>
      <c r="L68" s="21"/>
      <c r="M68" s="21"/>
      <c r="N68" s="21"/>
      <c r="O68" s="21"/>
      <c r="P68" s="21"/>
      <c r="Q68" s="21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</row>
    <row r="69" spans="1:30" ht="14.25" customHeight="1" x14ac:dyDescent="0.3">
      <c r="A69" s="24" t="s">
        <v>171</v>
      </c>
      <c r="B69" s="14" t="s">
        <v>161</v>
      </c>
      <c r="C69" s="15" t="s">
        <v>23</v>
      </c>
      <c r="D69" s="15" t="s">
        <v>24</v>
      </c>
      <c r="E69" s="16">
        <v>1</v>
      </c>
      <c r="F69" s="17" t="s">
        <v>436</v>
      </c>
      <c r="G69" s="19">
        <v>0</v>
      </c>
      <c r="H69" s="18">
        <v>265.77999999999997</v>
      </c>
      <c r="I69" s="18">
        <v>1063.1099999999999</v>
      </c>
      <c r="J69" s="20">
        <f t="shared" si="0"/>
        <v>1328.8899999999999</v>
      </c>
      <c r="K69" s="21"/>
      <c r="L69" s="21"/>
      <c r="M69" s="21"/>
      <c r="N69" s="21"/>
      <c r="O69" s="21"/>
      <c r="P69" s="21"/>
      <c r="Q69" s="21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</row>
    <row r="70" spans="1:30" ht="14.25" customHeight="1" x14ac:dyDescent="0.3">
      <c r="A70" s="24" t="s">
        <v>173</v>
      </c>
      <c r="B70" s="14" t="s">
        <v>161</v>
      </c>
      <c r="C70" s="15" t="s">
        <v>61</v>
      </c>
      <c r="D70" s="15" t="s">
        <v>24</v>
      </c>
      <c r="E70" s="16">
        <v>1</v>
      </c>
      <c r="F70" s="17" t="s">
        <v>437</v>
      </c>
      <c r="G70" s="19">
        <v>0</v>
      </c>
      <c r="H70" s="18">
        <v>265.77999999999997</v>
      </c>
      <c r="I70" s="18">
        <v>1063.1099999999999</v>
      </c>
      <c r="J70" s="20">
        <f t="shared" si="0"/>
        <v>1328.8899999999999</v>
      </c>
      <c r="K70" s="21"/>
      <c r="L70" s="21"/>
      <c r="M70" s="21"/>
      <c r="N70" s="21"/>
      <c r="O70" s="21"/>
      <c r="P70" s="21"/>
      <c r="Q70" s="21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</row>
    <row r="71" spans="1:30" ht="14.25" customHeight="1" x14ac:dyDescent="0.3">
      <c r="A71" s="14" t="s">
        <v>175</v>
      </c>
      <c r="B71" s="14" t="s">
        <v>161</v>
      </c>
      <c r="C71" s="15" t="s">
        <v>119</v>
      </c>
      <c r="D71" s="15" t="s">
        <v>24</v>
      </c>
      <c r="E71" s="16">
        <v>1</v>
      </c>
      <c r="F71" s="56" t="s">
        <v>418</v>
      </c>
      <c r="G71" s="19">
        <v>0</v>
      </c>
      <c r="H71" s="18">
        <v>265.77999999999997</v>
      </c>
      <c r="I71" s="18">
        <v>1063.1099999999999</v>
      </c>
      <c r="J71" s="20">
        <f t="shared" si="0"/>
        <v>1328.8899999999999</v>
      </c>
      <c r="K71" s="21"/>
      <c r="L71" s="21"/>
      <c r="M71" s="21"/>
      <c r="N71" s="21"/>
      <c r="O71" s="21"/>
      <c r="P71" s="21"/>
      <c r="Q71" s="21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</row>
    <row r="72" spans="1:30" ht="14.25" customHeight="1" x14ac:dyDescent="0.3">
      <c r="A72" s="14" t="s">
        <v>177</v>
      </c>
      <c r="B72" s="24" t="s">
        <v>161</v>
      </c>
      <c r="C72" s="15" t="s">
        <v>145</v>
      </c>
      <c r="D72" s="15" t="s">
        <v>24</v>
      </c>
      <c r="E72" s="16">
        <v>1</v>
      </c>
      <c r="F72" s="56" t="s">
        <v>178</v>
      </c>
      <c r="G72" s="19">
        <v>0</v>
      </c>
      <c r="H72" s="18">
        <v>265.77999999999997</v>
      </c>
      <c r="I72" s="18">
        <v>1063.1099999999999</v>
      </c>
      <c r="J72" s="20">
        <f t="shared" si="0"/>
        <v>1328.8899999999999</v>
      </c>
      <c r="K72" s="21"/>
      <c r="L72" s="21"/>
      <c r="M72" s="21"/>
      <c r="N72" s="21"/>
      <c r="O72" s="21"/>
      <c r="P72" s="21"/>
      <c r="Q72" s="21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</row>
    <row r="73" spans="1:30" ht="14.25" customHeight="1" x14ac:dyDescent="0.3">
      <c r="A73" s="24" t="s">
        <v>179</v>
      </c>
      <c r="B73" s="14" t="s">
        <v>180</v>
      </c>
      <c r="C73" s="15" t="s">
        <v>23</v>
      </c>
      <c r="D73" s="15" t="s">
        <v>24</v>
      </c>
      <c r="E73" s="16">
        <v>1</v>
      </c>
      <c r="F73" s="17" t="s">
        <v>438</v>
      </c>
      <c r="G73" s="19">
        <v>0</v>
      </c>
      <c r="H73" s="18">
        <v>232.56</v>
      </c>
      <c r="I73" s="18">
        <v>930.22</v>
      </c>
      <c r="J73" s="20">
        <f t="shared" si="0"/>
        <v>1162.78</v>
      </c>
      <c r="K73" s="21"/>
      <c r="L73" s="21"/>
      <c r="M73" s="21"/>
      <c r="N73" s="21"/>
      <c r="O73" s="21"/>
      <c r="P73" s="21"/>
      <c r="Q73" s="21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</row>
    <row r="74" spans="1:30" ht="14.25" customHeight="1" x14ac:dyDescent="0.3">
      <c r="A74" s="75" t="s">
        <v>182</v>
      </c>
      <c r="B74" s="14" t="s">
        <v>180</v>
      </c>
      <c r="C74" s="15"/>
      <c r="D74" s="15" t="s">
        <v>24</v>
      </c>
      <c r="E74" s="16">
        <v>1</v>
      </c>
      <c r="F74" s="69"/>
      <c r="G74" s="19">
        <v>0</v>
      </c>
      <c r="H74" s="18">
        <v>232.56</v>
      </c>
      <c r="I74" s="18">
        <v>930.22</v>
      </c>
      <c r="J74" s="20">
        <f t="shared" si="0"/>
        <v>1162.78</v>
      </c>
      <c r="K74" s="21"/>
      <c r="L74" s="21"/>
      <c r="M74" s="21"/>
      <c r="N74" s="21"/>
      <c r="O74" s="21"/>
      <c r="P74" s="21"/>
      <c r="Q74" s="21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</row>
    <row r="75" spans="1:30" ht="14.25" customHeight="1" x14ac:dyDescent="0.3">
      <c r="A75" s="24" t="s">
        <v>183</v>
      </c>
      <c r="B75" s="14" t="s">
        <v>180</v>
      </c>
      <c r="C75" s="15" t="s">
        <v>30</v>
      </c>
      <c r="D75" s="15" t="s">
        <v>24</v>
      </c>
      <c r="E75" s="16">
        <v>1</v>
      </c>
      <c r="F75" s="56" t="s">
        <v>184</v>
      </c>
      <c r="G75" s="19">
        <v>0</v>
      </c>
      <c r="H75" s="18">
        <v>232.56</v>
      </c>
      <c r="I75" s="18">
        <v>930.22</v>
      </c>
      <c r="J75" s="20">
        <f t="shared" si="0"/>
        <v>1162.78</v>
      </c>
      <c r="K75" s="21"/>
      <c r="L75" s="21"/>
      <c r="M75" s="21"/>
      <c r="N75" s="21"/>
      <c r="O75" s="21"/>
      <c r="P75" s="21"/>
      <c r="Q75" s="21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</row>
    <row r="76" spans="1:30" ht="14.25" customHeight="1" x14ac:dyDescent="0.3">
      <c r="A76" s="24" t="s">
        <v>185</v>
      </c>
      <c r="B76" s="14" t="s">
        <v>180</v>
      </c>
      <c r="C76" s="15" t="s">
        <v>30</v>
      </c>
      <c r="D76" s="15" t="s">
        <v>24</v>
      </c>
      <c r="E76" s="16">
        <v>1</v>
      </c>
      <c r="F76" s="56" t="s">
        <v>419</v>
      </c>
      <c r="G76" s="19">
        <v>0</v>
      </c>
      <c r="H76" s="18">
        <v>232.56</v>
      </c>
      <c r="I76" s="18">
        <v>930.22</v>
      </c>
      <c r="J76" s="20">
        <f t="shared" si="0"/>
        <v>1162.78</v>
      </c>
      <c r="K76" s="21"/>
      <c r="L76" s="21"/>
      <c r="M76" s="21"/>
      <c r="N76" s="21"/>
      <c r="O76" s="21"/>
      <c r="P76" s="21"/>
      <c r="Q76" s="21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</row>
    <row r="77" spans="1:30" ht="14.25" customHeight="1" x14ac:dyDescent="0.3">
      <c r="A77" s="24" t="s">
        <v>187</v>
      </c>
      <c r="B77" s="14" t="s">
        <v>180</v>
      </c>
      <c r="C77" s="15" t="s">
        <v>23</v>
      </c>
      <c r="D77" s="15" t="s">
        <v>24</v>
      </c>
      <c r="E77" s="16">
        <v>1</v>
      </c>
      <c r="F77" s="56" t="s">
        <v>188</v>
      </c>
      <c r="G77" s="19">
        <v>0</v>
      </c>
      <c r="H77" s="18">
        <v>232.56</v>
      </c>
      <c r="I77" s="18">
        <v>930.22</v>
      </c>
      <c r="J77" s="20">
        <f t="shared" si="0"/>
        <v>1162.78</v>
      </c>
      <c r="K77" s="21"/>
      <c r="L77" s="21"/>
      <c r="M77" s="21"/>
      <c r="N77" s="21"/>
      <c r="O77" s="21"/>
      <c r="P77" s="21"/>
      <c r="Q77" s="21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</row>
    <row r="78" spans="1:30" ht="14.25" customHeight="1" x14ac:dyDescent="0.3">
      <c r="A78" s="33" t="s">
        <v>187</v>
      </c>
      <c r="B78" s="14" t="s">
        <v>180</v>
      </c>
      <c r="C78" s="15"/>
      <c r="D78" s="15" t="s">
        <v>24</v>
      </c>
      <c r="E78" s="16">
        <v>1</v>
      </c>
      <c r="F78" s="17" t="s">
        <v>189</v>
      </c>
      <c r="G78" s="19">
        <v>0</v>
      </c>
      <c r="H78" s="18">
        <v>232.56</v>
      </c>
      <c r="I78" s="18">
        <v>930.22</v>
      </c>
      <c r="J78" s="20">
        <f t="shared" si="0"/>
        <v>1162.78</v>
      </c>
      <c r="K78" s="21"/>
      <c r="L78" s="21"/>
      <c r="M78" s="21"/>
      <c r="N78" s="21"/>
      <c r="O78" s="21"/>
      <c r="P78" s="21"/>
      <c r="Q78" s="21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</row>
    <row r="79" spans="1:30" ht="14.25" customHeight="1" x14ac:dyDescent="0.3">
      <c r="A79" s="24" t="s">
        <v>190</v>
      </c>
      <c r="B79" s="14" t="s">
        <v>180</v>
      </c>
      <c r="C79" s="15" t="s">
        <v>46</v>
      </c>
      <c r="D79" s="15" t="s">
        <v>24</v>
      </c>
      <c r="E79" s="16">
        <v>1</v>
      </c>
      <c r="F79" s="17" t="s">
        <v>420</v>
      </c>
      <c r="G79" s="19">
        <v>0</v>
      </c>
      <c r="H79" s="18">
        <v>232.56</v>
      </c>
      <c r="I79" s="18">
        <v>930.22</v>
      </c>
      <c r="J79" s="20">
        <f t="shared" si="0"/>
        <v>1162.78</v>
      </c>
      <c r="K79" s="21"/>
      <c r="L79" s="21"/>
      <c r="M79" s="21"/>
      <c r="N79" s="21"/>
      <c r="O79" s="21"/>
      <c r="P79" s="21"/>
      <c r="Q79" s="21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</row>
    <row r="80" spans="1:30" ht="14.25" customHeight="1" x14ac:dyDescent="0.3">
      <c r="A80" s="24" t="s">
        <v>191</v>
      </c>
      <c r="B80" s="14" t="s">
        <v>180</v>
      </c>
      <c r="C80" s="15" t="s">
        <v>46</v>
      </c>
      <c r="D80" s="15" t="s">
        <v>24</v>
      </c>
      <c r="E80" s="16">
        <v>1</v>
      </c>
      <c r="F80" s="56" t="s">
        <v>192</v>
      </c>
      <c r="G80" s="19">
        <v>0</v>
      </c>
      <c r="H80" s="18">
        <v>232.56</v>
      </c>
      <c r="I80" s="18">
        <v>930.22</v>
      </c>
      <c r="J80" s="20">
        <f t="shared" si="0"/>
        <v>1162.78</v>
      </c>
      <c r="K80" s="21"/>
      <c r="L80" s="21"/>
      <c r="M80" s="21"/>
      <c r="N80" s="21"/>
      <c r="O80" s="21"/>
      <c r="P80" s="21"/>
      <c r="Q80" s="21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</row>
    <row r="81" spans="1:30" ht="14.25" customHeight="1" x14ac:dyDescent="0.3">
      <c r="A81" s="24" t="s">
        <v>193</v>
      </c>
      <c r="B81" s="14" t="s">
        <v>180</v>
      </c>
      <c r="C81" s="15" t="s">
        <v>30</v>
      </c>
      <c r="D81" s="15" t="s">
        <v>24</v>
      </c>
      <c r="E81" s="16">
        <v>1</v>
      </c>
      <c r="F81" s="17" t="s">
        <v>439</v>
      </c>
      <c r="G81" s="19">
        <v>0</v>
      </c>
      <c r="H81" s="18">
        <v>232.56</v>
      </c>
      <c r="I81" s="18">
        <v>930.22</v>
      </c>
      <c r="J81" s="20">
        <f t="shared" si="0"/>
        <v>1162.78</v>
      </c>
      <c r="K81" s="21"/>
      <c r="L81" s="21"/>
      <c r="M81" s="21"/>
      <c r="N81" s="21"/>
      <c r="O81" s="21"/>
      <c r="P81" s="21"/>
      <c r="Q81" s="21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</row>
    <row r="82" spans="1:30" ht="14.25" customHeight="1" x14ac:dyDescent="0.3">
      <c r="A82" s="24" t="s">
        <v>191</v>
      </c>
      <c r="B82" s="14" t="s">
        <v>180</v>
      </c>
      <c r="C82" s="15" t="s">
        <v>46</v>
      </c>
      <c r="D82" s="15" t="s">
        <v>24</v>
      </c>
      <c r="E82" s="16">
        <v>1</v>
      </c>
      <c r="F82" s="17" t="s">
        <v>440</v>
      </c>
      <c r="G82" s="19">
        <v>0</v>
      </c>
      <c r="H82" s="18">
        <v>232.56</v>
      </c>
      <c r="I82" s="18">
        <v>930.22</v>
      </c>
      <c r="J82" s="20">
        <f t="shared" si="0"/>
        <v>1162.78</v>
      </c>
      <c r="K82" s="21"/>
      <c r="L82" s="21"/>
      <c r="M82" s="21"/>
      <c r="N82" s="21"/>
      <c r="O82" s="21"/>
      <c r="P82" s="21"/>
      <c r="Q82" s="21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</row>
    <row r="83" spans="1:30" ht="14.25" customHeight="1" x14ac:dyDescent="0.3">
      <c r="A83" s="14" t="s">
        <v>191</v>
      </c>
      <c r="B83" s="14" t="s">
        <v>180</v>
      </c>
      <c r="C83" s="15" t="s">
        <v>46</v>
      </c>
      <c r="D83" s="15" t="s">
        <v>24</v>
      </c>
      <c r="E83" s="16">
        <v>1</v>
      </c>
      <c r="F83" s="56" t="s">
        <v>196</v>
      </c>
      <c r="G83" s="19">
        <v>0</v>
      </c>
      <c r="H83" s="18">
        <v>232.56</v>
      </c>
      <c r="I83" s="18">
        <v>930.22</v>
      </c>
      <c r="J83" s="20">
        <f t="shared" si="0"/>
        <v>1162.78</v>
      </c>
      <c r="K83" s="21"/>
      <c r="L83" s="21"/>
      <c r="M83" s="21"/>
      <c r="N83" s="21"/>
      <c r="O83" s="21"/>
      <c r="P83" s="21"/>
      <c r="Q83" s="21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</row>
    <row r="84" spans="1:30" ht="14.25" customHeight="1" x14ac:dyDescent="0.3">
      <c r="A84" s="75" t="s">
        <v>197</v>
      </c>
      <c r="B84" s="14" t="s">
        <v>180</v>
      </c>
      <c r="C84" s="15"/>
      <c r="D84" s="15" t="s">
        <v>24</v>
      </c>
      <c r="E84" s="16">
        <v>1</v>
      </c>
      <c r="F84" s="17" t="s">
        <v>441</v>
      </c>
      <c r="G84" s="19">
        <v>0</v>
      </c>
      <c r="H84" s="18">
        <v>232.56</v>
      </c>
      <c r="I84" s="18">
        <v>930.22</v>
      </c>
      <c r="J84" s="20">
        <f t="shared" si="0"/>
        <v>1162.78</v>
      </c>
      <c r="K84" s="21"/>
      <c r="L84" s="21"/>
      <c r="M84" s="21"/>
      <c r="N84" s="21"/>
      <c r="O84" s="21"/>
      <c r="P84" s="21"/>
      <c r="Q84" s="21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</row>
    <row r="85" spans="1:30" ht="14.25" customHeight="1" x14ac:dyDescent="0.3">
      <c r="A85" s="33" t="s">
        <v>198</v>
      </c>
      <c r="B85" s="14" t="s">
        <v>180</v>
      </c>
      <c r="C85" s="15"/>
      <c r="D85" s="15" t="s">
        <v>24</v>
      </c>
      <c r="E85" s="16">
        <v>1</v>
      </c>
      <c r="F85" s="56" t="s">
        <v>387</v>
      </c>
      <c r="G85" s="19">
        <v>0</v>
      </c>
      <c r="H85" s="18">
        <v>232.56</v>
      </c>
      <c r="I85" s="18">
        <v>930.22</v>
      </c>
      <c r="J85" s="20">
        <f t="shared" si="0"/>
        <v>1162.78</v>
      </c>
      <c r="K85" s="21"/>
      <c r="L85" s="21"/>
      <c r="M85" s="21"/>
      <c r="N85" s="21"/>
      <c r="O85" s="21"/>
      <c r="P85" s="21"/>
      <c r="Q85" s="21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</row>
    <row r="86" spans="1:30" ht="14.25" customHeight="1" x14ac:dyDescent="0.3">
      <c r="A86" s="14" t="s">
        <v>199</v>
      </c>
      <c r="B86" s="14" t="s">
        <v>180</v>
      </c>
      <c r="C86" s="15" t="s">
        <v>61</v>
      </c>
      <c r="D86" s="15" t="s">
        <v>24</v>
      </c>
      <c r="E86" s="16">
        <v>1</v>
      </c>
      <c r="F86" s="17" t="s">
        <v>423</v>
      </c>
      <c r="G86" s="19">
        <v>0</v>
      </c>
      <c r="H86" s="18">
        <v>232.56</v>
      </c>
      <c r="I86" s="18">
        <v>930.22</v>
      </c>
      <c r="J86" s="20">
        <f t="shared" si="0"/>
        <v>1162.78</v>
      </c>
      <c r="K86" s="21"/>
      <c r="L86" s="21"/>
      <c r="M86" s="21"/>
      <c r="N86" s="21"/>
      <c r="O86" s="21"/>
      <c r="P86" s="21"/>
      <c r="Q86" s="21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</row>
    <row r="87" spans="1:30" ht="14.25" customHeight="1" x14ac:dyDescent="0.3">
      <c r="A87" s="24" t="s">
        <v>191</v>
      </c>
      <c r="B87" s="14" t="s">
        <v>180</v>
      </c>
      <c r="C87" s="15" t="s">
        <v>46</v>
      </c>
      <c r="D87" s="15" t="s">
        <v>24</v>
      </c>
      <c r="E87" s="16">
        <v>1</v>
      </c>
      <c r="F87" s="56" t="s">
        <v>201</v>
      </c>
      <c r="G87" s="19">
        <v>0</v>
      </c>
      <c r="H87" s="18">
        <v>232.56</v>
      </c>
      <c r="I87" s="18">
        <v>930.22</v>
      </c>
      <c r="J87" s="20">
        <f t="shared" si="0"/>
        <v>1162.78</v>
      </c>
      <c r="K87" s="21"/>
      <c r="L87" s="21"/>
      <c r="M87" s="21"/>
      <c r="N87" s="21"/>
      <c r="O87" s="21"/>
      <c r="P87" s="21"/>
      <c r="Q87" s="21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</row>
    <row r="88" spans="1:30" ht="14.25" customHeight="1" x14ac:dyDescent="0.3">
      <c r="A88" s="76" t="s">
        <v>202</v>
      </c>
      <c r="B88" s="14" t="s">
        <v>180</v>
      </c>
      <c r="C88" s="15"/>
      <c r="D88" s="15" t="s">
        <v>24</v>
      </c>
      <c r="E88" s="16">
        <v>1</v>
      </c>
      <c r="F88" s="17" t="s">
        <v>442</v>
      </c>
      <c r="G88" s="19">
        <v>0</v>
      </c>
      <c r="H88" s="18">
        <v>232.56</v>
      </c>
      <c r="I88" s="18">
        <v>930.22</v>
      </c>
      <c r="J88" s="20">
        <f t="shared" si="0"/>
        <v>1162.78</v>
      </c>
      <c r="K88" s="21"/>
      <c r="L88" s="21"/>
      <c r="M88" s="21"/>
      <c r="N88" s="21"/>
      <c r="O88" s="21"/>
      <c r="P88" s="21"/>
      <c r="Q88" s="21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</row>
    <row r="89" spans="1:30" ht="14.25" customHeight="1" x14ac:dyDescent="0.3">
      <c r="A89" s="24" t="s">
        <v>203</v>
      </c>
      <c r="B89" s="14" t="s">
        <v>180</v>
      </c>
      <c r="C89" s="15" t="s">
        <v>27</v>
      </c>
      <c r="D89" s="15" t="s">
        <v>24</v>
      </c>
      <c r="E89" s="16">
        <v>1</v>
      </c>
      <c r="F89" s="56" t="s">
        <v>204</v>
      </c>
      <c r="G89" s="19">
        <v>0</v>
      </c>
      <c r="H89" s="18">
        <v>232.56</v>
      </c>
      <c r="I89" s="18">
        <v>930.22</v>
      </c>
      <c r="J89" s="20">
        <f t="shared" si="0"/>
        <v>1162.78</v>
      </c>
      <c r="K89" s="21"/>
      <c r="L89" s="21"/>
      <c r="M89" s="21"/>
      <c r="N89" s="21"/>
      <c r="O89" s="21"/>
      <c r="P89" s="21"/>
      <c r="Q89" s="21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</row>
    <row r="90" spans="1:30" ht="14.25" customHeight="1" x14ac:dyDescent="0.25">
      <c r="A90" s="35" t="s">
        <v>205</v>
      </c>
      <c r="B90" s="35" t="s">
        <v>206</v>
      </c>
      <c r="C90" s="36" t="s">
        <v>207</v>
      </c>
      <c r="D90" s="36" t="s">
        <v>208</v>
      </c>
      <c r="E90" s="36" t="s">
        <v>209</v>
      </c>
      <c r="F90" s="37"/>
      <c r="G90" s="36" t="s">
        <v>210</v>
      </c>
      <c r="H90" s="36" t="s">
        <v>211</v>
      </c>
      <c r="I90" s="36" t="s">
        <v>212</v>
      </c>
      <c r="J90" s="20">
        <f t="shared" si="0"/>
        <v>0</v>
      </c>
      <c r="K90" s="38"/>
      <c r="L90" s="38"/>
      <c r="M90" s="38"/>
      <c r="N90" s="38"/>
      <c r="O90" s="38"/>
      <c r="P90" s="38"/>
      <c r="Q90" s="38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</row>
    <row r="91" spans="1:30" ht="14.25" customHeight="1" x14ac:dyDescent="0.25">
      <c r="A91" s="39" t="s">
        <v>213</v>
      </c>
      <c r="B91" s="40" t="s">
        <v>17</v>
      </c>
      <c r="C91" s="41">
        <f>SUMIFS($E$7:$E$89,$B$7:$B$89,"DAS",$D$7:$D$89,"&lt;&gt;VAGO")</f>
        <v>1</v>
      </c>
      <c r="D91" s="41">
        <f>SUMIFS($E$7:$E$89,$B$7:$B$89,"DAS",$D$7:$D$89,"VAGO")</f>
        <v>0</v>
      </c>
      <c r="E91" s="16">
        <v>1</v>
      </c>
      <c r="F91" s="42"/>
      <c r="G91" s="43">
        <f>SUMIF($B$7:$B$89,"DAS",$G$7:$G$89)</f>
        <v>10570</v>
      </c>
      <c r="H91" s="43">
        <f>SUMIF($B$7:$B$89,"DAS",$H$7:$H$89)</f>
        <v>0</v>
      </c>
      <c r="I91" s="43">
        <f>SUMIF($B$7:$B$89,"DAS",$I$7:$I$89)</f>
        <v>0</v>
      </c>
      <c r="J91" s="20">
        <f t="shared" si="0"/>
        <v>10570</v>
      </c>
      <c r="K91" s="44"/>
      <c r="L91" s="44"/>
      <c r="M91" s="44"/>
      <c r="N91" s="44"/>
      <c r="O91" s="44"/>
      <c r="P91" s="44"/>
      <c r="Q91" s="44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4.25" customHeight="1" x14ac:dyDescent="0.25">
      <c r="A92" s="39" t="s">
        <v>214</v>
      </c>
      <c r="B92" s="40" t="s">
        <v>22</v>
      </c>
      <c r="C92" s="41">
        <f>SUMIFS($E$7:$E$89,$B$7:$B$89,"DAS-1",$D$7:$D$89,"&lt;&gt;VAGO")</f>
        <v>3</v>
      </c>
      <c r="D92" s="41">
        <f>SUMIFS($E$7:$E$89,$B$7:$B$89,"DAS-1",$D$7:$D$89,"VAGO")</f>
        <v>0</v>
      </c>
      <c r="E92" s="16">
        <v>1</v>
      </c>
      <c r="F92" s="45"/>
      <c r="G92" s="43">
        <f>SUMIF($B$7:$B$89,"DAS-1",$G$7:$G$89)</f>
        <v>0</v>
      </c>
      <c r="H92" s="43">
        <f>SUMIF($B$7:$B$89,"DAS-1",$H$7:$H$89)</f>
        <v>3988.64</v>
      </c>
      <c r="I92" s="43">
        <f>SUMIF($B$7:$B$89,"DAS-1",$I$7:$I$89)</f>
        <v>23919.9</v>
      </c>
      <c r="J92" s="20">
        <f t="shared" si="0"/>
        <v>27908.54</v>
      </c>
      <c r="K92" s="44"/>
      <c r="L92" s="44"/>
      <c r="M92" s="44"/>
      <c r="N92" s="44"/>
      <c r="O92" s="44"/>
      <c r="P92" s="44"/>
      <c r="Q92" s="44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4.25" customHeight="1" x14ac:dyDescent="0.25">
      <c r="A93" s="39" t="s">
        <v>215</v>
      </c>
      <c r="B93" s="40" t="s">
        <v>34</v>
      </c>
      <c r="C93" s="41">
        <f>SUMIFS($E$7:$E$89,$B$7:$B$89,"DAS-2",$D$7:$D$89,"&lt;&gt;VAGO")</f>
        <v>3</v>
      </c>
      <c r="D93" s="41">
        <f>SUMIFS($E$7:$E$89,$B$7:$B$89,"DAS-2",$D$7:$D$89,"VAGO")</f>
        <v>0</v>
      </c>
      <c r="E93" s="16">
        <v>1</v>
      </c>
      <c r="F93" s="45"/>
      <c r="G93" s="43">
        <f>SUMIF($B$7:$B$89,"DAS-2",$G$7:$G$89)</f>
        <v>0</v>
      </c>
      <c r="H93" s="43">
        <f>SUMIF($B$7:$B$89,"DAS-2",$H$7:$H$89)</f>
        <v>4385.3099999999995</v>
      </c>
      <c r="I93" s="43">
        <f>SUMIF($B$7:$B$89,"DAS-2",$I$7:$I$89)</f>
        <v>17541.239999999998</v>
      </c>
      <c r="J93" s="20">
        <f t="shared" si="0"/>
        <v>21926.549999999996</v>
      </c>
      <c r="K93" s="44"/>
      <c r="L93" s="44"/>
      <c r="M93" s="44"/>
      <c r="N93" s="44"/>
      <c r="O93" s="44"/>
      <c r="P93" s="44"/>
      <c r="Q93" s="44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4.25" customHeight="1" x14ac:dyDescent="0.25">
      <c r="A94" s="39" t="s">
        <v>216</v>
      </c>
      <c r="B94" s="40" t="s">
        <v>42</v>
      </c>
      <c r="C94" s="41">
        <f>SUMIFS($E$7:$E$89,$B$7:$B$89,"DAS-3",$D$7:$D$89,"&lt;&gt;VAGO")</f>
        <v>5</v>
      </c>
      <c r="D94" s="41">
        <f>SUMIFS($E$7:$E$89,$B$7:$B$89,"DAS-3",$D$7:$D$89,"VAGO")</f>
        <v>0</v>
      </c>
      <c r="E94" s="16">
        <v>1</v>
      </c>
      <c r="F94" s="45"/>
      <c r="G94" s="43">
        <f>SUMIF($B$7:$B$89,"DAS-3",$G$7:$G$89)</f>
        <v>0</v>
      </c>
      <c r="H94" s="43">
        <f>SUMIF($B$7:$B$89,"DAS-3",$H$7:$H$89)</f>
        <v>6146.1</v>
      </c>
      <c r="I94" s="43">
        <f>SUMIF($B$7:$B$89,"DAS-3",$I$7:$I$89)</f>
        <v>24584.3</v>
      </c>
      <c r="J94" s="20">
        <f t="shared" si="0"/>
        <v>30730.400000000001</v>
      </c>
      <c r="K94" s="44"/>
      <c r="L94" s="44"/>
      <c r="M94" s="44"/>
      <c r="N94" s="44"/>
      <c r="O94" s="44"/>
      <c r="P94" s="44"/>
      <c r="Q94" s="44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4.25" customHeight="1" x14ac:dyDescent="0.25">
      <c r="A95" s="46" t="s">
        <v>217</v>
      </c>
      <c r="B95" s="40" t="s">
        <v>58</v>
      </c>
      <c r="C95" s="41">
        <f>SUMIFS($E$7:$E$89,$B$7:$B$89,"DAS-4",$D$7:$D$89,"&lt;&gt;VAGO")</f>
        <v>3</v>
      </c>
      <c r="D95" s="41">
        <f>SUMIFS($E$7:$E$89,$B$7:$B$89,"DAS-4",$D$7:$D$89,"VAGO")</f>
        <v>0</v>
      </c>
      <c r="E95" s="16">
        <v>1</v>
      </c>
      <c r="F95" s="47"/>
      <c r="G95" s="43">
        <f>SUMIF($B$7:$B$89,"DAS-4",$G$7:$G$89)</f>
        <v>0</v>
      </c>
      <c r="H95" s="43">
        <f>SUMIF($B$7:$B$89,"DAS-4",$H$7:$H$89)</f>
        <v>3388.6499999999996</v>
      </c>
      <c r="I95" s="43">
        <f>SUMIF($B$7:$B$89,"DAS-4",$I$7:$I$89)</f>
        <v>13554.599999999999</v>
      </c>
      <c r="J95" s="20">
        <f t="shared" si="0"/>
        <v>16943.25</v>
      </c>
      <c r="K95" s="44"/>
      <c r="L95" s="44"/>
      <c r="M95" s="44"/>
      <c r="N95" s="44"/>
      <c r="O95" s="44"/>
      <c r="P95" s="44"/>
      <c r="Q95" s="44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4.25" customHeight="1" x14ac:dyDescent="0.25">
      <c r="A96" s="46" t="s">
        <v>218</v>
      </c>
      <c r="B96" s="40" t="s">
        <v>66</v>
      </c>
      <c r="C96" s="41">
        <f>SUMIFS($E$7:$E$89,$B$7:$B$89,"DAS-5",$D$7:$D$89,"&lt;&gt;VAGO")</f>
        <v>8</v>
      </c>
      <c r="D96" s="41">
        <f>SUMIFS($E$7:$E$89,$B$7:$B$89,"DAS-5",$D$7:$D$89,"VAGO")</f>
        <v>0</v>
      </c>
      <c r="E96" s="16">
        <v>1</v>
      </c>
      <c r="F96" s="47"/>
      <c r="G96" s="43">
        <f>SUMIF($B$7:$B$89,"DAS-5",$G$7:$G$89)</f>
        <v>0</v>
      </c>
      <c r="H96" s="43">
        <f>SUMIF($B$7:$B$89,"DAS-5",$H$7:$H$89)</f>
        <v>7441.7600000000011</v>
      </c>
      <c r="I96" s="43">
        <f>SUMIF($B$7:$B$89,"DAS-5",$I$7:$I$89)</f>
        <v>29766.959999999995</v>
      </c>
      <c r="J96" s="20">
        <f t="shared" si="0"/>
        <v>37208.719999999994</v>
      </c>
      <c r="K96" s="44"/>
      <c r="L96" s="44"/>
      <c r="M96" s="44"/>
      <c r="N96" s="44"/>
      <c r="O96" s="44"/>
      <c r="P96" s="44"/>
      <c r="Q96" s="44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4.25" customHeight="1" x14ac:dyDescent="0.25">
      <c r="A97" s="46" t="s">
        <v>219</v>
      </c>
      <c r="B97" s="40" t="s">
        <v>220</v>
      </c>
      <c r="C97" s="41">
        <f>SUMIFS($E$7:$E$89,$B$7:$B$89,"CAA-1",$D$7:$D$89,"&lt;&gt;VAGO")</f>
        <v>0</v>
      </c>
      <c r="D97" s="41">
        <f>SUMIFS($E$7:$E$89,$B$7:$B$89,"CAA-1",$D$7:$D$89,"VAGO")</f>
        <v>0</v>
      </c>
      <c r="E97" s="16">
        <v>1</v>
      </c>
      <c r="F97" s="47"/>
      <c r="G97" s="43">
        <f>SUMIF($B$7:$B$89,"CAA-1",$G$7:$G$89)</f>
        <v>0</v>
      </c>
      <c r="H97" s="43">
        <f>SUMIF($B$7:$B$89,"CAA-1",$H$7:$H$89)</f>
        <v>0</v>
      </c>
      <c r="I97" s="43">
        <f>SUMIF($B$7:$B$89,"CAA-1",$I$7:$I$89)</f>
        <v>0</v>
      </c>
      <c r="J97" s="20">
        <f t="shared" si="0"/>
        <v>0</v>
      </c>
      <c r="K97" s="44"/>
      <c r="L97" s="44"/>
      <c r="M97" s="44"/>
      <c r="N97" s="44"/>
      <c r="O97" s="44"/>
      <c r="P97" s="44"/>
      <c r="Q97" s="44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4.25" customHeight="1" x14ac:dyDescent="0.25">
      <c r="A98" s="46" t="s">
        <v>221</v>
      </c>
      <c r="B98" s="40" t="s">
        <v>86</v>
      </c>
      <c r="C98" s="41">
        <f>SUMIFS($E$7:$E$89,$B$7:$B$89,"CAA-2",$D$7:$D$89,"&lt;&gt;VAGO")</f>
        <v>11</v>
      </c>
      <c r="D98" s="41">
        <f>SUMIFS($E$7:$E$89,$B$7:$B$89,"CAA-2",$D$7:$D$89,"VAGO")</f>
        <v>0</v>
      </c>
      <c r="E98" s="16">
        <v>1</v>
      </c>
      <c r="F98" s="47"/>
      <c r="G98" s="43">
        <f>SUMIF($B$7:$B$89,"CAA-2",$G$7:$G$89)</f>
        <v>0</v>
      </c>
      <c r="H98" s="43">
        <f>SUMIF($B$7:$B$89,"CAA-2",$H$7:$H$89)</f>
        <v>7308.840000000002</v>
      </c>
      <c r="I98" s="43">
        <f>SUMIF($B$7:$B$89,"CAA-2",$I$7:$I$89)</f>
        <v>29235.47</v>
      </c>
      <c r="J98" s="20">
        <f t="shared" si="0"/>
        <v>36544.310000000005</v>
      </c>
      <c r="K98" s="44"/>
      <c r="L98" s="44"/>
      <c r="M98" s="44"/>
      <c r="N98" s="44"/>
      <c r="O98" s="44"/>
      <c r="P98" s="44"/>
      <c r="Q98" s="44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4.25" customHeight="1" x14ac:dyDescent="0.25">
      <c r="A99" s="46" t="s">
        <v>222</v>
      </c>
      <c r="B99" s="40" t="s">
        <v>108</v>
      </c>
      <c r="C99" s="41">
        <f>SUMIFS($E$7:$E$89,$B$7:$B$89,"CAA-3",$D$7:$D$89,"&lt;&gt;VAGO")</f>
        <v>24</v>
      </c>
      <c r="D99" s="41">
        <f>SUMIFS($E$7:$E$89,$B$7:$B$89,"CAA-3",$D$7:$D$89,"VAGO")</f>
        <v>0</v>
      </c>
      <c r="E99" s="16">
        <v>1</v>
      </c>
      <c r="F99" s="45"/>
      <c r="G99" s="43">
        <f>SUMIF($B$7:$B$89,"CAA-3",$G$7:$G$89)</f>
        <v>0</v>
      </c>
      <c r="H99" s="43">
        <f>SUMIF($B$7:$B$89,"CAA-3",$H$7:$H$89)</f>
        <v>10365.359999999999</v>
      </c>
      <c r="I99" s="43">
        <f>SUMIF($B$7:$B$89,"CAA-3",$I$7:$I$89)</f>
        <v>41461.200000000004</v>
      </c>
      <c r="J99" s="20">
        <f t="shared" si="0"/>
        <v>51826.560000000005</v>
      </c>
      <c r="K99" s="44"/>
      <c r="L99" s="44"/>
      <c r="M99" s="44"/>
      <c r="N99" s="44"/>
      <c r="O99" s="44"/>
      <c r="P99" s="44"/>
      <c r="Q99" s="44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4.25" customHeight="1" x14ac:dyDescent="0.25">
      <c r="A100" s="46" t="s">
        <v>223</v>
      </c>
      <c r="B100" s="40" t="s">
        <v>161</v>
      </c>
      <c r="C100" s="41">
        <f>SUMIFS($E$7:$E$89,$B$7:$B$89,"CAA-4",$D$7:$D$89,"&lt;&gt;VAGO")</f>
        <v>8</v>
      </c>
      <c r="D100" s="41">
        <f>SUMIFS($E$7:$E$89,$B$7:$B$89,"CAA-4",$D$7:$D$89,"VAGO")</f>
        <v>0</v>
      </c>
      <c r="E100" s="16">
        <v>1</v>
      </c>
      <c r="F100" s="45"/>
      <c r="G100" s="43">
        <f>SUMIF($B$7:$B$89,"CAA-4",$G$7:$G$89)</f>
        <v>0</v>
      </c>
      <c r="H100" s="43">
        <f>SUMIF($B$7:$B$89,"CAA-4",$H$7:$H$89)</f>
        <v>2126.2399999999998</v>
      </c>
      <c r="I100" s="43">
        <f>SUMIF($B$7:$B$89,"CAA-4",$I$7:$I$89)</f>
        <v>8504.8799999999992</v>
      </c>
      <c r="J100" s="20">
        <f t="shared" si="0"/>
        <v>10631.119999999999</v>
      </c>
      <c r="K100" s="44"/>
      <c r="L100" s="44"/>
      <c r="M100" s="44"/>
      <c r="N100" s="44"/>
      <c r="O100" s="44"/>
      <c r="P100" s="44"/>
      <c r="Q100" s="44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4.25" customHeight="1" x14ac:dyDescent="0.25">
      <c r="A101" s="46" t="s">
        <v>224</v>
      </c>
      <c r="B101" s="40" t="s">
        <v>180</v>
      </c>
      <c r="C101" s="41">
        <f>SUMIFS($E$7:$E$89,$B$7:$B$89,"CAA-5",$D$7:$D$89,"&lt;&gt;VAGO")</f>
        <v>17</v>
      </c>
      <c r="D101" s="41">
        <f>SUMIFS($E$7:$E$89,$B$7:$B$89,"CAA-5",$D$7:$D$89,"VAGO")</f>
        <v>0</v>
      </c>
      <c r="E101" s="16">
        <v>1</v>
      </c>
      <c r="F101" s="45"/>
      <c r="G101" s="43">
        <f>SUMIF($B$7:$B$89,"CAA-5",$G$7:$G$89)</f>
        <v>0</v>
      </c>
      <c r="H101" s="43">
        <f>SUMIF($B$7:$B$89,"CAA-5",$H$7:$H$89)</f>
        <v>3953.5199999999995</v>
      </c>
      <c r="I101" s="43">
        <f>SUMIF($B$7:$B$89,"CAA-5",$I$7:$I$89)</f>
        <v>15813.739999999996</v>
      </c>
      <c r="J101" s="20">
        <f t="shared" si="0"/>
        <v>19767.259999999995</v>
      </c>
      <c r="K101" s="44"/>
      <c r="L101" s="44"/>
      <c r="M101" s="44"/>
      <c r="N101" s="44"/>
      <c r="O101" s="44"/>
      <c r="P101" s="44"/>
      <c r="Q101" s="44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4.25" customHeight="1" x14ac:dyDescent="0.25">
      <c r="A102" s="35" t="s">
        <v>225</v>
      </c>
      <c r="B102" s="37"/>
      <c r="C102" s="36">
        <f t="shared" ref="C102:E102" si="1">SUM(C91:C101)</f>
        <v>83</v>
      </c>
      <c r="D102" s="36">
        <f t="shared" si="1"/>
        <v>0</v>
      </c>
      <c r="E102" s="36">
        <f t="shared" si="1"/>
        <v>11</v>
      </c>
      <c r="F102" s="37"/>
      <c r="G102" s="48">
        <f t="shared" ref="G102:J102" si="2">SUM(G91:G101)</f>
        <v>10570</v>
      </c>
      <c r="H102" s="48">
        <f t="shared" si="2"/>
        <v>49104.42</v>
      </c>
      <c r="I102" s="48">
        <f t="shared" si="2"/>
        <v>204382.29</v>
      </c>
      <c r="J102" s="48">
        <f t="shared" si="2"/>
        <v>264056.70999999996</v>
      </c>
      <c r="K102" s="44"/>
      <c r="L102" s="44"/>
      <c r="M102" s="44"/>
      <c r="N102" s="44"/>
      <c r="O102" s="44"/>
      <c r="P102" s="44"/>
      <c r="Q102" s="44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4.25" customHeight="1" x14ac:dyDescent="0.25">
      <c r="A103" s="44"/>
      <c r="B103" s="44"/>
      <c r="C103" s="44"/>
      <c r="D103" s="44"/>
      <c r="E103" s="44"/>
      <c r="F103" s="44"/>
      <c r="G103" s="44"/>
      <c r="H103" s="38"/>
      <c r="I103" s="38"/>
      <c r="J103" s="49"/>
      <c r="K103" s="44"/>
      <c r="L103" s="44"/>
      <c r="M103" s="44"/>
      <c r="N103" s="44"/>
      <c r="O103" s="44"/>
      <c r="P103" s="44"/>
      <c r="Q103" s="44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4.25" customHeight="1" x14ac:dyDescent="0.25">
      <c r="A104" s="97" t="s">
        <v>226</v>
      </c>
      <c r="B104" s="89"/>
      <c r="C104" s="89"/>
      <c r="D104" s="89"/>
      <c r="E104" s="89"/>
      <c r="F104" s="89"/>
      <c r="G104" s="89"/>
      <c r="H104" s="89"/>
      <c r="I104" s="90"/>
      <c r="J104" s="44"/>
      <c r="K104" s="7"/>
      <c r="L104" s="44"/>
      <c r="M104" s="44"/>
      <c r="N104" s="44"/>
      <c r="O104" s="44"/>
      <c r="P104" s="44"/>
      <c r="Q104" s="44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4.25" customHeight="1" x14ac:dyDescent="0.25">
      <c r="A105" s="10" t="s">
        <v>227</v>
      </c>
      <c r="B105" s="10" t="s">
        <v>228</v>
      </c>
      <c r="C105" s="10" t="s">
        <v>229</v>
      </c>
      <c r="D105" s="10" t="s">
        <v>230</v>
      </c>
      <c r="E105" s="10" t="s">
        <v>231</v>
      </c>
      <c r="F105" s="10" t="s">
        <v>232</v>
      </c>
      <c r="G105" s="10" t="s">
        <v>233</v>
      </c>
      <c r="H105" s="10" t="s">
        <v>234</v>
      </c>
      <c r="I105" s="10" t="s">
        <v>235</v>
      </c>
      <c r="J105" s="50"/>
      <c r="K105" s="7"/>
      <c r="L105" s="50"/>
      <c r="M105" s="50"/>
      <c r="N105" s="50"/>
      <c r="O105" s="50"/>
      <c r="P105" s="50"/>
      <c r="Q105" s="50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</row>
    <row r="106" spans="1:30" ht="14.25" customHeight="1" x14ac:dyDescent="0.3">
      <c r="A106" s="51" t="s">
        <v>236</v>
      </c>
      <c r="B106" s="14" t="s">
        <v>237</v>
      </c>
      <c r="C106" s="52" t="s">
        <v>89</v>
      </c>
      <c r="D106" s="52" t="s">
        <v>31</v>
      </c>
      <c r="E106" s="40">
        <v>1</v>
      </c>
      <c r="F106" s="53" t="s">
        <v>238</v>
      </c>
      <c r="G106" s="54">
        <v>0</v>
      </c>
      <c r="H106" s="26">
        <v>5847.08</v>
      </c>
      <c r="I106" s="43">
        <f t="shared" ref="I106:I113" si="3">SUM(G106:H106)</f>
        <v>5847.08</v>
      </c>
      <c r="J106" s="44"/>
      <c r="K106" s="38"/>
      <c r="L106" s="38"/>
      <c r="M106" s="38"/>
      <c r="N106" s="38"/>
      <c r="O106" s="38"/>
      <c r="P106" s="38"/>
      <c r="Q106" s="38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</row>
    <row r="107" spans="1:30" ht="14.25" customHeight="1" x14ac:dyDescent="0.3">
      <c r="A107" s="24" t="s">
        <v>239</v>
      </c>
      <c r="B107" s="24" t="s">
        <v>237</v>
      </c>
      <c r="C107" s="52" t="s">
        <v>37</v>
      </c>
      <c r="D107" s="52" t="s">
        <v>31</v>
      </c>
      <c r="E107" s="40">
        <v>1</v>
      </c>
      <c r="F107" s="53" t="s">
        <v>243</v>
      </c>
      <c r="G107" s="54">
        <v>0</v>
      </c>
      <c r="H107" s="55">
        <v>5847.08</v>
      </c>
      <c r="I107" s="43">
        <f t="shared" si="3"/>
        <v>5847.08</v>
      </c>
      <c r="J107" s="44"/>
      <c r="K107" s="38"/>
      <c r="L107" s="38"/>
      <c r="M107" s="38"/>
      <c r="N107" s="38"/>
      <c r="O107" s="38"/>
      <c r="P107" s="38"/>
      <c r="Q107" s="38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spans="1:30" ht="14.25" customHeight="1" x14ac:dyDescent="0.3">
      <c r="A108" s="29" t="s">
        <v>241</v>
      </c>
      <c r="B108" s="14" t="s">
        <v>242</v>
      </c>
      <c r="C108" s="52" t="s">
        <v>140</v>
      </c>
      <c r="D108" s="52" t="s">
        <v>31</v>
      </c>
      <c r="E108" s="40">
        <v>1</v>
      </c>
      <c r="F108" s="53" t="s">
        <v>254</v>
      </c>
      <c r="G108" s="54">
        <v>0</v>
      </c>
      <c r="H108" s="18">
        <v>4916.8599999999997</v>
      </c>
      <c r="I108" s="43">
        <f t="shared" si="3"/>
        <v>4916.8599999999997</v>
      </c>
      <c r="J108" s="44"/>
      <c r="K108" s="38"/>
      <c r="L108" s="38"/>
      <c r="M108" s="38"/>
      <c r="N108" s="38"/>
      <c r="O108" s="38"/>
      <c r="P108" s="38"/>
      <c r="Q108" s="38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spans="1:30" ht="14.25" customHeight="1" x14ac:dyDescent="0.3">
      <c r="A109" s="24" t="s">
        <v>244</v>
      </c>
      <c r="B109" s="14" t="s">
        <v>245</v>
      </c>
      <c r="C109" s="52" t="s">
        <v>145</v>
      </c>
      <c r="D109" s="52" t="s">
        <v>31</v>
      </c>
      <c r="E109" s="40">
        <v>1</v>
      </c>
      <c r="F109" s="53" t="s">
        <v>246</v>
      </c>
      <c r="G109" s="54">
        <v>0</v>
      </c>
      <c r="H109" s="18">
        <v>4518.2</v>
      </c>
      <c r="I109" s="43">
        <f t="shared" si="3"/>
        <v>4518.2</v>
      </c>
      <c r="J109" s="44"/>
      <c r="K109" s="38"/>
      <c r="L109" s="38"/>
      <c r="M109" s="38"/>
      <c r="N109" s="38"/>
      <c r="O109" s="38"/>
      <c r="P109" s="38"/>
      <c r="Q109" s="38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spans="1:30" ht="14.25" customHeight="1" x14ac:dyDescent="0.3">
      <c r="A110" s="24" t="s">
        <v>247</v>
      </c>
      <c r="B110" s="14" t="s">
        <v>248</v>
      </c>
      <c r="C110" s="52" t="s">
        <v>89</v>
      </c>
      <c r="D110" s="52" t="s">
        <v>31</v>
      </c>
      <c r="E110" s="40">
        <v>1</v>
      </c>
      <c r="F110" s="53" t="s">
        <v>249</v>
      </c>
      <c r="G110" s="54">
        <v>0</v>
      </c>
      <c r="H110" s="18">
        <v>3720.87</v>
      </c>
      <c r="I110" s="43">
        <f t="shared" si="3"/>
        <v>3720.87</v>
      </c>
      <c r="J110" s="44"/>
      <c r="K110" s="38"/>
      <c r="L110" s="38"/>
      <c r="M110" s="38"/>
      <c r="N110" s="38"/>
      <c r="O110" s="38"/>
      <c r="P110" s="38"/>
      <c r="Q110" s="38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spans="1:30" ht="14.25" customHeight="1" x14ac:dyDescent="0.3">
      <c r="A111" s="33" t="s">
        <v>250</v>
      </c>
      <c r="B111" s="14" t="s">
        <v>248</v>
      </c>
      <c r="C111" s="52" t="s">
        <v>140</v>
      </c>
      <c r="D111" s="52" t="s">
        <v>31</v>
      </c>
      <c r="E111" s="40">
        <v>1</v>
      </c>
      <c r="F111" s="53" t="s">
        <v>251</v>
      </c>
      <c r="G111" s="54">
        <v>0</v>
      </c>
      <c r="H111" s="18">
        <v>3720.87</v>
      </c>
      <c r="I111" s="43">
        <f t="shared" si="3"/>
        <v>3720.87</v>
      </c>
      <c r="J111" s="44"/>
      <c r="K111" s="38"/>
      <c r="L111" s="38"/>
      <c r="M111" s="38"/>
      <c r="N111" s="38"/>
      <c r="O111" s="38"/>
      <c r="P111" s="38"/>
      <c r="Q111" s="38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spans="1:30" ht="14.25" customHeight="1" x14ac:dyDescent="0.3">
      <c r="A112" s="24" t="s">
        <v>252</v>
      </c>
      <c r="B112" s="24" t="s">
        <v>253</v>
      </c>
      <c r="C112" s="52" t="s">
        <v>140</v>
      </c>
      <c r="D112" s="52" t="s">
        <v>31</v>
      </c>
      <c r="E112" s="40">
        <v>1</v>
      </c>
      <c r="F112" s="53" t="s">
        <v>146</v>
      </c>
      <c r="G112" s="54">
        <v>0</v>
      </c>
      <c r="H112" s="18">
        <v>2657.77</v>
      </c>
      <c r="I112" s="43">
        <f t="shared" si="3"/>
        <v>2657.77</v>
      </c>
      <c r="J112" s="44"/>
      <c r="K112" s="38"/>
      <c r="L112" s="38"/>
      <c r="M112" s="38"/>
      <c r="N112" s="38"/>
      <c r="O112" s="38"/>
      <c r="P112" s="38"/>
      <c r="Q112" s="38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spans="1:30" ht="14.25" customHeight="1" x14ac:dyDescent="0.3">
      <c r="A113" s="24" t="s">
        <v>255</v>
      </c>
      <c r="B113" s="24" t="s">
        <v>253</v>
      </c>
      <c r="C113" s="52" t="s">
        <v>256</v>
      </c>
      <c r="D113" s="52" t="s">
        <v>31</v>
      </c>
      <c r="E113" s="40">
        <v>1</v>
      </c>
      <c r="F113" s="56" t="s">
        <v>257</v>
      </c>
      <c r="G113" s="54">
        <v>0</v>
      </c>
      <c r="H113" s="18">
        <v>2657.77</v>
      </c>
      <c r="I113" s="43">
        <f t="shared" si="3"/>
        <v>2657.77</v>
      </c>
      <c r="J113" s="44"/>
      <c r="K113" s="38"/>
      <c r="L113" s="38"/>
      <c r="M113" s="38"/>
      <c r="N113" s="38"/>
      <c r="O113" s="38"/>
      <c r="P113" s="38"/>
      <c r="Q113" s="38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spans="1:30" ht="14.25" customHeight="1" x14ac:dyDescent="0.25">
      <c r="A114" s="35" t="s">
        <v>258</v>
      </c>
      <c r="B114" s="35" t="s">
        <v>259</v>
      </c>
      <c r="C114" s="36" t="s">
        <v>260</v>
      </c>
      <c r="D114" s="36" t="s">
        <v>261</v>
      </c>
      <c r="E114" s="36" t="s">
        <v>262</v>
      </c>
      <c r="F114" s="57"/>
      <c r="G114" s="36" t="s">
        <v>263</v>
      </c>
      <c r="H114" s="36" t="s">
        <v>264</v>
      </c>
      <c r="I114" s="36" t="s">
        <v>265</v>
      </c>
      <c r="J114" s="44"/>
      <c r="K114" s="7"/>
      <c r="L114" s="7"/>
      <c r="M114" s="7"/>
      <c r="N114" s="7"/>
      <c r="O114" s="7"/>
      <c r="P114" s="7"/>
      <c r="Q114" s="7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</row>
    <row r="115" spans="1:30" ht="14.25" customHeight="1" x14ac:dyDescent="0.25">
      <c r="A115" s="39" t="s">
        <v>266</v>
      </c>
      <c r="B115" s="59" t="s">
        <v>237</v>
      </c>
      <c r="C115" s="41">
        <f>SUMIFS($E$106:$E$113,$B$106:$B$113,"FDA",$D$106:$D$113,"&lt;&gt;VAGO")</f>
        <v>2</v>
      </c>
      <c r="D115" s="41">
        <f>SUMIFS($E$106:$E$113,$B$106:$B$113,"FDA",$D$106:$D$113,"VAGO")</f>
        <v>0</v>
      </c>
      <c r="E115" s="41">
        <f t="shared" ref="E115:E119" si="4">C115+D115</f>
        <v>2</v>
      </c>
      <c r="F115" s="42"/>
      <c r="G115" s="43">
        <f>SUMIF($B$106:$B$113,"FDA",$G$106:$G$113)</f>
        <v>0</v>
      </c>
      <c r="H115" s="43">
        <f>SUMIF($B$106:$B$113,"FDA",$H$106:$H$113)</f>
        <v>11694.16</v>
      </c>
      <c r="I115" s="43">
        <f>SUMIF($B$106:$B$113,"FDA",$I$106:$I$113)</f>
        <v>11694.16</v>
      </c>
      <c r="J115" s="38"/>
      <c r="K115" s="7"/>
      <c r="L115" s="38"/>
      <c r="M115" s="38"/>
      <c r="N115" s="38"/>
      <c r="O115" s="38"/>
      <c r="P115" s="38"/>
      <c r="Q115" s="38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</row>
    <row r="116" spans="1:30" ht="14.25" customHeight="1" x14ac:dyDescent="0.25">
      <c r="A116" s="39" t="s">
        <v>267</v>
      </c>
      <c r="B116" s="59" t="s">
        <v>242</v>
      </c>
      <c r="C116" s="41">
        <f>SUMIFS($E$106:$E$113,$B$106:$B$113,"FDA-1",$D$106:$D$113,"&lt;&gt;VAGO")</f>
        <v>1</v>
      </c>
      <c r="D116" s="41">
        <f>SUMIFS($E$106:$E$113,$B$106:$B$113,"FDA-1",$D$106:$D$113,"VAGO")</f>
        <v>0</v>
      </c>
      <c r="E116" s="41">
        <f t="shared" si="4"/>
        <v>1</v>
      </c>
      <c r="F116" s="42"/>
      <c r="G116" s="43">
        <f>SUMIF($B$106:$B$113,"FDA-1",$G$106:$G$113)</f>
        <v>0</v>
      </c>
      <c r="H116" s="43">
        <f>SUMIF($B$106:$B$113,"FDA-1",$H$106:$H$113)</f>
        <v>4916.8599999999997</v>
      </c>
      <c r="I116" s="43">
        <f>SUMIF($B$106:$B$113,"FDA-1",$I$106:$I$113)</f>
        <v>4916.8599999999997</v>
      </c>
      <c r="J116" s="38"/>
      <c r="K116" s="7"/>
      <c r="L116" s="38"/>
      <c r="M116" s="38"/>
      <c r="N116" s="38"/>
      <c r="O116" s="38"/>
      <c r="P116" s="38"/>
      <c r="Q116" s="38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spans="1:30" ht="14.25" customHeight="1" x14ac:dyDescent="0.25">
      <c r="A117" s="39" t="s">
        <v>268</v>
      </c>
      <c r="B117" s="59" t="s">
        <v>245</v>
      </c>
      <c r="C117" s="41">
        <f>SUMIFS($E$106:$E$113,$B$106:$B$113,"FDA-2",$D$106:$D$113,"&lt;&gt;VAGO")</f>
        <v>1</v>
      </c>
      <c r="D117" s="41">
        <f>SUMIFS($E$106:$E$113,$B$106:$B$113,"FDA-2",$D$106:$D$113,"VAGO")</f>
        <v>0</v>
      </c>
      <c r="E117" s="41">
        <f t="shared" si="4"/>
        <v>1</v>
      </c>
      <c r="F117" s="45"/>
      <c r="G117" s="43">
        <f>SUMIF($B$106:$B$113,"FDA-2",$G$106:$G$113)</f>
        <v>0</v>
      </c>
      <c r="H117" s="43">
        <f>SUMIF($B$106:$B$113,"FDA-2",$H$106:$H$113)</f>
        <v>4518.2</v>
      </c>
      <c r="I117" s="43">
        <f>SUMIF($B$106:$B$113,"FDA-2",$I$106:$I$113)</f>
        <v>4518.2</v>
      </c>
      <c r="J117" s="38"/>
      <c r="K117" s="7"/>
      <c r="L117" s="38"/>
      <c r="M117" s="38"/>
      <c r="N117" s="38"/>
      <c r="O117" s="38"/>
      <c r="P117" s="38"/>
      <c r="Q117" s="38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spans="1:30" ht="14.25" customHeight="1" x14ac:dyDescent="0.25">
      <c r="A118" s="39" t="s">
        <v>269</v>
      </c>
      <c r="B118" s="59" t="s">
        <v>248</v>
      </c>
      <c r="C118" s="41">
        <f>SUMIFS($E$106:$E$113,$B$106:$B$113,"FDA-3",$D$106:$D$113,"&lt;&gt;VAGO")</f>
        <v>2</v>
      </c>
      <c r="D118" s="41">
        <f>SUMIFS($E$106:$E$113,$B$106:$B$113,"FDA-3",$D$106:$D$113,"VAGO")</f>
        <v>0</v>
      </c>
      <c r="E118" s="41">
        <f t="shared" si="4"/>
        <v>2</v>
      </c>
      <c r="F118" s="47"/>
      <c r="G118" s="43">
        <f>SUMIF($B$106:$B$113,"FDA-3",$G$106:$G$113)</f>
        <v>0</v>
      </c>
      <c r="H118" s="43">
        <f>SUMIF($B$106:$B$113,"FDA-3",$H$106:$H$113)</f>
        <v>7441.74</v>
      </c>
      <c r="I118" s="43">
        <f>SUMIF($B$106:$B$113,"FDA-3",$I$106:$I$113)</f>
        <v>7441.74</v>
      </c>
      <c r="J118" s="38"/>
      <c r="K118" s="7"/>
      <c r="L118" s="38"/>
      <c r="M118" s="38"/>
      <c r="N118" s="38"/>
      <c r="O118" s="38"/>
      <c r="P118" s="38"/>
      <c r="Q118" s="38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spans="1:30" ht="14.25" customHeight="1" x14ac:dyDescent="0.25">
      <c r="A119" s="39" t="s">
        <v>270</v>
      </c>
      <c r="B119" s="59" t="s">
        <v>253</v>
      </c>
      <c r="C119" s="41">
        <f>SUMIFS($E$106:$E$113,$B$106:$B$113,"FDA-4",$D$106:$D$113,"&lt;&gt;VAGO")</f>
        <v>2</v>
      </c>
      <c r="D119" s="41">
        <f>SUMIFS($E$106:$E$113,$B$106:$B$113,"FDA-4",$D$106:$D$113,"VAGO")</f>
        <v>0</v>
      </c>
      <c r="E119" s="41">
        <f t="shared" si="4"/>
        <v>2</v>
      </c>
      <c r="F119" s="45"/>
      <c r="G119" s="43">
        <f>SUMIF($B$106:$B$113,"FDA-4",$G$106:$G$113)</f>
        <v>0</v>
      </c>
      <c r="H119" s="43">
        <f>SUMIF($B$106:$B$113,"FDA-4",$H$106:$H$113)</f>
        <v>5315.54</v>
      </c>
      <c r="I119" s="43">
        <f>SUMIF($B$106:$B$113,"FDA-4",$I$106:$I$113)</f>
        <v>5315.54</v>
      </c>
      <c r="J119" s="38"/>
      <c r="K119" s="7"/>
      <c r="L119" s="38"/>
      <c r="M119" s="38"/>
      <c r="N119" s="38"/>
      <c r="O119" s="38"/>
      <c r="P119" s="38"/>
      <c r="Q119" s="38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spans="1:30" ht="14.25" customHeight="1" x14ac:dyDescent="0.25">
      <c r="A120" s="35" t="s">
        <v>271</v>
      </c>
      <c r="B120" s="57"/>
      <c r="C120" s="36">
        <f>SUM(C115:C119)</f>
        <v>8</v>
      </c>
      <c r="D120" s="36">
        <f>SUM(D116:D119)</f>
        <v>0</v>
      </c>
      <c r="E120" s="36">
        <f>SUM(E115:E119)</f>
        <v>8</v>
      </c>
      <c r="F120" s="57"/>
      <c r="G120" s="60">
        <f t="shared" ref="G120:I120" si="5">SUM(G115:G119)</f>
        <v>0</v>
      </c>
      <c r="H120" s="60">
        <f t="shared" si="5"/>
        <v>33886.5</v>
      </c>
      <c r="I120" s="60">
        <f t="shared" si="5"/>
        <v>33886.5</v>
      </c>
      <c r="J120" s="38"/>
      <c r="K120" s="7"/>
      <c r="L120" s="38"/>
      <c r="M120" s="38"/>
      <c r="N120" s="38"/>
      <c r="O120" s="38"/>
      <c r="P120" s="38"/>
      <c r="Q120" s="38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 spans="1:30" ht="14.25" customHeight="1" x14ac:dyDescent="0.25">
      <c r="A121" s="49"/>
      <c r="B121" s="49"/>
      <c r="C121" s="49"/>
      <c r="D121" s="49"/>
      <c r="E121" s="49"/>
      <c r="F121" s="49"/>
      <c r="G121" s="49"/>
      <c r="H121" s="49"/>
      <c r="I121" s="7"/>
      <c r="J121" s="38"/>
      <c r="K121" s="7"/>
      <c r="L121" s="38"/>
      <c r="M121" s="38"/>
      <c r="N121" s="38"/>
      <c r="O121" s="38"/>
      <c r="P121" s="38"/>
      <c r="Q121" s="38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 spans="1:30" ht="14.25" customHeight="1" x14ac:dyDescent="0.25">
      <c r="A122" s="97" t="s">
        <v>272</v>
      </c>
      <c r="B122" s="89"/>
      <c r="C122" s="89"/>
      <c r="D122" s="89"/>
      <c r="E122" s="89"/>
      <c r="F122" s="89"/>
      <c r="G122" s="89"/>
      <c r="H122" s="89"/>
      <c r="I122" s="90"/>
      <c r="J122" s="38"/>
      <c r="K122" s="7"/>
      <c r="L122" s="38"/>
      <c r="M122" s="38"/>
      <c r="N122" s="38"/>
      <c r="O122" s="38"/>
      <c r="P122" s="38"/>
      <c r="Q122" s="38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 spans="1:30" ht="14.25" customHeight="1" x14ac:dyDescent="0.25">
      <c r="A123" s="61" t="s">
        <v>273</v>
      </c>
      <c r="B123" s="10" t="s">
        <v>274</v>
      </c>
      <c r="C123" s="10" t="s">
        <v>275</v>
      </c>
      <c r="D123" s="10" t="s">
        <v>276</v>
      </c>
      <c r="E123" s="10" t="s">
        <v>277</v>
      </c>
      <c r="F123" s="10" t="s">
        <v>278</v>
      </c>
      <c r="G123" s="10" t="s">
        <v>279</v>
      </c>
      <c r="H123" s="10" t="s">
        <v>280</v>
      </c>
      <c r="I123" s="10" t="s">
        <v>281</v>
      </c>
      <c r="J123" s="7"/>
      <c r="K123" s="7"/>
      <c r="L123" s="7"/>
      <c r="M123" s="7"/>
      <c r="N123" s="7"/>
      <c r="O123" s="7"/>
      <c r="P123" s="7"/>
      <c r="Q123" s="7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</row>
    <row r="124" spans="1:30" ht="14.25" customHeight="1" x14ac:dyDescent="0.25">
      <c r="A124" s="62" t="s">
        <v>282</v>
      </c>
      <c r="B124" s="62" t="s">
        <v>283</v>
      </c>
      <c r="C124" s="63" t="s">
        <v>61</v>
      </c>
      <c r="D124" s="52" t="s">
        <v>31</v>
      </c>
      <c r="E124" s="40">
        <v>1</v>
      </c>
      <c r="F124" s="64" t="s">
        <v>284</v>
      </c>
      <c r="G124" s="54">
        <v>0</v>
      </c>
      <c r="H124" s="65">
        <v>1200.69</v>
      </c>
      <c r="I124" s="43">
        <f t="shared" ref="I124:I126" si="6">SUM(G124:H124)</f>
        <v>1200.69</v>
      </c>
      <c r="J124" s="38"/>
      <c r="K124" s="38"/>
      <c r="L124" s="38"/>
      <c r="M124" s="38"/>
      <c r="N124" s="38"/>
      <c r="O124" s="38"/>
      <c r="P124" s="38"/>
      <c r="Q124" s="38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</row>
    <row r="125" spans="1:30" ht="14.25" customHeight="1" x14ac:dyDescent="0.25">
      <c r="A125" s="66" t="s">
        <v>285</v>
      </c>
      <c r="B125" s="67" t="s">
        <v>283</v>
      </c>
      <c r="C125" s="52" t="s">
        <v>145</v>
      </c>
      <c r="D125" s="52" t="s">
        <v>31</v>
      </c>
      <c r="E125" s="40">
        <v>1</v>
      </c>
      <c r="F125" s="68" t="s">
        <v>286</v>
      </c>
      <c r="G125" s="54">
        <v>0</v>
      </c>
      <c r="H125" s="65">
        <v>1200.69</v>
      </c>
      <c r="I125" s="43">
        <f t="shared" si="6"/>
        <v>1200.69</v>
      </c>
      <c r="J125" s="38"/>
      <c r="K125" s="38"/>
      <c r="L125" s="38"/>
      <c r="M125" s="38"/>
      <c r="N125" s="38"/>
      <c r="O125" s="38"/>
      <c r="P125" s="38"/>
      <c r="Q125" s="38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 spans="1:30" ht="14.25" customHeight="1" x14ac:dyDescent="0.25">
      <c r="A126" s="66" t="s">
        <v>285</v>
      </c>
      <c r="B126" s="67" t="s">
        <v>283</v>
      </c>
      <c r="C126" s="52"/>
      <c r="D126" s="52" t="s">
        <v>162</v>
      </c>
      <c r="E126" s="40">
        <v>1</v>
      </c>
      <c r="F126" s="69" t="s">
        <v>162</v>
      </c>
      <c r="G126" s="54">
        <v>0</v>
      </c>
      <c r="H126" s="54">
        <v>0</v>
      </c>
      <c r="I126" s="43">
        <f t="shared" si="6"/>
        <v>0</v>
      </c>
      <c r="J126" s="38"/>
      <c r="K126" s="38"/>
      <c r="L126" s="38"/>
      <c r="M126" s="38"/>
      <c r="N126" s="38"/>
      <c r="O126" s="38"/>
      <c r="P126" s="38"/>
      <c r="Q126" s="38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 spans="1:30" ht="14.25" customHeight="1" x14ac:dyDescent="0.25">
      <c r="A127" s="35" t="s">
        <v>287</v>
      </c>
      <c r="B127" s="35" t="s">
        <v>288</v>
      </c>
      <c r="C127" s="36" t="s">
        <v>289</v>
      </c>
      <c r="D127" s="36" t="s">
        <v>290</v>
      </c>
      <c r="E127" s="36" t="s">
        <v>291</v>
      </c>
      <c r="F127" s="57"/>
      <c r="G127" s="36" t="s">
        <v>292</v>
      </c>
      <c r="H127" s="36" t="s">
        <v>293</v>
      </c>
      <c r="I127" s="36" t="s">
        <v>294</v>
      </c>
      <c r="J127" s="38"/>
      <c r="K127" s="38"/>
      <c r="L127" s="38"/>
      <c r="M127" s="38"/>
      <c r="N127" s="38"/>
      <c r="O127" s="38"/>
      <c r="P127" s="38"/>
      <c r="Q127" s="3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</row>
    <row r="128" spans="1:30" ht="14.25" customHeight="1" x14ac:dyDescent="0.25">
      <c r="A128" s="39" t="s">
        <v>295</v>
      </c>
      <c r="B128" s="59" t="s">
        <v>283</v>
      </c>
      <c r="C128" s="41">
        <f>SUMIFS($E$124:$E$126,$B$124:$B$126,"FGS-1",$D$124:$D$126,"&lt;&gt;VAGO")</f>
        <v>2</v>
      </c>
      <c r="D128" s="41">
        <f>SUMIFS($E$124:$E$126,$B$124:$B$126,"FGS-1",$D$124:$D$126,"VAGO")</f>
        <v>1</v>
      </c>
      <c r="E128" s="41">
        <f t="shared" ref="E128:E133" si="7">C128+D128</f>
        <v>3</v>
      </c>
      <c r="F128" s="42"/>
      <c r="G128" s="43">
        <f>SUMIF($B$124:$B$126,"FGS-1",$G$124:$G$126)</f>
        <v>0</v>
      </c>
      <c r="H128" s="43">
        <f>SUMIF($B$124:$B$126,"FGS-1",$H$124:$H$126)</f>
        <v>2401.38</v>
      </c>
      <c r="I128" s="43">
        <f>SUMIF($B$124:$B$126,"FGS-1",$G$124:$G$126)</f>
        <v>0</v>
      </c>
      <c r="J128" s="38"/>
      <c r="K128" s="38"/>
      <c r="L128" s="38"/>
      <c r="M128" s="38"/>
      <c r="N128" s="38"/>
      <c r="O128" s="38"/>
      <c r="P128" s="38"/>
      <c r="Q128" s="38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</row>
    <row r="129" spans="1:30" ht="14.25" customHeight="1" x14ac:dyDescent="0.25">
      <c r="A129" s="39" t="s">
        <v>296</v>
      </c>
      <c r="B129" s="59" t="s">
        <v>297</v>
      </c>
      <c r="C129" s="41">
        <f>SUMIFS($E$124:$E$126,$B$124:$B$126,"FGS-2",$D$124:$D$126,"&lt;&gt;VAGO")</f>
        <v>0</v>
      </c>
      <c r="D129" s="41">
        <f>SUMIFS($E$124:$E$126,$B$124:$B$126,"FGS-2",$D$124:$D$126,"VAGO")</f>
        <v>0</v>
      </c>
      <c r="E129" s="41">
        <f t="shared" si="7"/>
        <v>0</v>
      </c>
      <c r="F129" s="45"/>
      <c r="G129" s="43">
        <f>SUMIF($B$124:$B$126,"FGS-2",$G$124:$G$126)</f>
        <v>0</v>
      </c>
      <c r="H129" s="43">
        <f>SUMIF($B$124:$B$126,"FGS-2",$H$124:$H$126)</f>
        <v>0</v>
      </c>
      <c r="I129" s="43">
        <f>SUMIF($B$124:$B$126,"FGS-2",$G$124:$G$126)</f>
        <v>0</v>
      </c>
      <c r="J129" s="38"/>
      <c r="K129" s="38"/>
      <c r="L129" s="38"/>
      <c r="M129" s="38"/>
      <c r="N129" s="38"/>
      <c r="O129" s="38"/>
      <c r="P129" s="38"/>
      <c r="Q129" s="38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</row>
    <row r="130" spans="1:30" ht="14.25" customHeight="1" x14ac:dyDescent="0.25">
      <c r="A130" s="39" t="s">
        <v>298</v>
      </c>
      <c r="B130" s="59" t="s">
        <v>299</v>
      </c>
      <c r="C130" s="41">
        <f>SUMIFS($E$124:$E$126,$B$124:$B$126,"FGS-3",$D$124:$D$126,"&lt;&gt;VAGO")</f>
        <v>0</v>
      </c>
      <c r="D130" s="41">
        <f>SUMIFS($E$124:$E$126,$B$124:$B$126,"FGS-3",$D$124:$D$126,"VAGO")</f>
        <v>0</v>
      </c>
      <c r="E130" s="41">
        <f t="shared" si="7"/>
        <v>0</v>
      </c>
      <c r="F130" s="45"/>
      <c r="G130" s="43">
        <f>SUMIF($B$124:$B$126,"FGS-3",$G$124:$G$126)</f>
        <v>0</v>
      </c>
      <c r="H130" s="43">
        <f>SUMIF($B$124:$B$126,"FGS-3",$H$124:$H$126)</f>
        <v>0</v>
      </c>
      <c r="I130" s="43">
        <f>SUMIF($B$124:$B$126,"FGS-3",$G$124:$G$126)</f>
        <v>0</v>
      </c>
      <c r="J130" s="38"/>
      <c r="K130" s="38"/>
      <c r="L130" s="38"/>
      <c r="M130" s="38"/>
      <c r="N130" s="38"/>
      <c r="O130" s="38"/>
      <c r="P130" s="38"/>
      <c r="Q130" s="38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</row>
    <row r="131" spans="1:30" ht="14.25" customHeight="1" x14ac:dyDescent="0.25">
      <c r="A131" s="46" t="s">
        <v>300</v>
      </c>
      <c r="B131" s="70" t="s">
        <v>301</v>
      </c>
      <c r="C131" s="41">
        <f>SUMIFS($E$124:$E$126,$B$124:$B$126,"FGA-1",$D$124:$D$126,"&lt;&gt;VAGO")</f>
        <v>0</v>
      </c>
      <c r="D131" s="41">
        <f>SUMIFS($E$124:$E$126,$B$124:$B$126,"FGA-1",$D$124:$D$126,"VAGO")</f>
        <v>0</v>
      </c>
      <c r="E131" s="41">
        <f t="shared" si="7"/>
        <v>0</v>
      </c>
      <c r="F131" s="47"/>
      <c r="G131" s="43">
        <f>SUMIF($B$124:$B$126,"FGA-1",$G$124:$G$126)</f>
        <v>0</v>
      </c>
      <c r="H131" s="43">
        <f>SUMIF($B$124:$B$126,"FGA-1",$H$124:$H$126)</f>
        <v>0</v>
      </c>
      <c r="I131" s="43">
        <f>SUMIF($B$124:$B$126,"FGA-1",$G$124:$G$126)</f>
        <v>0</v>
      </c>
      <c r="J131" s="38"/>
      <c r="K131" s="38"/>
      <c r="L131" s="38"/>
      <c r="M131" s="38"/>
      <c r="N131" s="38"/>
      <c r="O131" s="38"/>
      <c r="P131" s="38"/>
      <c r="Q131" s="38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</row>
    <row r="132" spans="1:30" ht="14.25" customHeight="1" x14ac:dyDescent="0.25">
      <c r="A132" s="39" t="s">
        <v>302</v>
      </c>
      <c r="B132" s="59" t="s">
        <v>303</v>
      </c>
      <c r="C132" s="41">
        <f>SUMIFS($E$124:$E$126,$B$124:$B$126,"FGA-2",$D$124:$D$126,"&lt;&gt;VAGO")</f>
        <v>0</v>
      </c>
      <c r="D132" s="41">
        <f>SUMIFS($E$124:$E$126,$B$124:$B$126,"FGA-2",$D$124:$D$126,"VAGO")</f>
        <v>0</v>
      </c>
      <c r="E132" s="41">
        <f t="shared" si="7"/>
        <v>0</v>
      </c>
      <c r="F132" s="47"/>
      <c r="G132" s="43">
        <f>SUMIF($B$124:$B$126,"FGA-2",$G$124:$G$126)</f>
        <v>0</v>
      </c>
      <c r="H132" s="43">
        <f>SUMIF($B$124:$B$126,"FGA-2",$H$124:$H$126)</f>
        <v>0</v>
      </c>
      <c r="I132" s="43">
        <f>SUMIF($B$124:$B$126,"FGA-2",$G$124:$G$126)</f>
        <v>0</v>
      </c>
      <c r="J132" s="38"/>
      <c r="K132" s="38"/>
      <c r="L132" s="38"/>
      <c r="M132" s="38"/>
      <c r="N132" s="38"/>
      <c r="O132" s="38"/>
      <c r="P132" s="38"/>
      <c r="Q132" s="38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</row>
    <row r="133" spans="1:30" ht="14.25" customHeight="1" x14ac:dyDescent="0.25">
      <c r="A133" s="39" t="s">
        <v>304</v>
      </c>
      <c r="B133" s="59" t="s">
        <v>305</v>
      </c>
      <c r="C133" s="41">
        <f>SUMIFS($E$124:$E$126,$B$124:$B$126,"FGA-3",$D$124:$D$126,"&lt;&gt;VAGO")</f>
        <v>0</v>
      </c>
      <c r="D133" s="41">
        <f>SUMIFS($E$124:$E$126,$B$124:$B$126,"FGA-3",$D$124:$D$126,"VAGO")</f>
        <v>0</v>
      </c>
      <c r="E133" s="41">
        <f t="shared" si="7"/>
        <v>0</v>
      </c>
      <c r="F133" s="45"/>
      <c r="G133" s="43">
        <f>SUMIF($B$124:$B$126,"FGA-3",$G$124:$G$126)</f>
        <v>0</v>
      </c>
      <c r="H133" s="43">
        <f>SUMIF($B$124:$B$126,"FGA-3",$H$124:$H$126)</f>
        <v>0</v>
      </c>
      <c r="I133" s="43">
        <f>SUMIF($B$124:$B$126,"FGA-3",$G$124:$G$126)</f>
        <v>0</v>
      </c>
      <c r="J133" s="38"/>
      <c r="K133" s="38"/>
      <c r="L133" s="38"/>
      <c r="M133" s="38"/>
      <c r="N133" s="38"/>
      <c r="O133" s="38"/>
      <c r="P133" s="38"/>
      <c r="Q133" s="3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</row>
    <row r="134" spans="1:30" ht="14.25" customHeight="1" x14ac:dyDescent="0.25">
      <c r="A134" s="35" t="s">
        <v>306</v>
      </c>
      <c r="B134" s="57"/>
      <c r="C134" s="36">
        <f t="shared" ref="C134:E134" si="8">SUM(C128:C133)</f>
        <v>2</v>
      </c>
      <c r="D134" s="36">
        <f t="shared" si="8"/>
        <v>1</v>
      </c>
      <c r="E134" s="36">
        <f t="shared" si="8"/>
        <v>3</v>
      </c>
      <c r="F134" s="57"/>
      <c r="G134" s="60">
        <f t="shared" ref="G134:I134" si="9">SUM(G128:G133)</f>
        <v>0</v>
      </c>
      <c r="H134" s="60">
        <f t="shared" si="9"/>
        <v>2401.38</v>
      </c>
      <c r="I134" s="60">
        <f t="shared" si="9"/>
        <v>0</v>
      </c>
      <c r="J134" s="38"/>
      <c r="K134" s="38"/>
      <c r="L134" s="38"/>
      <c r="M134" s="38"/>
      <c r="N134" s="38"/>
      <c r="O134" s="38"/>
      <c r="P134" s="38"/>
      <c r="Q134" s="3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</row>
    <row r="135" spans="1:30" ht="14.25" customHeight="1" x14ac:dyDescent="0.25">
      <c r="A135" s="44"/>
      <c r="B135" s="44"/>
      <c r="C135" s="44"/>
      <c r="D135" s="44"/>
      <c r="E135" s="44"/>
      <c r="F135" s="44"/>
      <c r="G135" s="44"/>
      <c r="H135" s="44"/>
      <c r="I135" s="50"/>
      <c r="J135" s="50"/>
      <c r="K135" s="7"/>
      <c r="L135" s="50"/>
      <c r="M135" s="50"/>
      <c r="N135" s="50"/>
      <c r="O135" s="50"/>
      <c r="P135" s="50"/>
      <c r="Q135" s="50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</row>
    <row r="136" spans="1:30" ht="14.25" customHeight="1" x14ac:dyDescent="0.25">
      <c r="A136" s="35"/>
      <c r="B136" s="35"/>
      <c r="C136" s="36" t="s">
        <v>307</v>
      </c>
      <c r="D136" s="36" t="s">
        <v>308</v>
      </c>
      <c r="E136" s="36" t="s">
        <v>309</v>
      </c>
      <c r="F136" s="37"/>
      <c r="G136" s="36" t="s">
        <v>310</v>
      </c>
      <c r="H136" s="36" t="s">
        <v>311</v>
      </c>
      <c r="I136" s="36" t="s">
        <v>312</v>
      </c>
      <c r="J136" s="50"/>
      <c r="K136" s="7"/>
      <c r="L136" s="50"/>
      <c r="M136" s="50"/>
      <c r="N136" s="50"/>
      <c r="O136" s="50"/>
      <c r="P136" s="50"/>
      <c r="Q136" s="50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</row>
    <row r="137" spans="1:30" ht="14.25" customHeight="1" x14ac:dyDescent="0.25">
      <c r="A137" s="35" t="s">
        <v>313</v>
      </c>
      <c r="B137" s="37"/>
      <c r="C137" s="36">
        <f t="shared" ref="C137:E137" si="10">SUM(C102+C120+C134)</f>
        <v>93</v>
      </c>
      <c r="D137" s="36">
        <f t="shared" si="10"/>
        <v>1</v>
      </c>
      <c r="E137" s="36">
        <f t="shared" si="10"/>
        <v>22</v>
      </c>
      <c r="F137" s="37"/>
      <c r="G137" s="60">
        <f t="shared" ref="G137:I137" si="11">SUM(H102+G120+G134)</f>
        <v>49104.42</v>
      </c>
      <c r="H137" s="60">
        <f t="shared" si="11"/>
        <v>240670.17</v>
      </c>
      <c r="I137" s="60">
        <f t="shared" si="11"/>
        <v>297943.20999999996</v>
      </c>
      <c r="J137" s="50"/>
      <c r="K137" s="7"/>
      <c r="L137" s="50"/>
      <c r="M137" s="50"/>
      <c r="N137" s="50"/>
      <c r="O137" s="50"/>
      <c r="P137" s="50"/>
      <c r="Q137" s="50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</row>
    <row r="138" spans="1:30" ht="14.25" customHeight="1" x14ac:dyDescent="0.25">
      <c r="A138" s="44"/>
      <c r="B138" s="44"/>
      <c r="C138" s="44"/>
      <c r="D138" s="44"/>
      <c r="E138" s="44"/>
      <c r="F138" s="44"/>
      <c r="G138" s="44"/>
      <c r="H138" s="44"/>
      <c r="I138" s="50"/>
      <c r="J138" s="50"/>
      <c r="K138" s="7"/>
      <c r="L138" s="50"/>
      <c r="M138" s="50"/>
      <c r="N138" s="50"/>
      <c r="O138" s="50"/>
      <c r="P138" s="50"/>
      <c r="Q138" s="50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</row>
    <row r="139" spans="1:30" ht="14.25" customHeight="1" x14ac:dyDescent="0.25">
      <c r="A139" s="98" t="s">
        <v>314</v>
      </c>
      <c r="B139" s="89"/>
      <c r="C139" s="89"/>
      <c r="D139" s="89"/>
      <c r="E139" s="89"/>
      <c r="F139" s="90"/>
      <c r="G139" s="38"/>
      <c r="H139" s="44"/>
      <c r="I139" s="44"/>
      <c r="J139" s="44"/>
      <c r="K139" s="38"/>
      <c r="L139" s="44"/>
      <c r="M139" s="50"/>
      <c r="N139" s="50"/>
      <c r="O139" s="50"/>
      <c r="P139" s="50"/>
      <c r="Q139" s="50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</row>
    <row r="140" spans="1:30" ht="14.25" customHeight="1" x14ac:dyDescent="0.25">
      <c r="A140" s="99" t="s">
        <v>315</v>
      </c>
      <c r="B140" s="89"/>
      <c r="C140" s="89"/>
      <c r="D140" s="89"/>
      <c r="E140" s="89"/>
      <c r="F140" s="90"/>
      <c r="G140" s="38"/>
      <c r="H140" s="44"/>
      <c r="I140" s="44"/>
      <c r="J140" s="44"/>
      <c r="K140" s="44"/>
      <c r="L140" s="44"/>
      <c r="M140" s="50"/>
      <c r="N140" s="50"/>
      <c r="O140" s="50"/>
      <c r="P140" s="50"/>
      <c r="Q140" s="50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</row>
    <row r="141" spans="1:30" ht="14.25" customHeight="1" x14ac:dyDescent="0.25">
      <c r="A141" s="99" t="s">
        <v>316</v>
      </c>
      <c r="B141" s="89"/>
      <c r="C141" s="89"/>
      <c r="D141" s="89"/>
      <c r="E141" s="89"/>
      <c r="F141" s="90"/>
      <c r="G141" s="38"/>
      <c r="H141" s="44"/>
      <c r="I141" s="44"/>
      <c r="J141" s="44"/>
      <c r="K141" s="44"/>
      <c r="L141" s="44"/>
      <c r="M141" s="50"/>
      <c r="N141" s="50"/>
      <c r="O141" s="50"/>
      <c r="P141" s="50"/>
      <c r="Q141" s="50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</row>
    <row r="142" spans="1:30" ht="14.25" customHeight="1" x14ac:dyDescent="0.25">
      <c r="A142" s="88" t="s">
        <v>317</v>
      </c>
      <c r="B142" s="89"/>
      <c r="C142" s="89"/>
      <c r="D142" s="89"/>
      <c r="E142" s="89"/>
      <c r="F142" s="90"/>
      <c r="G142" s="38"/>
      <c r="H142" s="44"/>
      <c r="I142" s="44"/>
      <c r="J142" s="44"/>
      <c r="K142" s="44"/>
      <c r="L142" s="44"/>
      <c r="M142" s="50"/>
      <c r="N142" s="50"/>
      <c r="O142" s="50"/>
      <c r="P142" s="50"/>
      <c r="Q142" s="50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</row>
    <row r="143" spans="1:30" ht="14.25" customHeight="1" x14ac:dyDescent="0.25">
      <c r="A143" s="88" t="s">
        <v>318</v>
      </c>
      <c r="B143" s="89"/>
      <c r="C143" s="89"/>
      <c r="D143" s="89"/>
      <c r="E143" s="89"/>
      <c r="F143" s="90"/>
      <c r="G143" s="38"/>
      <c r="H143" s="44"/>
      <c r="I143" s="44"/>
      <c r="J143" s="44"/>
      <c r="K143" s="44"/>
      <c r="L143" s="44"/>
      <c r="M143" s="50"/>
      <c r="N143" s="50"/>
      <c r="O143" s="50"/>
      <c r="P143" s="50"/>
      <c r="Q143" s="50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</row>
    <row r="144" spans="1:30" ht="14.25" customHeight="1" x14ac:dyDescent="0.25">
      <c r="A144" s="88" t="s">
        <v>319</v>
      </c>
      <c r="B144" s="89"/>
      <c r="C144" s="89"/>
      <c r="D144" s="89"/>
      <c r="E144" s="89"/>
      <c r="F144" s="90"/>
      <c r="G144" s="38"/>
      <c r="H144" s="44"/>
      <c r="I144" s="44"/>
      <c r="J144" s="44"/>
      <c r="K144" s="44"/>
      <c r="L144" s="44"/>
      <c r="M144" s="50"/>
      <c r="N144" s="50"/>
      <c r="O144" s="50"/>
      <c r="P144" s="50"/>
      <c r="Q144" s="50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</row>
    <row r="145" spans="1:30" ht="14.25" customHeight="1" x14ac:dyDescent="0.25">
      <c r="A145" s="88"/>
      <c r="B145" s="89"/>
      <c r="C145" s="89"/>
      <c r="D145" s="89"/>
      <c r="E145" s="89"/>
      <c r="F145" s="90"/>
      <c r="G145" s="38"/>
      <c r="H145" s="44"/>
      <c r="I145" s="44"/>
      <c r="J145" s="44"/>
      <c r="K145" s="44"/>
      <c r="L145" s="44"/>
      <c r="M145" s="50"/>
      <c r="N145" s="50"/>
      <c r="O145" s="50"/>
      <c r="P145" s="50"/>
      <c r="Q145" s="50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</row>
    <row r="146" spans="1:30" ht="14.25" customHeight="1" x14ac:dyDescent="0.25">
      <c r="A146" s="100"/>
      <c r="B146" s="101"/>
      <c r="C146" s="101"/>
      <c r="D146" s="101"/>
      <c r="E146" s="101"/>
      <c r="F146" s="101"/>
      <c r="G146" s="38"/>
      <c r="H146" s="44"/>
      <c r="I146" s="44"/>
      <c r="J146" s="44"/>
      <c r="K146" s="44"/>
      <c r="L146" s="44"/>
      <c r="M146" s="50"/>
      <c r="N146" s="50"/>
      <c r="O146" s="50"/>
      <c r="P146" s="50"/>
      <c r="Q146" s="50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</row>
    <row r="147" spans="1:30" ht="14.25" customHeight="1" x14ac:dyDescent="0.25">
      <c r="A147" s="98" t="s">
        <v>320</v>
      </c>
      <c r="B147" s="89"/>
      <c r="C147" s="89"/>
      <c r="D147" s="89"/>
      <c r="E147" s="89"/>
      <c r="F147" s="90"/>
      <c r="G147" s="38"/>
      <c r="H147" s="44"/>
      <c r="I147" s="44"/>
      <c r="J147" s="44"/>
      <c r="K147" s="44"/>
      <c r="L147" s="44"/>
      <c r="M147" s="50"/>
      <c r="N147" s="50"/>
      <c r="O147" s="50"/>
      <c r="P147" s="50"/>
      <c r="Q147" s="50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</row>
    <row r="148" spans="1:30" ht="14.25" customHeight="1" x14ac:dyDescent="0.25">
      <c r="A148" s="99" t="s">
        <v>321</v>
      </c>
      <c r="B148" s="89"/>
      <c r="C148" s="89"/>
      <c r="D148" s="89"/>
      <c r="E148" s="89"/>
      <c r="F148" s="90"/>
      <c r="G148" s="38"/>
      <c r="H148" s="44"/>
      <c r="I148" s="44"/>
      <c r="J148" s="44"/>
      <c r="K148" s="44"/>
      <c r="L148" s="44"/>
      <c r="M148" s="50"/>
      <c r="N148" s="50"/>
      <c r="O148" s="50"/>
      <c r="P148" s="50"/>
      <c r="Q148" s="50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</row>
    <row r="149" spans="1:30" ht="14.25" customHeight="1" x14ac:dyDescent="0.25">
      <c r="A149" s="88" t="s">
        <v>322</v>
      </c>
      <c r="B149" s="89"/>
      <c r="C149" s="89"/>
      <c r="D149" s="89"/>
      <c r="E149" s="89"/>
      <c r="F149" s="90"/>
      <c r="G149" s="38"/>
      <c r="H149" s="44"/>
      <c r="I149" s="44"/>
      <c r="J149" s="44"/>
      <c r="K149" s="44"/>
      <c r="L149" s="44"/>
      <c r="M149" s="50"/>
      <c r="N149" s="50"/>
      <c r="O149" s="50"/>
      <c r="P149" s="50"/>
      <c r="Q149" s="50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</row>
    <row r="150" spans="1:30" ht="14.25" customHeight="1" x14ac:dyDescent="0.25">
      <c r="A150" s="88" t="s">
        <v>323</v>
      </c>
      <c r="B150" s="89"/>
      <c r="C150" s="89"/>
      <c r="D150" s="89"/>
      <c r="E150" s="89"/>
      <c r="F150" s="90"/>
      <c r="G150" s="38"/>
      <c r="H150" s="44"/>
      <c r="I150" s="44"/>
      <c r="J150" s="44"/>
      <c r="K150" s="44"/>
      <c r="L150" s="44"/>
      <c r="M150" s="50"/>
      <c r="N150" s="50"/>
      <c r="O150" s="50"/>
      <c r="P150" s="50"/>
      <c r="Q150" s="50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</row>
    <row r="151" spans="1:30" ht="14.25" customHeight="1" x14ac:dyDescent="0.25">
      <c r="A151" s="88" t="s">
        <v>324</v>
      </c>
      <c r="B151" s="89"/>
      <c r="C151" s="89"/>
      <c r="D151" s="89"/>
      <c r="E151" s="89"/>
      <c r="F151" s="90"/>
      <c r="G151" s="38"/>
      <c r="H151" s="44"/>
      <c r="I151" s="44"/>
      <c r="J151" s="44"/>
      <c r="K151" s="44"/>
      <c r="L151" s="44"/>
      <c r="M151" s="50"/>
      <c r="N151" s="50"/>
      <c r="O151" s="50"/>
      <c r="P151" s="50"/>
      <c r="Q151" s="50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</row>
    <row r="152" spans="1:30" ht="14.25" customHeight="1" x14ac:dyDescent="0.25">
      <c r="A152" s="88" t="s">
        <v>325</v>
      </c>
      <c r="B152" s="89"/>
      <c r="C152" s="89"/>
      <c r="D152" s="89"/>
      <c r="E152" s="89"/>
      <c r="F152" s="90"/>
      <c r="G152" s="38"/>
      <c r="H152" s="44"/>
      <c r="I152" s="44"/>
      <c r="J152" s="44"/>
      <c r="K152" s="44"/>
      <c r="L152" s="44"/>
      <c r="M152" s="50"/>
      <c r="N152" s="50"/>
      <c r="O152" s="50"/>
      <c r="P152" s="50"/>
      <c r="Q152" s="50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</row>
    <row r="153" spans="1:30" ht="14.25" customHeight="1" x14ac:dyDescent="0.25">
      <c r="A153" s="88" t="s">
        <v>326</v>
      </c>
      <c r="B153" s="89"/>
      <c r="C153" s="89"/>
      <c r="D153" s="89"/>
      <c r="E153" s="89"/>
      <c r="F153" s="90"/>
      <c r="G153" s="38"/>
      <c r="H153" s="44"/>
      <c r="I153" s="44"/>
      <c r="J153" s="44"/>
      <c r="K153" s="44"/>
      <c r="L153" s="44"/>
      <c r="M153" s="50"/>
      <c r="N153" s="50"/>
      <c r="O153" s="50"/>
      <c r="P153" s="50"/>
      <c r="Q153" s="50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</row>
    <row r="154" spans="1:30" ht="14.25" customHeight="1" x14ac:dyDescent="0.25">
      <c r="A154" s="88" t="s">
        <v>327</v>
      </c>
      <c r="B154" s="89"/>
      <c r="C154" s="89"/>
      <c r="D154" s="89"/>
      <c r="E154" s="89"/>
      <c r="F154" s="90"/>
      <c r="G154" s="38"/>
      <c r="H154" s="44"/>
      <c r="I154" s="44"/>
      <c r="J154" s="44"/>
      <c r="K154" s="44"/>
      <c r="L154" s="44"/>
      <c r="M154" s="50"/>
      <c r="N154" s="50"/>
      <c r="O154" s="50"/>
      <c r="P154" s="50"/>
      <c r="Q154" s="50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</row>
    <row r="155" spans="1:30" ht="14.25" customHeight="1" x14ac:dyDescent="0.25">
      <c r="A155" s="88" t="s">
        <v>328</v>
      </c>
      <c r="B155" s="89"/>
      <c r="C155" s="89"/>
      <c r="D155" s="89"/>
      <c r="E155" s="89"/>
      <c r="F155" s="90"/>
      <c r="G155" s="38"/>
      <c r="H155" s="44"/>
      <c r="I155" s="44"/>
      <c r="J155" s="44"/>
      <c r="K155" s="44"/>
      <c r="L155" s="44"/>
      <c r="M155" s="50"/>
      <c r="N155" s="50"/>
      <c r="O155" s="50"/>
      <c r="P155" s="50"/>
      <c r="Q155" s="50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</row>
    <row r="156" spans="1:30" ht="14.25" customHeight="1" x14ac:dyDescent="0.25">
      <c r="A156" s="88" t="s">
        <v>329</v>
      </c>
      <c r="B156" s="89"/>
      <c r="C156" s="89"/>
      <c r="D156" s="89"/>
      <c r="E156" s="89"/>
      <c r="F156" s="90"/>
      <c r="G156" s="38"/>
      <c r="H156" s="44"/>
      <c r="I156" s="44"/>
      <c r="J156" s="44"/>
      <c r="K156" s="44"/>
      <c r="L156" s="44"/>
      <c r="M156" s="50"/>
      <c r="N156" s="50"/>
      <c r="O156" s="50"/>
      <c r="P156" s="50"/>
      <c r="Q156" s="50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</row>
    <row r="157" spans="1:30" ht="14.25" customHeight="1" x14ac:dyDescent="0.25">
      <c r="A157" s="88" t="s">
        <v>330</v>
      </c>
      <c r="B157" s="89"/>
      <c r="C157" s="89"/>
      <c r="D157" s="89"/>
      <c r="E157" s="89"/>
      <c r="F157" s="90"/>
      <c r="G157" s="38"/>
      <c r="H157" s="44"/>
      <c r="I157" s="44"/>
      <c r="J157" s="44"/>
      <c r="K157" s="44"/>
      <c r="L157" s="44"/>
      <c r="M157" s="50"/>
      <c r="N157" s="50"/>
      <c r="O157" s="50"/>
      <c r="P157" s="50"/>
      <c r="Q157" s="50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</row>
    <row r="158" spans="1:30" ht="14.25" customHeight="1" x14ac:dyDescent="0.25">
      <c r="A158" s="88" t="s">
        <v>331</v>
      </c>
      <c r="B158" s="89"/>
      <c r="C158" s="89"/>
      <c r="D158" s="89"/>
      <c r="E158" s="89"/>
      <c r="F158" s="90"/>
      <c r="G158" s="38"/>
      <c r="H158" s="44"/>
      <c r="I158" s="44"/>
      <c r="J158" s="44"/>
      <c r="K158" s="44"/>
      <c r="L158" s="44"/>
      <c r="M158" s="50"/>
      <c r="N158" s="50"/>
      <c r="O158" s="50"/>
      <c r="P158" s="50"/>
      <c r="Q158" s="50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</row>
    <row r="159" spans="1:30" ht="14.25" customHeight="1" x14ac:dyDescent="0.25">
      <c r="A159" s="88" t="s">
        <v>332</v>
      </c>
      <c r="B159" s="89"/>
      <c r="C159" s="89"/>
      <c r="D159" s="89"/>
      <c r="E159" s="89"/>
      <c r="F159" s="90"/>
      <c r="G159" s="38"/>
      <c r="H159" s="44"/>
      <c r="I159" s="44"/>
      <c r="J159" s="44"/>
      <c r="K159" s="44"/>
      <c r="L159" s="44"/>
      <c r="M159" s="50"/>
      <c r="N159" s="50"/>
      <c r="O159" s="50"/>
      <c r="P159" s="50"/>
      <c r="Q159" s="50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</row>
    <row r="160" spans="1:30" ht="14.25" customHeight="1" x14ac:dyDescent="0.25">
      <c r="A160" s="88" t="s">
        <v>333</v>
      </c>
      <c r="B160" s="89"/>
      <c r="C160" s="89"/>
      <c r="D160" s="89"/>
      <c r="E160" s="89"/>
      <c r="F160" s="90"/>
      <c r="G160" s="38"/>
      <c r="H160" s="44"/>
      <c r="I160" s="44"/>
      <c r="J160" s="44"/>
      <c r="K160" s="44"/>
      <c r="L160" s="44"/>
      <c r="M160" s="50"/>
      <c r="N160" s="50"/>
      <c r="O160" s="50"/>
      <c r="P160" s="50"/>
      <c r="Q160" s="50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</row>
    <row r="161" spans="1:30" ht="14.25" customHeight="1" x14ac:dyDescent="0.25">
      <c r="A161" s="88" t="s">
        <v>334</v>
      </c>
      <c r="B161" s="89"/>
      <c r="C161" s="89"/>
      <c r="D161" s="89"/>
      <c r="E161" s="89"/>
      <c r="F161" s="90"/>
      <c r="G161" s="38"/>
      <c r="H161" s="44"/>
      <c r="I161" s="44"/>
      <c r="J161" s="44"/>
      <c r="K161" s="44"/>
      <c r="L161" s="44"/>
      <c r="M161" s="50"/>
      <c r="N161" s="50"/>
      <c r="O161" s="50"/>
      <c r="P161" s="50"/>
      <c r="Q161" s="50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</row>
    <row r="162" spans="1:30" ht="14.25" customHeight="1" x14ac:dyDescent="0.25">
      <c r="A162" s="88" t="s">
        <v>335</v>
      </c>
      <c r="B162" s="89"/>
      <c r="C162" s="89"/>
      <c r="D162" s="89"/>
      <c r="E162" s="89"/>
      <c r="F162" s="90"/>
      <c r="G162" s="38"/>
      <c r="H162" s="44"/>
      <c r="I162" s="44"/>
      <c r="J162" s="44"/>
      <c r="K162" s="44"/>
      <c r="L162" s="44"/>
      <c r="M162" s="50"/>
      <c r="N162" s="50"/>
      <c r="O162" s="50"/>
      <c r="P162" s="50"/>
      <c r="Q162" s="50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</row>
    <row r="163" spans="1:30" ht="14.25" customHeight="1" x14ac:dyDescent="0.25">
      <c r="A163" s="88" t="s">
        <v>336</v>
      </c>
      <c r="B163" s="89"/>
      <c r="C163" s="89"/>
      <c r="D163" s="89"/>
      <c r="E163" s="89"/>
      <c r="F163" s="90"/>
      <c r="G163" s="38"/>
      <c r="H163" s="44"/>
      <c r="I163" s="44"/>
      <c r="J163" s="44"/>
      <c r="K163" s="44"/>
      <c r="L163" s="44"/>
      <c r="M163" s="50"/>
      <c r="N163" s="50"/>
      <c r="O163" s="50"/>
      <c r="P163" s="50"/>
      <c r="Q163" s="50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</row>
    <row r="164" spans="1:30" ht="14.25" customHeight="1" x14ac:dyDescent="0.25">
      <c r="A164" s="88" t="s">
        <v>337</v>
      </c>
      <c r="B164" s="89"/>
      <c r="C164" s="89"/>
      <c r="D164" s="89"/>
      <c r="E164" s="89"/>
      <c r="F164" s="90"/>
      <c r="G164" s="38"/>
      <c r="H164" s="44"/>
      <c r="I164" s="44"/>
      <c r="J164" s="44"/>
      <c r="K164" s="44"/>
      <c r="L164" s="44"/>
      <c r="M164" s="50"/>
      <c r="N164" s="50"/>
      <c r="O164" s="50"/>
      <c r="P164" s="50"/>
      <c r="Q164" s="50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</row>
    <row r="165" spans="1:30" ht="14.25" customHeight="1" x14ac:dyDescent="0.25">
      <c r="A165" s="88" t="s">
        <v>338</v>
      </c>
      <c r="B165" s="89"/>
      <c r="C165" s="89"/>
      <c r="D165" s="89"/>
      <c r="E165" s="89"/>
      <c r="F165" s="90"/>
      <c r="G165" s="38"/>
      <c r="H165" s="44"/>
      <c r="I165" s="44"/>
      <c r="J165" s="44"/>
      <c r="K165" s="44"/>
      <c r="L165" s="44"/>
      <c r="M165" s="50"/>
      <c r="N165" s="50"/>
      <c r="O165" s="50"/>
      <c r="P165" s="50"/>
      <c r="Q165" s="50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</row>
    <row r="166" spans="1:30" ht="14.25" customHeight="1" x14ac:dyDescent="0.25">
      <c r="A166" s="88" t="s">
        <v>339</v>
      </c>
      <c r="B166" s="89"/>
      <c r="C166" s="89"/>
      <c r="D166" s="89"/>
      <c r="E166" s="89"/>
      <c r="F166" s="90"/>
      <c r="G166" s="38"/>
      <c r="H166" s="44"/>
      <c r="I166" s="44"/>
      <c r="J166" s="44"/>
      <c r="K166" s="44"/>
      <c r="L166" s="44"/>
      <c r="M166" s="50"/>
      <c r="N166" s="50"/>
      <c r="O166" s="50"/>
      <c r="P166" s="50"/>
      <c r="Q166" s="50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</row>
    <row r="167" spans="1:30" ht="14.25" customHeight="1" x14ac:dyDescent="0.25">
      <c r="A167" s="88" t="s">
        <v>340</v>
      </c>
      <c r="B167" s="89"/>
      <c r="C167" s="89"/>
      <c r="D167" s="89"/>
      <c r="E167" s="89"/>
      <c r="F167" s="90"/>
      <c r="G167" s="38"/>
      <c r="H167" s="44"/>
      <c r="I167" s="44"/>
      <c r="J167" s="44"/>
      <c r="K167" s="44"/>
      <c r="L167" s="44"/>
      <c r="M167" s="50"/>
      <c r="N167" s="50"/>
      <c r="O167" s="50"/>
      <c r="P167" s="50"/>
      <c r="Q167" s="50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</row>
    <row r="168" spans="1:30" ht="14.25" customHeight="1" x14ac:dyDescent="0.25">
      <c r="A168" s="88" t="s">
        <v>341</v>
      </c>
      <c r="B168" s="89"/>
      <c r="C168" s="89"/>
      <c r="D168" s="89"/>
      <c r="E168" s="89"/>
      <c r="F168" s="90"/>
      <c r="G168" s="38"/>
      <c r="H168" s="44"/>
      <c r="I168" s="44"/>
      <c r="J168" s="44"/>
      <c r="K168" s="44"/>
      <c r="L168" s="44"/>
      <c r="M168" s="50"/>
      <c r="N168" s="50"/>
      <c r="O168" s="50"/>
      <c r="P168" s="50"/>
      <c r="Q168" s="50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</row>
    <row r="169" spans="1:30" ht="14.25" customHeight="1" x14ac:dyDescent="0.25">
      <c r="A169" s="88" t="s">
        <v>342</v>
      </c>
      <c r="B169" s="89"/>
      <c r="C169" s="89"/>
      <c r="D169" s="89"/>
      <c r="E169" s="89"/>
      <c r="F169" s="90"/>
      <c r="G169" s="38"/>
      <c r="H169" s="44"/>
      <c r="I169" s="44"/>
      <c r="J169" s="44"/>
      <c r="K169" s="44"/>
      <c r="L169" s="44"/>
      <c r="M169" s="50"/>
      <c r="N169" s="50"/>
      <c r="O169" s="50"/>
      <c r="P169" s="50"/>
      <c r="Q169" s="50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</row>
    <row r="170" spans="1:30" ht="14.25" customHeight="1" x14ac:dyDescent="0.25">
      <c r="A170" s="88" t="s">
        <v>343</v>
      </c>
      <c r="B170" s="89"/>
      <c r="C170" s="89"/>
      <c r="D170" s="89"/>
      <c r="E170" s="89"/>
      <c r="F170" s="90"/>
      <c r="G170" s="38"/>
      <c r="H170" s="44"/>
      <c r="I170" s="44"/>
      <c r="J170" s="44"/>
      <c r="K170" s="44"/>
      <c r="L170" s="44"/>
      <c r="M170" s="50"/>
      <c r="N170" s="50"/>
      <c r="O170" s="50"/>
      <c r="P170" s="50"/>
      <c r="Q170" s="50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</row>
    <row r="171" spans="1:30" ht="14.25" customHeight="1" x14ac:dyDescent="0.25">
      <c r="A171" s="88" t="s">
        <v>344</v>
      </c>
      <c r="B171" s="89"/>
      <c r="C171" s="89"/>
      <c r="D171" s="89"/>
      <c r="E171" s="89"/>
      <c r="F171" s="90"/>
      <c r="G171" s="38"/>
      <c r="H171" s="44"/>
      <c r="I171" s="44"/>
      <c r="J171" s="44"/>
      <c r="K171" s="44"/>
      <c r="L171" s="44"/>
      <c r="M171" s="50"/>
      <c r="N171" s="50"/>
      <c r="O171" s="50"/>
      <c r="P171" s="50"/>
      <c r="Q171" s="50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</row>
    <row r="172" spans="1:30" ht="14.25" customHeight="1" x14ac:dyDescent="0.25">
      <c r="A172" s="88" t="s">
        <v>345</v>
      </c>
      <c r="B172" s="89"/>
      <c r="C172" s="89"/>
      <c r="D172" s="89"/>
      <c r="E172" s="89"/>
      <c r="F172" s="90"/>
      <c r="G172" s="38"/>
      <c r="H172" s="44"/>
      <c r="I172" s="44"/>
      <c r="J172" s="44"/>
      <c r="K172" s="44"/>
      <c r="L172" s="44"/>
      <c r="M172" s="50"/>
      <c r="N172" s="50"/>
      <c r="O172" s="50"/>
      <c r="P172" s="50"/>
      <c r="Q172" s="50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</row>
    <row r="173" spans="1:30" ht="14.25" customHeight="1" x14ac:dyDescent="0.25">
      <c r="A173" s="88" t="s">
        <v>346</v>
      </c>
      <c r="B173" s="89"/>
      <c r="C173" s="89"/>
      <c r="D173" s="89"/>
      <c r="E173" s="89"/>
      <c r="F173" s="90"/>
      <c r="G173" s="38"/>
      <c r="H173" s="44"/>
      <c r="I173" s="44"/>
      <c r="J173" s="44"/>
      <c r="K173" s="44"/>
      <c r="L173" s="44"/>
      <c r="M173" s="50"/>
      <c r="N173" s="50"/>
      <c r="O173" s="50"/>
      <c r="P173" s="50"/>
      <c r="Q173" s="50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</row>
    <row r="174" spans="1:30" ht="14.25" customHeight="1" x14ac:dyDescent="0.25">
      <c r="A174" s="88" t="s">
        <v>347</v>
      </c>
      <c r="B174" s="89"/>
      <c r="C174" s="89"/>
      <c r="D174" s="89"/>
      <c r="E174" s="89"/>
      <c r="F174" s="90"/>
      <c r="G174" s="38"/>
      <c r="H174" s="44"/>
      <c r="I174" s="44"/>
      <c r="J174" s="44"/>
      <c r="K174" s="44"/>
      <c r="L174" s="44"/>
      <c r="M174" s="50"/>
      <c r="N174" s="50"/>
      <c r="O174" s="50"/>
      <c r="P174" s="50"/>
      <c r="Q174" s="50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</row>
    <row r="175" spans="1:30" ht="14.25" customHeight="1" x14ac:dyDescent="0.25">
      <c r="A175" s="88" t="s">
        <v>348</v>
      </c>
      <c r="B175" s="89"/>
      <c r="C175" s="89"/>
      <c r="D175" s="89"/>
      <c r="E175" s="89"/>
      <c r="F175" s="90"/>
      <c r="G175" s="38"/>
      <c r="H175" s="44"/>
      <c r="I175" s="44"/>
      <c r="J175" s="44"/>
      <c r="K175" s="44"/>
      <c r="L175" s="44"/>
      <c r="M175" s="50"/>
      <c r="N175" s="50"/>
      <c r="O175" s="50"/>
      <c r="P175" s="50"/>
      <c r="Q175" s="50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</row>
    <row r="176" spans="1:30" ht="14.25" customHeight="1" x14ac:dyDescent="0.25">
      <c r="A176" s="88" t="s">
        <v>349</v>
      </c>
      <c r="B176" s="89"/>
      <c r="C176" s="89"/>
      <c r="D176" s="89"/>
      <c r="E176" s="89"/>
      <c r="F176" s="90"/>
      <c r="G176" s="38"/>
      <c r="H176" s="44"/>
      <c r="I176" s="44"/>
      <c r="J176" s="44"/>
      <c r="K176" s="44"/>
      <c r="L176" s="44"/>
      <c r="M176" s="50"/>
      <c r="N176" s="50"/>
      <c r="O176" s="50"/>
      <c r="P176" s="50"/>
      <c r="Q176" s="50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</row>
    <row r="177" spans="1:30" ht="14.25" customHeight="1" x14ac:dyDescent="0.25">
      <c r="A177" s="88" t="s">
        <v>350</v>
      </c>
      <c r="B177" s="89"/>
      <c r="C177" s="89"/>
      <c r="D177" s="89"/>
      <c r="E177" s="89"/>
      <c r="F177" s="90"/>
      <c r="G177" s="38"/>
      <c r="H177" s="44"/>
      <c r="I177" s="44"/>
      <c r="J177" s="44"/>
      <c r="K177" s="44"/>
      <c r="L177" s="44"/>
      <c r="M177" s="50"/>
      <c r="N177" s="50"/>
      <c r="O177" s="50"/>
      <c r="P177" s="50"/>
      <c r="Q177" s="50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</row>
    <row r="178" spans="1:30" ht="14.25" customHeight="1" x14ac:dyDescent="0.25">
      <c r="A178" s="88" t="s">
        <v>351</v>
      </c>
      <c r="B178" s="89"/>
      <c r="C178" s="89"/>
      <c r="D178" s="89"/>
      <c r="E178" s="89"/>
      <c r="F178" s="90"/>
      <c r="G178" s="38"/>
      <c r="H178" s="44"/>
      <c r="I178" s="44"/>
      <c r="J178" s="44"/>
      <c r="K178" s="44"/>
      <c r="L178" s="44"/>
      <c r="M178" s="50"/>
      <c r="N178" s="50"/>
      <c r="O178" s="50"/>
      <c r="P178" s="50"/>
      <c r="Q178" s="50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</row>
    <row r="179" spans="1:30" ht="14.25" customHeight="1" x14ac:dyDescent="0.25">
      <c r="A179" s="88" t="s">
        <v>352</v>
      </c>
      <c r="B179" s="89"/>
      <c r="C179" s="89"/>
      <c r="D179" s="89"/>
      <c r="E179" s="89"/>
      <c r="F179" s="90"/>
      <c r="G179" s="38"/>
      <c r="H179" s="44"/>
      <c r="I179" s="44"/>
      <c r="J179" s="44"/>
      <c r="K179" s="44"/>
      <c r="L179" s="44"/>
      <c r="M179" s="50"/>
      <c r="N179" s="50"/>
      <c r="O179" s="50"/>
      <c r="P179" s="50"/>
      <c r="Q179" s="50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</row>
    <row r="180" spans="1:30" ht="14.25" customHeight="1" x14ac:dyDescent="0.25">
      <c r="A180" s="88" t="s">
        <v>353</v>
      </c>
      <c r="B180" s="89"/>
      <c r="C180" s="89"/>
      <c r="D180" s="89"/>
      <c r="E180" s="89"/>
      <c r="F180" s="90"/>
      <c r="G180" s="38"/>
      <c r="H180" s="44"/>
      <c r="I180" s="44"/>
      <c r="J180" s="44"/>
      <c r="K180" s="44"/>
      <c r="L180" s="44"/>
      <c r="M180" s="50"/>
      <c r="N180" s="50"/>
      <c r="O180" s="50"/>
      <c r="P180" s="50"/>
      <c r="Q180" s="50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</row>
    <row r="181" spans="1:30" ht="14.25" customHeight="1" x14ac:dyDescent="0.25">
      <c r="A181" s="88" t="s">
        <v>354</v>
      </c>
      <c r="B181" s="89"/>
      <c r="C181" s="89"/>
      <c r="D181" s="89"/>
      <c r="E181" s="89"/>
      <c r="F181" s="90"/>
      <c r="G181" s="38"/>
      <c r="H181" s="44"/>
      <c r="I181" s="44"/>
      <c r="J181" s="44"/>
      <c r="K181" s="44"/>
      <c r="L181" s="44"/>
      <c r="M181" s="50"/>
      <c r="N181" s="50"/>
      <c r="O181" s="50"/>
      <c r="P181" s="50"/>
      <c r="Q181" s="50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</row>
    <row r="182" spans="1:30" ht="14.25" customHeight="1" x14ac:dyDescent="0.25">
      <c r="A182" s="88" t="s">
        <v>355</v>
      </c>
      <c r="B182" s="89"/>
      <c r="C182" s="89"/>
      <c r="D182" s="89"/>
      <c r="E182" s="89"/>
      <c r="F182" s="90"/>
      <c r="G182" s="38"/>
      <c r="H182" s="44"/>
      <c r="I182" s="44"/>
      <c r="J182" s="44"/>
      <c r="K182" s="44"/>
      <c r="L182" s="44"/>
      <c r="M182" s="50"/>
      <c r="N182" s="50"/>
      <c r="O182" s="50"/>
      <c r="P182" s="50"/>
      <c r="Q182" s="50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</row>
    <row r="183" spans="1:30" ht="14.25" customHeight="1" x14ac:dyDescent="0.25">
      <c r="A183" s="88" t="s">
        <v>356</v>
      </c>
      <c r="B183" s="89"/>
      <c r="C183" s="89"/>
      <c r="D183" s="89"/>
      <c r="E183" s="89"/>
      <c r="F183" s="90"/>
      <c r="G183" s="38"/>
      <c r="H183" s="44"/>
      <c r="I183" s="44"/>
      <c r="J183" s="44"/>
      <c r="K183" s="44"/>
      <c r="L183" s="44"/>
      <c r="M183" s="50"/>
      <c r="N183" s="50"/>
      <c r="O183" s="50"/>
      <c r="P183" s="50"/>
      <c r="Q183" s="50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</row>
    <row r="184" spans="1:30" ht="14.25" customHeight="1" x14ac:dyDescent="0.25">
      <c r="A184" s="88" t="s">
        <v>357</v>
      </c>
      <c r="B184" s="89"/>
      <c r="C184" s="89"/>
      <c r="D184" s="89"/>
      <c r="E184" s="89"/>
      <c r="F184" s="90"/>
      <c r="G184" s="38"/>
      <c r="H184" s="44"/>
      <c r="I184" s="44"/>
      <c r="J184" s="44"/>
      <c r="K184" s="44"/>
      <c r="L184" s="44"/>
      <c r="M184" s="50"/>
      <c r="N184" s="50"/>
      <c r="O184" s="50"/>
      <c r="P184" s="50"/>
      <c r="Q184" s="50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</row>
    <row r="185" spans="1:30" ht="14.25" customHeight="1" x14ac:dyDescent="0.25">
      <c r="A185" s="88" t="s">
        <v>358</v>
      </c>
      <c r="B185" s="89"/>
      <c r="C185" s="89"/>
      <c r="D185" s="89"/>
      <c r="E185" s="89"/>
      <c r="F185" s="90"/>
      <c r="G185" s="38"/>
      <c r="H185" s="44"/>
      <c r="I185" s="44"/>
      <c r="J185" s="44"/>
      <c r="K185" s="44"/>
      <c r="L185" s="44"/>
      <c r="M185" s="50"/>
      <c r="N185" s="50"/>
      <c r="O185" s="50"/>
      <c r="P185" s="50"/>
      <c r="Q185" s="50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</row>
    <row r="186" spans="1:30" ht="14.25" customHeight="1" x14ac:dyDescent="0.25">
      <c r="A186" s="88" t="s">
        <v>359</v>
      </c>
      <c r="B186" s="89"/>
      <c r="C186" s="89"/>
      <c r="D186" s="89"/>
      <c r="E186" s="89"/>
      <c r="F186" s="90"/>
      <c r="G186" s="38"/>
      <c r="H186" s="44"/>
      <c r="I186" s="44"/>
      <c r="J186" s="44"/>
      <c r="K186" s="44"/>
      <c r="L186" s="44"/>
      <c r="M186" s="50"/>
      <c r="N186" s="50"/>
      <c r="O186" s="50"/>
      <c r="P186" s="50"/>
      <c r="Q186" s="50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</row>
    <row r="187" spans="1:30" ht="14.25" customHeight="1" x14ac:dyDescent="0.25">
      <c r="A187" s="88" t="s">
        <v>360</v>
      </c>
      <c r="B187" s="89"/>
      <c r="C187" s="89"/>
      <c r="D187" s="89"/>
      <c r="E187" s="89"/>
      <c r="F187" s="90"/>
      <c r="G187" s="38"/>
      <c r="H187" s="44"/>
      <c r="I187" s="44"/>
      <c r="J187" s="44"/>
      <c r="K187" s="44"/>
      <c r="L187" s="44"/>
      <c r="M187" s="50"/>
      <c r="N187" s="50"/>
      <c r="O187" s="50"/>
      <c r="P187" s="50"/>
      <c r="Q187" s="50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</row>
    <row r="188" spans="1:30" ht="14.25" customHeight="1" x14ac:dyDescent="0.25">
      <c r="A188" s="88" t="s">
        <v>361</v>
      </c>
      <c r="B188" s="89"/>
      <c r="C188" s="89"/>
      <c r="D188" s="89"/>
      <c r="E188" s="89"/>
      <c r="F188" s="90"/>
      <c r="G188" s="38"/>
      <c r="H188" s="44"/>
      <c r="I188" s="44"/>
      <c r="J188" s="44"/>
      <c r="K188" s="44"/>
      <c r="L188" s="44"/>
      <c r="M188" s="50"/>
      <c r="N188" s="50"/>
      <c r="O188" s="50"/>
      <c r="P188" s="50"/>
      <c r="Q188" s="50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</row>
    <row r="189" spans="1:30" ht="14.25" customHeight="1" x14ac:dyDescent="0.25">
      <c r="A189" s="88" t="s">
        <v>362</v>
      </c>
      <c r="B189" s="89"/>
      <c r="C189" s="89"/>
      <c r="D189" s="89"/>
      <c r="E189" s="89"/>
      <c r="F189" s="90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</row>
    <row r="190" spans="1:30" ht="14.25" customHeight="1" x14ac:dyDescent="0.25">
      <c r="A190" s="88" t="s">
        <v>363</v>
      </c>
      <c r="B190" s="89"/>
      <c r="C190" s="89"/>
      <c r="D190" s="89"/>
      <c r="E190" s="89"/>
      <c r="F190" s="90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</row>
    <row r="191" spans="1:30" ht="14.25" customHeight="1" x14ac:dyDescent="0.25">
      <c r="A191" s="88" t="s">
        <v>364</v>
      </c>
      <c r="B191" s="89"/>
      <c r="C191" s="89"/>
      <c r="D191" s="89"/>
      <c r="E191" s="89"/>
      <c r="F191" s="90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</row>
    <row r="192" spans="1:30" ht="14.25" customHeight="1" x14ac:dyDescent="0.25">
      <c r="A192" s="88" t="s">
        <v>365</v>
      </c>
      <c r="B192" s="89"/>
      <c r="C192" s="89"/>
      <c r="D192" s="89"/>
      <c r="E192" s="89"/>
      <c r="F192" s="90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</row>
    <row r="193" spans="1:30" ht="14.25" customHeight="1" x14ac:dyDescent="0.25">
      <c r="A193" s="88" t="s">
        <v>366</v>
      </c>
      <c r="B193" s="89"/>
      <c r="C193" s="89"/>
      <c r="D193" s="89"/>
      <c r="E193" s="89"/>
      <c r="F193" s="90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</row>
    <row r="194" spans="1:30" ht="14.25" customHeight="1" x14ac:dyDescent="0.25">
      <c r="A194" s="88" t="s">
        <v>367</v>
      </c>
      <c r="B194" s="89"/>
      <c r="C194" s="89"/>
      <c r="D194" s="89"/>
      <c r="E194" s="89"/>
      <c r="F194" s="90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</row>
    <row r="195" spans="1:30" ht="14.25" customHeight="1" x14ac:dyDescent="0.25">
      <c r="A195" s="88" t="s">
        <v>368</v>
      </c>
      <c r="B195" s="89"/>
      <c r="C195" s="89"/>
      <c r="D195" s="89"/>
      <c r="E195" s="89"/>
      <c r="F195" s="90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</row>
    <row r="196" spans="1:30" ht="14.25" customHeight="1" x14ac:dyDescent="0.25">
      <c r="A196" s="88" t="s">
        <v>369</v>
      </c>
      <c r="B196" s="89"/>
      <c r="C196" s="89"/>
      <c r="D196" s="89"/>
      <c r="E196" s="89"/>
      <c r="F196" s="90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</row>
    <row r="197" spans="1:30" ht="14.25" customHeight="1" x14ac:dyDescent="0.25">
      <c r="A197" s="88" t="s">
        <v>370</v>
      </c>
      <c r="B197" s="89"/>
      <c r="C197" s="89"/>
      <c r="D197" s="89"/>
      <c r="E197" s="89"/>
      <c r="F197" s="90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</row>
    <row r="198" spans="1:30" ht="14.25" customHeight="1" x14ac:dyDescent="0.25">
      <c r="A198" s="88" t="s">
        <v>371</v>
      </c>
      <c r="B198" s="89"/>
      <c r="C198" s="89"/>
      <c r="D198" s="89"/>
      <c r="E198" s="89"/>
      <c r="F198" s="90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</row>
    <row r="199" spans="1:30" ht="14.25" customHeight="1" x14ac:dyDescent="0.25">
      <c r="A199" s="88" t="s">
        <v>372</v>
      </c>
      <c r="B199" s="89"/>
      <c r="C199" s="89"/>
      <c r="D199" s="89"/>
      <c r="E199" s="89"/>
      <c r="F199" s="90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</row>
    <row r="200" spans="1:30" ht="14.25" customHeight="1" x14ac:dyDescent="0.25">
      <c r="A200" s="88" t="s">
        <v>373</v>
      </c>
      <c r="B200" s="89"/>
      <c r="C200" s="89"/>
      <c r="D200" s="89"/>
      <c r="E200" s="89"/>
      <c r="F200" s="90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</row>
    <row r="201" spans="1:30" ht="14.25" customHeight="1" x14ac:dyDescent="0.25">
      <c r="A201" s="88" t="s">
        <v>374</v>
      </c>
      <c r="B201" s="89"/>
      <c r="C201" s="89"/>
      <c r="D201" s="89"/>
      <c r="E201" s="89"/>
      <c r="F201" s="90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</row>
    <row r="202" spans="1:30" ht="14.25" customHeight="1" x14ac:dyDescent="0.25">
      <c r="A202" s="88" t="s">
        <v>375</v>
      </c>
      <c r="B202" s="89"/>
      <c r="C202" s="89"/>
      <c r="D202" s="89"/>
      <c r="E202" s="89"/>
      <c r="F202" s="90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</row>
    <row r="203" spans="1:30" ht="14.25" customHeight="1" x14ac:dyDescent="0.25">
      <c r="A203" s="88" t="s">
        <v>376</v>
      </c>
      <c r="B203" s="89"/>
      <c r="C203" s="89"/>
      <c r="D203" s="89"/>
      <c r="E203" s="89"/>
      <c r="F203" s="90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</row>
    <row r="204" spans="1:30" ht="14.25" customHeight="1" x14ac:dyDescent="0.25">
      <c r="A204" s="88" t="s">
        <v>377</v>
      </c>
      <c r="B204" s="89"/>
      <c r="C204" s="89"/>
      <c r="D204" s="89"/>
      <c r="E204" s="89"/>
      <c r="F204" s="90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</row>
    <row r="205" spans="1:30" ht="14.25" customHeight="1" x14ac:dyDescent="0.25">
      <c r="A205" s="88" t="s">
        <v>378</v>
      </c>
      <c r="B205" s="89"/>
      <c r="C205" s="89"/>
      <c r="D205" s="89"/>
      <c r="E205" s="89"/>
      <c r="F205" s="90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</row>
    <row r="206" spans="1:30" ht="14.25" customHeight="1" x14ac:dyDescent="0.25">
      <c r="A206" s="88" t="s">
        <v>379</v>
      </c>
      <c r="B206" s="89"/>
      <c r="C206" s="89"/>
      <c r="D206" s="89"/>
      <c r="E206" s="89"/>
      <c r="F206" s="90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</row>
    <row r="207" spans="1:30" ht="14.25" customHeight="1" x14ac:dyDescent="0.25">
      <c r="A207" s="88" t="s">
        <v>380</v>
      </c>
      <c r="B207" s="89"/>
      <c r="C207" s="89"/>
      <c r="D207" s="89"/>
      <c r="E207" s="89"/>
      <c r="F207" s="90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</row>
    <row r="208" spans="1:30" ht="14.25" customHeight="1" x14ac:dyDescent="0.25">
      <c r="A208" s="88" t="s">
        <v>381</v>
      </c>
      <c r="B208" s="89"/>
      <c r="C208" s="89"/>
      <c r="D208" s="89"/>
      <c r="E208" s="89"/>
      <c r="F208" s="90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</row>
    <row r="209" spans="1:30" ht="14.25" customHeight="1" x14ac:dyDescent="0.2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4.25" customHeight="1" x14ac:dyDescent="0.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4.25" customHeight="1" x14ac:dyDescent="0.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4.25" customHeight="1" x14ac:dyDescent="0.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4.2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4.2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4.2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4.2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4.2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4.2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4.2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4.2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4.2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4.2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4.2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4.2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4.2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4.2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4.2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4.2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4.2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4.2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4.2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4.2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4.2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4.2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4.2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4.2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4.2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4.2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4.2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4.2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4.2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4.2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4.2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4.2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4.2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4.2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4.2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4.2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4.2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4.2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4.2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4.2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4.2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4.2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4.2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4.2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4.2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4.2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4.2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4.2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4.2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4.2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4.2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4.2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4.2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4.2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4.2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4.2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4.2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4.2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4.2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4.2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4.2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4.2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4.2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4.2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4.2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4.2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4.2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4.2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4.2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4.2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4.2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4.2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4.2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4.2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4.2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4.2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4.2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4.2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4.2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4.2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4.2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4.2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4.2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4.2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4.2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4.2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4.2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4.2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4.2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4.2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4.2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4.2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4.2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4.2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4.2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4.2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4.2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4.2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4.2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4.2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4.2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4.2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4.2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4.2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4.2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4.2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4.2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4.2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4.2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4.2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4.2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4.2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4.2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4.2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4.2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4.2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4.2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4.2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4.2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4.2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4.2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4.2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4.2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4.2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4.2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4.2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4.2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4.2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4.2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4.2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4.2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4.2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4.2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4.2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4.2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4.2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4.2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4.2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4.2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4.2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4.2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4.2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4.2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4.2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4.2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4.2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4.2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4.2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4.2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4.2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4.2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4.2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4.2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4.2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4.2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4.2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4.2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4.2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4.2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4.2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4.2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4.2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4.2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4.2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4.2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4.2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4.2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4.2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4.2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4.2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4.2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4.2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4.2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4.2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4.2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4.2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4.2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4.2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4.2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4.2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4.2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4.2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4.2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4.2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4.2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4.2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4.2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4.2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4.2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4.2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4.2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4.2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4.2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4.2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4.2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4.2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5.75" customHeight="1" x14ac:dyDescent="0.25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</row>
    <row r="410" spans="1:30" ht="15.75" customHeight="1" x14ac:dyDescent="0.25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</row>
    <row r="411" spans="1:30" ht="15.75" customHeight="1" x14ac:dyDescent="0.25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</row>
    <row r="412" spans="1:30" ht="15.75" customHeight="1" x14ac:dyDescent="0.25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</row>
    <row r="413" spans="1:30" ht="15.75" customHeight="1" x14ac:dyDescent="0.25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</row>
    <row r="414" spans="1:30" ht="15.75" customHeight="1" x14ac:dyDescent="0.25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</row>
    <row r="415" spans="1:30" ht="15.75" customHeight="1" x14ac:dyDescent="0.25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</row>
    <row r="416" spans="1:30" ht="15.75" customHeight="1" x14ac:dyDescent="0.25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</row>
    <row r="417" spans="1:30" ht="15.75" customHeight="1" x14ac:dyDescent="0.25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</row>
    <row r="418" spans="1:30" ht="15.75" customHeight="1" x14ac:dyDescent="0.25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</row>
    <row r="419" spans="1:30" ht="15.75" customHeight="1" x14ac:dyDescent="0.25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</row>
    <row r="420" spans="1:30" ht="15.75" customHeight="1" x14ac:dyDescent="0.25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</row>
    <row r="421" spans="1:30" ht="15.75" customHeight="1" x14ac:dyDescent="0.25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</row>
    <row r="422" spans="1:30" ht="15.75" customHeight="1" x14ac:dyDescent="0.25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</row>
    <row r="423" spans="1:30" ht="15.75" customHeight="1" x14ac:dyDescent="0.25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</row>
    <row r="424" spans="1:30" ht="15.75" customHeight="1" x14ac:dyDescent="0.25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</row>
    <row r="425" spans="1:30" ht="15.75" customHeight="1" x14ac:dyDescent="0.25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</row>
    <row r="426" spans="1:30" ht="15.75" customHeight="1" x14ac:dyDescent="0.25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</row>
    <row r="427" spans="1:30" ht="15.75" customHeight="1" x14ac:dyDescent="0.25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</row>
    <row r="428" spans="1:30" ht="15.75" customHeight="1" x14ac:dyDescent="0.25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</row>
    <row r="429" spans="1:30" ht="15.75" customHeight="1" x14ac:dyDescent="0.25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</row>
    <row r="430" spans="1:30" ht="15.75" customHeight="1" x14ac:dyDescent="0.25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</row>
    <row r="431" spans="1:30" ht="15.75" customHeight="1" x14ac:dyDescent="0.25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</row>
    <row r="432" spans="1:30" ht="15.75" customHeight="1" x14ac:dyDescent="0.25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</row>
    <row r="433" spans="1:30" ht="15.75" customHeight="1" x14ac:dyDescent="0.25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</row>
    <row r="434" spans="1:30" ht="15.75" customHeight="1" x14ac:dyDescent="0.25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</row>
    <row r="435" spans="1:30" ht="15.75" customHeight="1" x14ac:dyDescent="0.25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</row>
    <row r="436" spans="1:30" ht="15.75" customHeight="1" x14ac:dyDescent="0.25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</row>
    <row r="437" spans="1:30" ht="15.75" customHeight="1" x14ac:dyDescent="0.25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</row>
    <row r="438" spans="1:30" ht="15.75" customHeight="1" x14ac:dyDescent="0.25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</row>
    <row r="439" spans="1:30" ht="15.75" customHeight="1" x14ac:dyDescent="0.25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</row>
    <row r="440" spans="1:30" ht="15.75" customHeight="1" x14ac:dyDescent="0.25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</row>
    <row r="441" spans="1:30" ht="15.75" customHeight="1" x14ac:dyDescent="0.25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</row>
    <row r="442" spans="1:30" ht="15.75" customHeight="1" x14ac:dyDescent="0.25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</row>
    <row r="443" spans="1:30" ht="15.75" customHeight="1" x14ac:dyDescent="0.25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</row>
    <row r="444" spans="1:30" ht="15.75" customHeight="1" x14ac:dyDescent="0.25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</row>
    <row r="445" spans="1:30" ht="15.75" customHeight="1" x14ac:dyDescent="0.25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</row>
    <row r="446" spans="1:30" ht="15.75" customHeight="1" x14ac:dyDescent="0.25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</row>
    <row r="447" spans="1:30" ht="15.75" customHeight="1" x14ac:dyDescent="0.25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</row>
    <row r="448" spans="1:30" ht="15.75" customHeight="1" x14ac:dyDescent="0.25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</row>
    <row r="449" spans="1:30" ht="15.75" customHeight="1" x14ac:dyDescent="0.25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</row>
    <row r="450" spans="1:30" ht="15.75" customHeight="1" x14ac:dyDescent="0.25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</row>
    <row r="451" spans="1:30" ht="15.75" customHeight="1" x14ac:dyDescent="0.25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</row>
    <row r="452" spans="1:30" ht="15.75" customHeight="1" x14ac:dyDescent="0.25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</row>
    <row r="453" spans="1:30" ht="15.75" customHeight="1" x14ac:dyDescent="0.25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</row>
    <row r="454" spans="1:30" ht="15.75" customHeight="1" x14ac:dyDescent="0.25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</row>
    <row r="455" spans="1:30" ht="15.75" customHeight="1" x14ac:dyDescent="0.25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</row>
    <row r="456" spans="1:30" ht="15.75" customHeight="1" x14ac:dyDescent="0.25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</row>
    <row r="457" spans="1:30" ht="15.75" customHeight="1" x14ac:dyDescent="0.25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</row>
    <row r="458" spans="1:30" ht="15.75" customHeight="1" x14ac:dyDescent="0.25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</row>
    <row r="459" spans="1:30" ht="15.75" customHeight="1" x14ac:dyDescent="0.25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</row>
    <row r="460" spans="1:30" ht="15.75" customHeight="1" x14ac:dyDescent="0.25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</row>
    <row r="461" spans="1:30" ht="15.75" customHeight="1" x14ac:dyDescent="0.25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</row>
    <row r="462" spans="1:30" ht="15.75" customHeight="1" x14ac:dyDescent="0.25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</row>
    <row r="463" spans="1:30" ht="15.75" customHeight="1" x14ac:dyDescent="0.25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</row>
    <row r="464" spans="1:30" ht="15.75" customHeight="1" x14ac:dyDescent="0.25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</row>
    <row r="465" spans="1:30" ht="15.75" customHeight="1" x14ac:dyDescent="0.25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</row>
    <row r="466" spans="1:30" ht="15.75" customHeight="1" x14ac:dyDescent="0.25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</row>
    <row r="467" spans="1:30" ht="15.75" customHeight="1" x14ac:dyDescent="0.25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</row>
    <row r="468" spans="1:30" ht="15.75" customHeight="1" x14ac:dyDescent="0.25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</row>
    <row r="469" spans="1:30" ht="15.75" customHeight="1" x14ac:dyDescent="0.25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</row>
    <row r="470" spans="1:30" ht="15.75" customHeight="1" x14ac:dyDescent="0.25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</row>
    <row r="471" spans="1:30" ht="15.75" customHeight="1" x14ac:dyDescent="0.25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</row>
    <row r="472" spans="1:30" ht="15.75" customHeight="1" x14ac:dyDescent="0.25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</row>
    <row r="473" spans="1:30" ht="15.75" customHeight="1" x14ac:dyDescent="0.25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</row>
    <row r="474" spans="1:30" ht="15.75" customHeight="1" x14ac:dyDescent="0.25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</row>
    <row r="475" spans="1:30" ht="15.75" customHeight="1" x14ac:dyDescent="0.25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</row>
    <row r="476" spans="1:30" ht="15.75" customHeight="1" x14ac:dyDescent="0.25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</row>
    <row r="477" spans="1:30" ht="15.75" customHeight="1" x14ac:dyDescent="0.25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</row>
    <row r="478" spans="1:30" ht="15.75" customHeight="1" x14ac:dyDescent="0.25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</row>
    <row r="479" spans="1:30" ht="15.75" customHeight="1" x14ac:dyDescent="0.25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</row>
    <row r="480" spans="1:30" ht="15.75" customHeight="1" x14ac:dyDescent="0.25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</row>
    <row r="481" spans="1:30" ht="15.75" customHeight="1" x14ac:dyDescent="0.25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</row>
    <row r="482" spans="1:30" ht="15.75" customHeight="1" x14ac:dyDescent="0.25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</row>
    <row r="483" spans="1:30" ht="15.75" customHeight="1" x14ac:dyDescent="0.25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</row>
    <row r="484" spans="1:30" ht="15.75" customHeight="1" x14ac:dyDescent="0.25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</row>
    <row r="485" spans="1:30" ht="15.75" customHeight="1" x14ac:dyDescent="0.25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</row>
    <row r="486" spans="1:30" ht="15.75" customHeight="1" x14ac:dyDescent="0.25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</row>
    <row r="487" spans="1:30" ht="15.75" customHeight="1" x14ac:dyDescent="0.25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</row>
    <row r="488" spans="1:30" ht="15.75" customHeight="1" x14ac:dyDescent="0.25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</row>
    <row r="489" spans="1:30" ht="15.75" customHeight="1" x14ac:dyDescent="0.25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</row>
    <row r="490" spans="1:30" ht="15.75" customHeight="1" x14ac:dyDescent="0.25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</row>
    <row r="491" spans="1:30" ht="15.75" customHeight="1" x14ac:dyDescent="0.25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</row>
    <row r="492" spans="1:30" ht="15.75" customHeight="1" x14ac:dyDescent="0.25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</row>
    <row r="493" spans="1:30" ht="15.75" customHeight="1" x14ac:dyDescent="0.25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</row>
    <row r="494" spans="1:30" ht="15.75" customHeight="1" x14ac:dyDescent="0.25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</row>
    <row r="495" spans="1:30" ht="15.75" customHeight="1" x14ac:dyDescent="0.25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</row>
    <row r="496" spans="1:30" ht="15.75" customHeight="1" x14ac:dyDescent="0.25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</row>
    <row r="497" spans="1:30" ht="15.75" customHeight="1" x14ac:dyDescent="0.25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</row>
    <row r="498" spans="1:30" ht="15.75" customHeight="1" x14ac:dyDescent="0.25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</row>
    <row r="499" spans="1:30" ht="15.75" customHeight="1" x14ac:dyDescent="0.25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</row>
    <row r="500" spans="1:30" ht="15.75" customHeight="1" x14ac:dyDescent="0.25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</row>
    <row r="501" spans="1:30" ht="15.75" customHeight="1" x14ac:dyDescent="0.25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</row>
    <row r="502" spans="1:30" ht="15.75" customHeight="1" x14ac:dyDescent="0.25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</row>
    <row r="503" spans="1:30" ht="15.75" customHeight="1" x14ac:dyDescent="0.25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</row>
    <row r="504" spans="1:30" ht="15.75" customHeight="1" x14ac:dyDescent="0.25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</row>
    <row r="505" spans="1:30" ht="15.75" customHeight="1" x14ac:dyDescent="0.25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</row>
    <row r="506" spans="1:30" ht="15.75" customHeight="1" x14ac:dyDescent="0.25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</row>
    <row r="507" spans="1:30" ht="15.75" customHeight="1" x14ac:dyDescent="0.25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</row>
    <row r="508" spans="1:30" ht="15.75" customHeight="1" x14ac:dyDescent="0.25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</row>
    <row r="509" spans="1:30" ht="15.75" customHeight="1" x14ac:dyDescent="0.25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</row>
    <row r="510" spans="1:30" ht="15.75" customHeight="1" x14ac:dyDescent="0.25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</row>
    <row r="511" spans="1:30" ht="15.75" customHeight="1" x14ac:dyDescent="0.25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</row>
    <row r="512" spans="1:30" ht="15.75" customHeight="1" x14ac:dyDescent="0.25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</row>
    <row r="513" spans="1:30" ht="15.75" customHeight="1" x14ac:dyDescent="0.25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</row>
    <row r="514" spans="1:30" ht="15.75" customHeight="1" x14ac:dyDescent="0.25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</row>
    <row r="515" spans="1:30" ht="15.75" customHeight="1" x14ac:dyDescent="0.25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</row>
    <row r="516" spans="1:30" ht="15.75" customHeight="1" x14ac:dyDescent="0.25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</row>
    <row r="517" spans="1:30" ht="15.75" customHeight="1" x14ac:dyDescent="0.25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</row>
    <row r="518" spans="1:30" ht="15.75" customHeight="1" x14ac:dyDescent="0.25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</row>
    <row r="519" spans="1:30" ht="15.75" customHeight="1" x14ac:dyDescent="0.25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</row>
    <row r="520" spans="1:30" ht="15.75" customHeight="1" x14ac:dyDescent="0.25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</row>
    <row r="521" spans="1:30" ht="15.75" customHeight="1" x14ac:dyDescent="0.25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</row>
    <row r="522" spans="1:30" ht="15.75" customHeight="1" x14ac:dyDescent="0.25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</row>
    <row r="523" spans="1:30" ht="15.75" customHeight="1" x14ac:dyDescent="0.25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</row>
    <row r="524" spans="1:30" ht="15.75" customHeight="1" x14ac:dyDescent="0.25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</row>
    <row r="525" spans="1:30" ht="15.75" customHeight="1" x14ac:dyDescent="0.25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</row>
    <row r="526" spans="1:30" ht="15.75" customHeight="1" x14ac:dyDescent="0.25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</row>
    <row r="527" spans="1:30" ht="15.75" customHeight="1" x14ac:dyDescent="0.25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</row>
    <row r="528" spans="1:30" ht="15.75" customHeight="1" x14ac:dyDescent="0.25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</row>
    <row r="529" spans="1:30" ht="15.75" customHeight="1" x14ac:dyDescent="0.25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</row>
    <row r="530" spans="1:30" ht="15.75" customHeight="1" x14ac:dyDescent="0.25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</row>
    <row r="531" spans="1:30" ht="15.75" customHeight="1" x14ac:dyDescent="0.25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</row>
    <row r="532" spans="1:30" ht="15.75" customHeight="1" x14ac:dyDescent="0.25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</row>
    <row r="533" spans="1:30" ht="15.75" customHeight="1" x14ac:dyDescent="0.25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</row>
    <row r="534" spans="1:30" ht="15.75" customHeight="1" x14ac:dyDescent="0.25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</row>
    <row r="535" spans="1:30" ht="15.75" customHeight="1" x14ac:dyDescent="0.25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</row>
    <row r="536" spans="1:30" ht="15.75" customHeight="1" x14ac:dyDescent="0.25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</row>
    <row r="537" spans="1:30" ht="15.75" customHeight="1" x14ac:dyDescent="0.25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</row>
    <row r="538" spans="1:30" ht="15.75" customHeight="1" x14ac:dyDescent="0.25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</row>
    <row r="539" spans="1:30" ht="15.75" customHeight="1" x14ac:dyDescent="0.25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</row>
    <row r="540" spans="1:30" ht="15.75" customHeight="1" x14ac:dyDescent="0.25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</row>
    <row r="541" spans="1:30" ht="15.75" customHeight="1" x14ac:dyDescent="0.25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</row>
    <row r="542" spans="1:30" ht="15.75" customHeight="1" x14ac:dyDescent="0.25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</row>
    <row r="543" spans="1:30" ht="15.75" customHeight="1" x14ac:dyDescent="0.25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</row>
    <row r="544" spans="1:30" ht="15.75" customHeight="1" x14ac:dyDescent="0.25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</row>
    <row r="545" spans="1:30" ht="15.75" customHeight="1" x14ac:dyDescent="0.25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</row>
    <row r="546" spans="1:30" ht="15.75" customHeight="1" x14ac:dyDescent="0.25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</row>
    <row r="547" spans="1:30" ht="15.75" customHeight="1" x14ac:dyDescent="0.25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</row>
    <row r="548" spans="1:30" ht="15.75" customHeight="1" x14ac:dyDescent="0.25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</row>
    <row r="549" spans="1:30" ht="15.75" customHeight="1" x14ac:dyDescent="0.25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</row>
    <row r="550" spans="1:30" ht="15.75" customHeight="1" x14ac:dyDescent="0.25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</row>
    <row r="551" spans="1:30" ht="15.75" customHeight="1" x14ac:dyDescent="0.25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</row>
    <row r="552" spans="1:30" ht="15.75" customHeight="1" x14ac:dyDescent="0.25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</row>
    <row r="553" spans="1:30" ht="15.75" customHeight="1" x14ac:dyDescent="0.25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</row>
    <row r="554" spans="1:30" ht="15.75" customHeight="1" x14ac:dyDescent="0.25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</row>
    <row r="555" spans="1:30" ht="15.75" customHeight="1" x14ac:dyDescent="0.25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</row>
    <row r="556" spans="1:30" ht="15.75" customHeight="1" x14ac:dyDescent="0.25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</row>
    <row r="557" spans="1:30" ht="15.75" customHeight="1" x14ac:dyDescent="0.25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</row>
    <row r="558" spans="1:30" ht="15.75" customHeight="1" x14ac:dyDescent="0.25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</row>
    <row r="559" spans="1:30" ht="15.75" customHeight="1" x14ac:dyDescent="0.25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</row>
    <row r="560" spans="1:30" ht="15.75" customHeight="1" x14ac:dyDescent="0.25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</row>
    <row r="561" spans="1:30" ht="15.75" customHeight="1" x14ac:dyDescent="0.25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</row>
    <row r="562" spans="1:30" ht="15.75" customHeight="1" x14ac:dyDescent="0.25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</row>
    <row r="563" spans="1:30" ht="15.75" customHeight="1" x14ac:dyDescent="0.25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</row>
    <row r="564" spans="1:30" ht="15.75" customHeight="1" x14ac:dyDescent="0.25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</row>
    <row r="565" spans="1:30" ht="15.75" customHeight="1" x14ac:dyDescent="0.25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</row>
    <row r="566" spans="1:30" ht="15.75" customHeight="1" x14ac:dyDescent="0.25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</row>
    <row r="567" spans="1:30" ht="15.75" customHeight="1" x14ac:dyDescent="0.25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</row>
    <row r="568" spans="1:30" ht="15.75" customHeight="1" x14ac:dyDescent="0.25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</row>
    <row r="569" spans="1:30" ht="15.75" customHeight="1" x14ac:dyDescent="0.25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</row>
    <row r="570" spans="1:30" ht="15.75" customHeight="1" x14ac:dyDescent="0.25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</row>
    <row r="571" spans="1:30" ht="15.75" customHeight="1" x14ac:dyDescent="0.25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</row>
    <row r="572" spans="1:30" ht="15.75" customHeight="1" x14ac:dyDescent="0.25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</row>
    <row r="573" spans="1:30" ht="15.75" customHeight="1" x14ac:dyDescent="0.25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</row>
    <row r="574" spans="1:30" ht="15.75" customHeight="1" x14ac:dyDescent="0.25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</row>
    <row r="575" spans="1:30" ht="15.75" customHeight="1" x14ac:dyDescent="0.25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</row>
    <row r="576" spans="1:30" ht="15.75" customHeight="1" x14ac:dyDescent="0.25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</row>
    <row r="577" spans="1:30" ht="15.75" customHeight="1" x14ac:dyDescent="0.25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</row>
    <row r="578" spans="1:30" ht="15.75" customHeight="1" x14ac:dyDescent="0.25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</row>
    <row r="579" spans="1:30" ht="15.75" customHeight="1" x14ac:dyDescent="0.25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</row>
    <row r="580" spans="1:30" ht="15.75" customHeight="1" x14ac:dyDescent="0.25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</row>
    <row r="581" spans="1:30" ht="15.75" customHeight="1" x14ac:dyDescent="0.25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</row>
    <row r="582" spans="1:30" ht="15.75" customHeight="1" x14ac:dyDescent="0.25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</row>
    <row r="583" spans="1:30" ht="15.75" customHeight="1" x14ac:dyDescent="0.25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</row>
    <row r="584" spans="1:30" ht="15.75" customHeight="1" x14ac:dyDescent="0.25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</row>
    <row r="585" spans="1:30" ht="15.75" customHeight="1" x14ac:dyDescent="0.25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</row>
    <row r="586" spans="1:30" ht="15.75" customHeight="1" x14ac:dyDescent="0.25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</row>
    <row r="587" spans="1:30" ht="15.75" customHeight="1" x14ac:dyDescent="0.25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</row>
    <row r="588" spans="1:30" ht="15.75" customHeight="1" x14ac:dyDescent="0.25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</row>
    <row r="589" spans="1:30" ht="15.75" customHeight="1" x14ac:dyDescent="0.25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</row>
    <row r="590" spans="1:30" ht="15.75" customHeight="1" x14ac:dyDescent="0.25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</row>
    <row r="591" spans="1:30" ht="15.75" customHeight="1" x14ac:dyDescent="0.25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</row>
    <row r="592" spans="1:30" ht="15.75" customHeight="1" x14ac:dyDescent="0.25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</row>
    <row r="593" spans="1:30" ht="15.75" customHeight="1" x14ac:dyDescent="0.25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</row>
    <row r="594" spans="1:30" ht="15.75" customHeight="1" x14ac:dyDescent="0.25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</row>
    <row r="595" spans="1:30" ht="15.75" customHeight="1" x14ac:dyDescent="0.25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</row>
    <row r="596" spans="1:30" ht="15.75" customHeight="1" x14ac:dyDescent="0.25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</row>
    <row r="597" spans="1:30" ht="15.75" customHeight="1" x14ac:dyDescent="0.25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</row>
    <row r="598" spans="1:30" ht="15.75" customHeight="1" x14ac:dyDescent="0.25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</row>
    <row r="599" spans="1:30" ht="15.75" customHeight="1" x14ac:dyDescent="0.25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</row>
    <row r="600" spans="1:30" ht="15.75" customHeight="1" x14ac:dyDescent="0.25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</row>
    <row r="601" spans="1:30" ht="15.75" customHeight="1" x14ac:dyDescent="0.25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</row>
    <row r="602" spans="1:30" ht="15.75" customHeight="1" x14ac:dyDescent="0.25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</row>
    <row r="603" spans="1:30" ht="15.75" customHeight="1" x14ac:dyDescent="0.25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</row>
    <row r="604" spans="1:30" ht="15.75" customHeight="1" x14ac:dyDescent="0.25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</row>
    <row r="605" spans="1:30" ht="15.75" customHeight="1" x14ac:dyDescent="0.25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</row>
    <row r="606" spans="1:30" ht="15.75" customHeight="1" x14ac:dyDescent="0.25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</row>
    <row r="607" spans="1:30" ht="15.75" customHeight="1" x14ac:dyDescent="0.25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</row>
    <row r="608" spans="1:30" ht="15.75" customHeight="1" x14ac:dyDescent="0.25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</row>
    <row r="609" spans="1:30" ht="15.75" customHeight="1" x14ac:dyDescent="0.25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</row>
    <row r="610" spans="1:30" ht="15.75" customHeight="1" x14ac:dyDescent="0.25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</row>
    <row r="611" spans="1:30" ht="15.75" customHeight="1" x14ac:dyDescent="0.25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</row>
    <row r="612" spans="1:30" ht="15.75" customHeight="1" x14ac:dyDescent="0.25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</row>
    <row r="613" spans="1:30" ht="15.75" customHeight="1" x14ac:dyDescent="0.25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</row>
    <row r="614" spans="1:30" ht="15.75" customHeight="1" x14ac:dyDescent="0.25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</row>
    <row r="615" spans="1:30" ht="15.75" customHeight="1" x14ac:dyDescent="0.25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</row>
    <row r="616" spans="1:30" ht="15.75" customHeight="1" x14ac:dyDescent="0.25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</row>
    <row r="617" spans="1:30" ht="15.75" customHeight="1" x14ac:dyDescent="0.25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</row>
    <row r="618" spans="1:30" ht="15.75" customHeight="1" x14ac:dyDescent="0.25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</row>
    <row r="619" spans="1:30" ht="15.75" customHeight="1" x14ac:dyDescent="0.25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</row>
    <row r="620" spans="1:30" ht="15.75" customHeight="1" x14ac:dyDescent="0.25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</row>
    <row r="621" spans="1:30" ht="15.75" customHeight="1" x14ac:dyDescent="0.25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</row>
    <row r="622" spans="1:30" ht="15.75" customHeight="1" x14ac:dyDescent="0.25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</row>
    <row r="623" spans="1:30" ht="15.75" customHeight="1" x14ac:dyDescent="0.25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</row>
    <row r="624" spans="1:30" ht="15.75" customHeight="1" x14ac:dyDescent="0.25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</row>
    <row r="625" spans="1:30" ht="15.75" customHeight="1" x14ac:dyDescent="0.25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</row>
    <row r="626" spans="1:30" ht="15.75" customHeight="1" x14ac:dyDescent="0.25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</row>
    <row r="627" spans="1:30" ht="15.75" customHeight="1" x14ac:dyDescent="0.25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</row>
    <row r="628" spans="1:30" ht="15.75" customHeight="1" x14ac:dyDescent="0.25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</row>
    <row r="629" spans="1:30" ht="15.75" customHeight="1" x14ac:dyDescent="0.25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</row>
    <row r="630" spans="1:30" ht="15.75" customHeight="1" x14ac:dyDescent="0.25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</row>
    <row r="631" spans="1:30" ht="15.75" customHeight="1" x14ac:dyDescent="0.25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</row>
    <row r="632" spans="1:30" ht="15.75" customHeight="1" x14ac:dyDescent="0.25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</row>
    <row r="633" spans="1:30" ht="15.75" customHeight="1" x14ac:dyDescent="0.25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</row>
    <row r="634" spans="1:30" ht="15.75" customHeight="1" x14ac:dyDescent="0.25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</row>
    <row r="635" spans="1:30" ht="15.75" customHeight="1" x14ac:dyDescent="0.25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</row>
    <row r="636" spans="1:30" ht="15.75" customHeight="1" x14ac:dyDescent="0.25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</row>
    <row r="637" spans="1:30" ht="15.75" customHeight="1" x14ac:dyDescent="0.25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</row>
    <row r="638" spans="1:30" ht="15.75" customHeight="1" x14ac:dyDescent="0.25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</row>
    <row r="639" spans="1:30" ht="15.75" customHeight="1" x14ac:dyDescent="0.25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</row>
    <row r="640" spans="1:30" ht="15.75" customHeight="1" x14ac:dyDescent="0.25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</row>
    <row r="641" spans="1:30" ht="15.75" customHeight="1" x14ac:dyDescent="0.25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</row>
    <row r="642" spans="1:30" ht="15.75" customHeight="1" x14ac:dyDescent="0.25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</row>
    <row r="643" spans="1:30" ht="15.75" customHeight="1" x14ac:dyDescent="0.25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</row>
    <row r="644" spans="1:30" ht="15.75" customHeight="1" x14ac:dyDescent="0.25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</row>
    <row r="645" spans="1:30" ht="15.75" customHeight="1" x14ac:dyDescent="0.25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</row>
    <row r="646" spans="1:30" ht="15.75" customHeight="1" x14ac:dyDescent="0.25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</row>
    <row r="647" spans="1:30" ht="15.75" customHeight="1" x14ac:dyDescent="0.25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</row>
    <row r="648" spans="1:30" ht="15.75" customHeight="1" x14ac:dyDescent="0.25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</row>
    <row r="649" spans="1:30" ht="15.75" customHeight="1" x14ac:dyDescent="0.25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</row>
    <row r="650" spans="1:30" ht="15.75" customHeight="1" x14ac:dyDescent="0.25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</row>
    <row r="651" spans="1:30" ht="15.75" customHeight="1" x14ac:dyDescent="0.25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</row>
    <row r="652" spans="1:30" ht="15.75" customHeight="1" x14ac:dyDescent="0.25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</row>
    <row r="653" spans="1:30" ht="15.75" customHeight="1" x14ac:dyDescent="0.25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</row>
    <row r="654" spans="1:30" ht="15.75" customHeight="1" x14ac:dyDescent="0.25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</row>
    <row r="655" spans="1:30" ht="15.75" customHeight="1" x14ac:dyDescent="0.25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</row>
    <row r="656" spans="1:30" ht="15.75" customHeight="1" x14ac:dyDescent="0.25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</row>
    <row r="657" spans="1:30" ht="15.75" customHeight="1" x14ac:dyDescent="0.25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</row>
    <row r="658" spans="1:30" ht="15.75" customHeight="1" x14ac:dyDescent="0.25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</row>
    <row r="659" spans="1:30" ht="15.75" customHeight="1" x14ac:dyDescent="0.25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</row>
    <row r="660" spans="1:30" ht="15.75" customHeight="1" x14ac:dyDescent="0.25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</row>
    <row r="661" spans="1:30" ht="15.75" customHeight="1" x14ac:dyDescent="0.25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</row>
    <row r="662" spans="1:30" ht="15.75" customHeight="1" x14ac:dyDescent="0.25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</row>
    <row r="663" spans="1:30" ht="15.75" customHeight="1" x14ac:dyDescent="0.25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</row>
    <row r="664" spans="1:30" ht="15.75" customHeight="1" x14ac:dyDescent="0.25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</row>
    <row r="665" spans="1:30" ht="15.75" customHeight="1" x14ac:dyDescent="0.25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</row>
    <row r="666" spans="1:30" ht="15.75" customHeight="1" x14ac:dyDescent="0.25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</row>
    <row r="667" spans="1:30" ht="15.75" customHeight="1" x14ac:dyDescent="0.25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</row>
    <row r="668" spans="1:30" ht="15.75" customHeight="1" x14ac:dyDescent="0.25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</row>
    <row r="669" spans="1:30" ht="15.75" customHeight="1" x14ac:dyDescent="0.25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</row>
    <row r="670" spans="1:30" ht="15.75" customHeight="1" x14ac:dyDescent="0.25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</row>
    <row r="671" spans="1:30" ht="15.75" customHeight="1" x14ac:dyDescent="0.25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</row>
    <row r="672" spans="1:30" ht="15.75" customHeight="1" x14ac:dyDescent="0.25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</row>
    <row r="673" spans="1:30" ht="15.75" customHeight="1" x14ac:dyDescent="0.25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</row>
    <row r="674" spans="1:30" ht="15.75" customHeight="1" x14ac:dyDescent="0.25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</row>
    <row r="675" spans="1:30" ht="15.75" customHeight="1" x14ac:dyDescent="0.25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</row>
    <row r="676" spans="1:30" ht="15.75" customHeight="1" x14ac:dyDescent="0.25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</row>
    <row r="677" spans="1:30" ht="15.75" customHeight="1" x14ac:dyDescent="0.25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</row>
    <row r="678" spans="1:30" ht="15.75" customHeight="1" x14ac:dyDescent="0.25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</row>
    <row r="679" spans="1:30" ht="15.75" customHeight="1" x14ac:dyDescent="0.25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</row>
    <row r="680" spans="1:30" ht="15.75" customHeight="1" x14ac:dyDescent="0.25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</row>
    <row r="681" spans="1:30" ht="15.75" customHeight="1" x14ac:dyDescent="0.25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</row>
    <row r="682" spans="1:30" ht="15.75" customHeight="1" x14ac:dyDescent="0.25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</row>
    <row r="683" spans="1:30" ht="15.75" customHeight="1" x14ac:dyDescent="0.25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</row>
    <row r="684" spans="1:30" ht="15.75" customHeight="1" x14ac:dyDescent="0.25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</row>
    <row r="685" spans="1:30" ht="15.75" customHeight="1" x14ac:dyDescent="0.25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</row>
    <row r="686" spans="1:30" ht="15.75" customHeight="1" x14ac:dyDescent="0.25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</row>
    <row r="687" spans="1:30" ht="15.75" customHeight="1" x14ac:dyDescent="0.25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</row>
    <row r="688" spans="1:30" ht="15.75" customHeight="1" x14ac:dyDescent="0.25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</row>
    <row r="689" spans="1:30" ht="15.75" customHeight="1" x14ac:dyDescent="0.25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</row>
    <row r="690" spans="1:30" ht="15.75" customHeight="1" x14ac:dyDescent="0.25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</row>
    <row r="691" spans="1:30" ht="15.75" customHeight="1" x14ac:dyDescent="0.25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</row>
    <row r="692" spans="1:30" ht="15.75" customHeight="1" x14ac:dyDescent="0.25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</row>
    <row r="693" spans="1:30" ht="15.75" customHeight="1" x14ac:dyDescent="0.25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</row>
    <row r="694" spans="1:30" ht="15.75" customHeight="1" x14ac:dyDescent="0.25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</row>
    <row r="695" spans="1:30" ht="15.75" customHeight="1" x14ac:dyDescent="0.25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</row>
    <row r="696" spans="1:30" ht="15.75" customHeight="1" x14ac:dyDescent="0.25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</row>
    <row r="697" spans="1:30" ht="15.75" customHeight="1" x14ac:dyDescent="0.25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</row>
    <row r="698" spans="1:30" ht="15.75" customHeight="1" x14ac:dyDescent="0.25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</row>
    <row r="699" spans="1:30" ht="15.75" customHeight="1" x14ac:dyDescent="0.25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</row>
    <row r="700" spans="1:30" ht="15.75" customHeight="1" x14ac:dyDescent="0.25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</row>
    <row r="701" spans="1:30" ht="15.75" customHeight="1" x14ac:dyDescent="0.25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</row>
    <row r="702" spans="1:30" ht="15.75" customHeight="1" x14ac:dyDescent="0.25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</row>
    <row r="703" spans="1:30" ht="15.75" customHeight="1" x14ac:dyDescent="0.25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</row>
    <row r="704" spans="1:30" ht="15.75" customHeight="1" x14ac:dyDescent="0.25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</row>
    <row r="705" spans="1:30" ht="15.75" customHeight="1" x14ac:dyDescent="0.25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</row>
    <row r="706" spans="1:30" ht="15.75" customHeight="1" x14ac:dyDescent="0.25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</row>
    <row r="707" spans="1:30" ht="15.75" customHeight="1" x14ac:dyDescent="0.25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</row>
    <row r="708" spans="1:30" ht="15.75" customHeight="1" x14ac:dyDescent="0.25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</row>
    <row r="709" spans="1:30" ht="15.75" customHeight="1" x14ac:dyDescent="0.25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</row>
    <row r="710" spans="1:30" ht="15.75" customHeight="1" x14ac:dyDescent="0.25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</row>
    <row r="711" spans="1:30" ht="15.75" customHeight="1" x14ac:dyDescent="0.25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</row>
    <row r="712" spans="1:30" ht="15.75" customHeight="1" x14ac:dyDescent="0.25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</row>
    <row r="713" spans="1:30" ht="15.75" customHeight="1" x14ac:dyDescent="0.25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</row>
    <row r="714" spans="1:30" ht="15.75" customHeight="1" x14ac:dyDescent="0.25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</row>
    <row r="715" spans="1:30" ht="15.75" customHeight="1" x14ac:dyDescent="0.25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</row>
    <row r="716" spans="1:30" ht="15.75" customHeight="1" x14ac:dyDescent="0.25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</row>
    <row r="717" spans="1:30" ht="15.75" customHeight="1" x14ac:dyDescent="0.25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</row>
    <row r="718" spans="1:30" ht="15.75" customHeight="1" x14ac:dyDescent="0.25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</row>
    <row r="719" spans="1:30" ht="15.75" customHeight="1" x14ac:dyDescent="0.25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</row>
    <row r="720" spans="1:30" ht="15.75" customHeight="1" x14ac:dyDescent="0.25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</row>
    <row r="721" spans="1:30" ht="15.75" customHeight="1" x14ac:dyDescent="0.25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</row>
    <row r="722" spans="1:30" ht="15.75" customHeight="1" x14ac:dyDescent="0.25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</row>
    <row r="723" spans="1:30" ht="15.75" customHeight="1" x14ac:dyDescent="0.25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</row>
    <row r="724" spans="1:30" ht="15.75" customHeight="1" x14ac:dyDescent="0.25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</row>
    <row r="725" spans="1:30" ht="15.75" customHeight="1" x14ac:dyDescent="0.25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</row>
    <row r="726" spans="1:30" ht="15.75" customHeight="1" x14ac:dyDescent="0.25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</row>
    <row r="727" spans="1:30" ht="15.75" customHeight="1" x14ac:dyDescent="0.25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</row>
    <row r="728" spans="1:30" ht="15.75" customHeight="1" x14ac:dyDescent="0.25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</row>
    <row r="729" spans="1:30" ht="15.75" customHeight="1" x14ac:dyDescent="0.25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</row>
    <row r="730" spans="1:30" ht="15.75" customHeight="1" x14ac:dyDescent="0.25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</row>
    <row r="731" spans="1:30" ht="15.75" customHeight="1" x14ac:dyDescent="0.25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</row>
    <row r="732" spans="1:30" ht="15.75" customHeight="1" x14ac:dyDescent="0.25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</row>
    <row r="733" spans="1:30" ht="15.75" customHeight="1" x14ac:dyDescent="0.25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</row>
    <row r="734" spans="1:30" ht="15.75" customHeight="1" x14ac:dyDescent="0.25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</row>
    <row r="735" spans="1:30" ht="15.75" customHeight="1" x14ac:dyDescent="0.25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</row>
    <row r="736" spans="1:30" ht="15.75" customHeight="1" x14ac:dyDescent="0.25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</row>
    <row r="737" spans="1:30" ht="15.75" customHeight="1" x14ac:dyDescent="0.25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</row>
    <row r="738" spans="1:30" ht="15.75" customHeight="1" x14ac:dyDescent="0.25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</row>
    <row r="739" spans="1:30" ht="15.75" customHeight="1" x14ac:dyDescent="0.25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</row>
    <row r="740" spans="1:30" ht="15.75" customHeight="1" x14ac:dyDescent="0.25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</row>
    <row r="741" spans="1:30" ht="15.75" customHeight="1" x14ac:dyDescent="0.25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</row>
    <row r="742" spans="1:30" ht="15.75" customHeight="1" x14ac:dyDescent="0.25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</row>
    <row r="743" spans="1:30" ht="15.75" customHeight="1" x14ac:dyDescent="0.25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</row>
    <row r="744" spans="1:30" ht="15.75" customHeight="1" x14ac:dyDescent="0.25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</row>
    <row r="745" spans="1:30" ht="15.75" customHeight="1" x14ac:dyDescent="0.25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</row>
    <row r="746" spans="1:30" ht="15.75" customHeight="1" x14ac:dyDescent="0.25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</row>
    <row r="747" spans="1:30" ht="15.75" customHeight="1" x14ac:dyDescent="0.25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</row>
    <row r="748" spans="1:30" ht="15.75" customHeight="1" x14ac:dyDescent="0.25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</row>
    <row r="749" spans="1:30" ht="15.75" customHeight="1" x14ac:dyDescent="0.25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</row>
    <row r="750" spans="1:30" ht="15.75" customHeight="1" x14ac:dyDescent="0.25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</row>
    <row r="751" spans="1:30" ht="15.75" customHeight="1" x14ac:dyDescent="0.25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</row>
    <row r="752" spans="1:30" ht="15.75" customHeight="1" x14ac:dyDescent="0.25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</row>
    <row r="753" spans="1:30" ht="15.75" customHeight="1" x14ac:dyDescent="0.25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</row>
    <row r="754" spans="1:30" ht="15.75" customHeight="1" x14ac:dyDescent="0.25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</row>
    <row r="755" spans="1:30" ht="15.75" customHeight="1" x14ac:dyDescent="0.25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</row>
    <row r="756" spans="1:30" ht="15.75" customHeight="1" x14ac:dyDescent="0.25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</row>
    <row r="757" spans="1:30" ht="15.75" customHeight="1" x14ac:dyDescent="0.25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</row>
    <row r="758" spans="1:30" ht="15.75" customHeight="1" x14ac:dyDescent="0.25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</row>
    <row r="759" spans="1:30" ht="15.75" customHeight="1" x14ac:dyDescent="0.25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</row>
    <row r="760" spans="1:30" ht="15.75" customHeight="1" x14ac:dyDescent="0.25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</row>
    <row r="761" spans="1:30" ht="15.75" customHeight="1" x14ac:dyDescent="0.25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</row>
    <row r="762" spans="1:30" ht="15.75" customHeight="1" x14ac:dyDescent="0.25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</row>
    <row r="763" spans="1:30" ht="15.75" customHeight="1" x14ac:dyDescent="0.25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</row>
    <row r="764" spans="1:30" ht="15.75" customHeight="1" x14ac:dyDescent="0.25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</row>
    <row r="765" spans="1:30" ht="15.75" customHeight="1" x14ac:dyDescent="0.25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</row>
    <row r="766" spans="1:30" ht="15.75" customHeight="1" x14ac:dyDescent="0.25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</row>
    <row r="767" spans="1:30" ht="15.75" customHeight="1" x14ac:dyDescent="0.25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</row>
    <row r="768" spans="1:30" ht="15.75" customHeight="1" x14ac:dyDescent="0.25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</row>
    <row r="769" spans="1:30" ht="15.75" customHeight="1" x14ac:dyDescent="0.25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</row>
    <row r="770" spans="1:30" ht="15.75" customHeight="1" x14ac:dyDescent="0.25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</row>
    <row r="771" spans="1:30" ht="15.75" customHeight="1" x14ac:dyDescent="0.25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</row>
    <row r="772" spans="1:30" ht="15.75" customHeight="1" x14ac:dyDescent="0.25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</row>
    <row r="773" spans="1:30" ht="15.75" customHeight="1" x14ac:dyDescent="0.25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</row>
    <row r="774" spans="1:30" ht="15.75" customHeight="1" x14ac:dyDescent="0.25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</row>
    <row r="775" spans="1:30" ht="15.75" customHeight="1" x14ac:dyDescent="0.25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</row>
    <row r="776" spans="1:30" ht="15.75" customHeight="1" x14ac:dyDescent="0.25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</row>
    <row r="777" spans="1:30" ht="15.75" customHeight="1" x14ac:dyDescent="0.25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</row>
    <row r="778" spans="1:30" ht="15.75" customHeight="1" x14ac:dyDescent="0.25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</row>
    <row r="779" spans="1:30" ht="15.75" customHeight="1" x14ac:dyDescent="0.25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</row>
    <row r="780" spans="1:30" ht="15.75" customHeight="1" x14ac:dyDescent="0.25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</row>
    <row r="781" spans="1:30" ht="15.75" customHeight="1" x14ac:dyDescent="0.25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</row>
    <row r="782" spans="1:30" ht="15.75" customHeight="1" x14ac:dyDescent="0.25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</row>
    <row r="783" spans="1:30" ht="15.75" customHeight="1" x14ac:dyDescent="0.25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</row>
    <row r="784" spans="1:30" ht="15.75" customHeight="1" x14ac:dyDescent="0.25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</row>
    <row r="785" spans="1:30" ht="15.75" customHeight="1" x14ac:dyDescent="0.25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</row>
    <row r="786" spans="1:30" ht="15.75" customHeight="1" x14ac:dyDescent="0.25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</row>
    <row r="787" spans="1:30" ht="15.75" customHeight="1" x14ac:dyDescent="0.25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</row>
    <row r="788" spans="1:30" ht="15.75" customHeight="1" x14ac:dyDescent="0.25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</row>
    <row r="789" spans="1:30" ht="15.75" customHeight="1" x14ac:dyDescent="0.25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</row>
    <row r="790" spans="1:30" ht="15.75" customHeight="1" x14ac:dyDescent="0.25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</row>
    <row r="791" spans="1:30" ht="15.75" customHeight="1" x14ac:dyDescent="0.25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</row>
    <row r="792" spans="1:30" ht="15.75" customHeight="1" x14ac:dyDescent="0.25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</row>
    <row r="793" spans="1:30" ht="15.75" customHeight="1" x14ac:dyDescent="0.25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</row>
    <row r="794" spans="1:30" ht="15.75" customHeight="1" x14ac:dyDescent="0.25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</row>
    <row r="795" spans="1:30" ht="15.75" customHeight="1" x14ac:dyDescent="0.25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</row>
    <row r="796" spans="1:30" ht="15.75" customHeight="1" x14ac:dyDescent="0.25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</row>
    <row r="797" spans="1:30" ht="15.75" customHeight="1" x14ac:dyDescent="0.25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</row>
    <row r="798" spans="1:30" ht="15.75" customHeight="1" x14ac:dyDescent="0.25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</row>
    <row r="799" spans="1:30" ht="15.75" customHeight="1" x14ac:dyDescent="0.25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</row>
    <row r="800" spans="1:30" ht="15.75" customHeight="1" x14ac:dyDescent="0.25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</row>
    <row r="801" spans="1:30" ht="15.75" customHeight="1" x14ac:dyDescent="0.25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</row>
    <row r="802" spans="1:30" ht="15.75" customHeight="1" x14ac:dyDescent="0.25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</row>
    <row r="803" spans="1:30" ht="15.75" customHeight="1" x14ac:dyDescent="0.25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</row>
    <row r="804" spans="1:30" ht="15.75" customHeight="1" x14ac:dyDescent="0.25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</row>
    <row r="805" spans="1:30" ht="15.75" customHeight="1" x14ac:dyDescent="0.25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</row>
    <row r="806" spans="1:30" ht="15.75" customHeight="1" x14ac:dyDescent="0.25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</row>
    <row r="807" spans="1:30" ht="15.75" customHeight="1" x14ac:dyDescent="0.25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</row>
    <row r="808" spans="1:30" ht="15.75" customHeight="1" x14ac:dyDescent="0.25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</row>
    <row r="809" spans="1:30" ht="15.75" customHeight="1" x14ac:dyDescent="0.25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</row>
    <row r="810" spans="1:30" ht="15.75" customHeight="1" x14ac:dyDescent="0.25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</row>
    <row r="811" spans="1:30" ht="15.75" customHeight="1" x14ac:dyDescent="0.25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</row>
    <row r="812" spans="1:30" ht="15.75" customHeight="1" x14ac:dyDescent="0.25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</row>
    <row r="813" spans="1:30" ht="15.75" customHeight="1" x14ac:dyDescent="0.25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</row>
    <row r="814" spans="1:30" ht="15.75" customHeight="1" x14ac:dyDescent="0.25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</row>
    <row r="815" spans="1:30" ht="15.75" customHeight="1" x14ac:dyDescent="0.25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</row>
    <row r="816" spans="1:30" ht="15.75" customHeight="1" x14ac:dyDescent="0.25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</row>
    <row r="817" spans="1:30" ht="15.75" customHeight="1" x14ac:dyDescent="0.25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</row>
    <row r="818" spans="1:30" ht="15.75" customHeight="1" x14ac:dyDescent="0.25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</row>
    <row r="819" spans="1:30" ht="15.75" customHeight="1" x14ac:dyDescent="0.25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</row>
    <row r="820" spans="1:30" ht="15.75" customHeight="1" x14ac:dyDescent="0.25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</row>
    <row r="821" spans="1:30" ht="15.75" customHeight="1" x14ac:dyDescent="0.25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</row>
    <row r="822" spans="1:30" ht="15.75" customHeight="1" x14ac:dyDescent="0.25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</row>
    <row r="823" spans="1:30" ht="15.75" customHeight="1" x14ac:dyDescent="0.25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</row>
    <row r="824" spans="1:30" ht="15.75" customHeight="1" x14ac:dyDescent="0.25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</row>
    <row r="825" spans="1:30" ht="15.75" customHeight="1" x14ac:dyDescent="0.25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</row>
    <row r="826" spans="1:30" ht="15.75" customHeight="1" x14ac:dyDescent="0.25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</row>
    <row r="827" spans="1:30" ht="15.75" customHeight="1" x14ac:dyDescent="0.25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</row>
    <row r="828" spans="1:30" ht="15.75" customHeight="1" x14ac:dyDescent="0.25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</row>
    <row r="829" spans="1:30" ht="15.75" customHeight="1" x14ac:dyDescent="0.25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</row>
    <row r="830" spans="1:30" ht="15.75" customHeight="1" x14ac:dyDescent="0.25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</row>
    <row r="831" spans="1:30" ht="15.75" customHeight="1" x14ac:dyDescent="0.25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</row>
    <row r="832" spans="1:30" ht="15.75" customHeight="1" x14ac:dyDescent="0.25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</row>
    <row r="833" spans="1:30" ht="15.75" customHeight="1" x14ac:dyDescent="0.25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</row>
    <row r="834" spans="1:30" ht="15.75" customHeight="1" x14ac:dyDescent="0.25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</row>
    <row r="835" spans="1:30" ht="15.75" customHeight="1" x14ac:dyDescent="0.25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</row>
    <row r="836" spans="1:30" ht="15.75" customHeight="1" x14ac:dyDescent="0.25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</row>
    <row r="837" spans="1:30" ht="15.75" customHeight="1" x14ac:dyDescent="0.25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</row>
    <row r="838" spans="1:30" ht="15.75" customHeight="1" x14ac:dyDescent="0.25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</row>
    <row r="839" spans="1:30" ht="15.75" customHeight="1" x14ac:dyDescent="0.25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</row>
    <row r="840" spans="1:30" ht="15.75" customHeight="1" x14ac:dyDescent="0.25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</row>
    <row r="841" spans="1:30" ht="15.75" customHeight="1" x14ac:dyDescent="0.25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</row>
    <row r="842" spans="1:30" ht="15.75" customHeight="1" x14ac:dyDescent="0.25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</row>
    <row r="843" spans="1:30" ht="15.75" customHeight="1" x14ac:dyDescent="0.25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</row>
    <row r="844" spans="1:30" ht="15.75" customHeight="1" x14ac:dyDescent="0.25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</row>
    <row r="845" spans="1:30" ht="15.75" customHeight="1" x14ac:dyDescent="0.25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</row>
    <row r="846" spans="1:30" ht="15.75" customHeight="1" x14ac:dyDescent="0.25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</row>
    <row r="847" spans="1:30" ht="15.75" customHeight="1" x14ac:dyDescent="0.25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</row>
    <row r="848" spans="1:30" ht="15.75" customHeight="1" x14ac:dyDescent="0.25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</row>
    <row r="849" spans="1:30" ht="15.75" customHeight="1" x14ac:dyDescent="0.25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</row>
    <row r="850" spans="1:30" ht="15.75" customHeight="1" x14ac:dyDescent="0.25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</row>
    <row r="851" spans="1:30" ht="15.75" customHeight="1" x14ac:dyDescent="0.25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</row>
    <row r="852" spans="1:30" ht="15.75" customHeight="1" x14ac:dyDescent="0.25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</row>
    <row r="853" spans="1:30" ht="15.75" customHeight="1" x14ac:dyDescent="0.25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</row>
    <row r="854" spans="1:30" ht="15.75" customHeight="1" x14ac:dyDescent="0.25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</row>
    <row r="855" spans="1:30" ht="15.75" customHeight="1" x14ac:dyDescent="0.25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</row>
    <row r="856" spans="1:30" ht="15.75" customHeight="1" x14ac:dyDescent="0.25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</row>
    <row r="857" spans="1:30" ht="15.75" customHeight="1" x14ac:dyDescent="0.25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</row>
    <row r="858" spans="1:30" ht="15.75" customHeight="1" x14ac:dyDescent="0.25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</row>
    <row r="859" spans="1:30" ht="15.75" customHeight="1" x14ac:dyDescent="0.25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</row>
    <row r="860" spans="1:30" ht="15.75" customHeight="1" x14ac:dyDescent="0.25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</row>
    <row r="861" spans="1:30" ht="15.75" customHeight="1" x14ac:dyDescent="0.25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</row>
    <row r="862" spans="1:30" ht="15.75" customHeight="1" x14ac:dyDescent="0.25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</row>
    <row r="863" spans="1:30" ht="15.75" customHeight="1" x14ac:dyDescent="0.25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</row>
    <row r="864" spans="1:30" ht="15.75" customHeight="1" x14ac:dyDescent="0.25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</row>
    <row r="865" spans="1:30" ht="15.75" customHeight="1" x14ac:dyDescent="0.25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</row>
    <row r="866" spans="1:30" ht="15.75" customHeight="1" x14ac:dyDescent="0.25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</row>
    <row r="867" spans="1:30" ht="15.75" customHeight="1" x14ac:dyDescent="0.25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</row>
    <row r="868" spans="1:30" ht="15.75" customHeight="1" x14ac:dyDescent="0.25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</row>
    <row r="869" spans="1:30" ht="15.75" customHeight="1" x14ac:dyDescent="0.25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</row>
    <row r="870" spans="1:30" ht="15.75" customHeight="1" x14ac:dyDescent="0.25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</row>
    <row r="871" spans="1:30" ht="15.75" customHeight="1" x14ac:dyDescent="0.25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</row>
    <row r="872" spans="1:30" ht="15.75" customHeight="1" x14ac:dyDescent="0.25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</row>
    <row r="873" spans="1:30" ht="15.75" customHeight="1" x14ac:dyDescent="0.25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</row>
    <row r="874" spans="1:30" ht="15.75" customHeight="1" x14ac:dyDescent="0.25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</row>
    <row r="875" spans="1:30" ht="15.75" customHeight="1" x14ac:dyDescent="0.25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</row>
    <row r="876" spans="1:30" ht="15.75" customHeight="1" x14ac:dyDescent="0.25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</row>
    <row r="877" spans="1:30" ht="15.75" customHeight="1" x14ac:dyDescent="0.25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</row>
    <row r="878" spans="1:30" ht="15.75" customHeight="1" x14ac:dyDescent="0.25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</row>
    <row r="879" spans="1:30" ht="15.75" customHeight="1" x14ac:dyDescent="0.25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</row>
    <row r="880" spans="1:30" ht="15.75" customHeight="1" x14ac:dyDescent="0.25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</row>
    <row r="881" spans="1:30" ht="15.75" customHeight="1" x14ac:dyDescent="0.25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</row>
    <row r="882" spans="1:30" ht="15.75" customHeight="1" x14ac:dyDescent="0.25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</row>
    <row r="883" spans="1:30" ht="15.75" customHeight="1" x14ac:dyDescent="0.25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</row>
    <row r="884" spans="1:30" ht="15.75" customHeight="1" x14ac:dyDescent="0.25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</row>
    <row r="885" spans="1:30" ht="15.75" customHeight="1" x14ac:dyDescent="0.25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</row>
    <row r="886" spans="1:30" ht="15.75" customHeight="1" x14ac:dyDescent="0.25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</row>
    <row r="887" spans="1:30" ht="15.75" customHeight="1" x14ac:dyDescent="0.25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</row>
    <row r="888" spans="1:30" ht="15.75" customHeight="1" x14ac:dyDescent="0.25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</row>
    <row r="889" spans="1:30" ht="15.75" customHeight="1" x14ac:dyDescent="0.25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</row>
    <row r="890" spans="1:30" ht="15.75" customHeight="1" x14ac:dyDescent="0.25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</row>
    <row r="891" spans="1:30" ht="15.75" customHeight="1" x14ac:dyDescent="0.25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</row>
    <row r="892" spans="1:30" ht="15.75" customHeight="1" x14ac:dyDescent="0.25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</row>
    <row r="893" spans="1:30" ht="15.75" customHeight="1" x14ac:dyDescent="0.25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</row>
    <row r="894" spans="1:30" ht="15.75" customHeight="1" x14ac:dyDescent="0.25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</row>
    <row r="895" spans="1:30" ht="15.75" customHeight="1" x14ac:dyDescent="0.25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</row>
    <row r="896" spans="1:30" ht="15.75" customHeight="1" x14ac:dyDescent="0.25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</row>
    <row r="897" spans="1:30" ht="15.75" customHeight="1" x14ac:dyDescent="0.25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</row>
    <row r="898" spans="1:30" ht="15.75" customHeight="1" x14ac:dyDescent="0.25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</row>
    <row r="899" spans="1:30" ht="15.75" customHeight="1" x14ac:dyDescent="0.25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</row>
    <row r="900" spans="1:30" ht="15.75" customHeight="1" x14ac:dyDescent="0.25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</row>
    <row r="901" spans="1:30" ht="15.75" customHeight="1" x14ac:dyDescent="0.25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</row>
    <row r="902" spans="1:30" ht="15.75" customHeight="1" x14ac:dyDescent="0.25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</row>
    <row r="903" spans="1:30" ht="15.75" customHeight="1" x14ac:dyDescent="0.25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</row>
    <row r="904" spans="1:30" ht="15.75" customHeight="1" x14ac:dyDescent="0.25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</row>
    <row r="905" spans="1:30" ht="15.75" customHeight="1" x14ac:dyDescent="0.25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</row>
    <row r="906" spans="1:30" ht="15.75" customHeight="1" x14ac:dyDescent="0.25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</row>
    <row r="907" spans="1:30" ht="15.75" customHeight="1" x14ac:dyDescent="0.25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</row>
    <row r="908" spans="1:30" ht="15.75" customHeight="1" x14ac:dyDescent="0.25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</row>
    <row r="909" spans="1:30" ht="15.75" customHeight="1" x14ac:dyDescent="0.25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</row>
    <row r="910" spans="1:30" ht="15.75" customHeight="1" x14ac:dyDescent="0.25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</row>
    <row r="911" spans="1:30" ht="15.75" customHeight="1" x14ac:dyDescent="0.25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</row>
    <row r="912" spans="1:30" ht="15.75" customHeight="1" x14ac:dyDescent="0.25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</row>
    <row r="913" spans="1:30" ht="15.75" customHeight="1" x14ac:dyDescent="0.25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</row>
    <row r="914" spans="1:30" ht="15.75" customHeight="1" x14ac:dyDescent="0.25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</row>
    <row r="915" spans="1:30" ht="15.75" customHeight="1" x14ac:dyDescent="0.25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</row>
    <row r="916" spans="1:30" ht="15.75" customHeight="1" x14ac:dyDescent="0.25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</row>
    <row r="917" spans="1:30" ht="15.75" customHeight="1" x14ac:dyDescent="0.25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</row>
    <row r="918" spans="1:30" ht="15.75" customHeight="1" x14ac:dyDescent="0.25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</row>
    <row r="919" spans="1:30" ht="15.75" customHeight="1" x14ac:dyDescent="0.25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</row>
    <row r="920" spans="1:30" ht="15.75" customHeight="1" x14ac:dyDescent="0.25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</row>
    <row r="921" spans="1:30" ht="15.75" customHeight="1" x14ac:dyDescent="0.25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</row>
    <row r="922" spans="1:30" ht="15.75" customHeight="1" x14ac:dyDescent="0.25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</row>
    <row r="923" spans="1:30" ht="15.75" customHeight="1" x14ac:dyDescent="0.25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</row>
    <row r="924" spans="1:30" ht="15.75" customHeight="1" x14ac:dyDescent="0.25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</row>
    <row r="925" spans="1:30" ht="15.75" customHeight="1" x14ac:dyDescent="0.25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</row>
    <row r="926" spans="1:30" ht="15.75" customHeight="1" x14ac:dyDescent="0.25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</row>
    <row r="927" spans="1:30" ht="15.75" customHeight="1" x14ac:dyDescent="0.25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</row>
    <row r="928" spans="1:30" ht="15.75" customHeight="1" x14ac:dyDescent="0.25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</row>
    <row r="929" spans="1:30" ht="15.75" customHeight="1" x14ac:dyDescent="0.25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</row>
    <row r="930" spans="1:30" ht="15.75" customHeight="1" x14ac:dyDescent="0.25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</row>
    <row r="931" spans="1:30" ht="15.75" customHeight="1" x14ac:dyDescent="0.25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</row>
    <row r="932" spans="1:30" ht="15.75" customHeight="1" x14ac:dyDescent="0.25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</row>
    <row r="933" spans="1:30" ht="15.75" customHeight="1" x14ac:dyDescent="0.25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</row>
    <row r="934" spans="1:30" ht="15.75" customHeight="1" x14ac:dyDescent="0.25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</row>
    <row r="935" spans="1:30" ht="15.75" customHeight="1" x14ac:dyDescent="0.25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</row>
    <row r="936" spans="1:30" ht="15.75" customHeight="1" x14ac:dyDescent="0.25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</row>
    <row r="937" spans="1:30" ht="15.75" customHeight="1" x14ac:dyDescent="0.25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</row>
    <row r="938" spans="1:30" ht="15.75" customHeight="1" x14ac:dyDescent="0.25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</row>
    <row r="939" spans="1:30" ht="15.75" customHeight="1" x14ac:dyDescent="0.25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</row>
    <row r="940" spans="1:30" ht="15.75" customHeight="1" x14ac:dyDescent="0.25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</row>
    <row r="941" spans="1:30" ht="15.75" customHeight="1" x14ac:dyDescent="0.25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</row>
    <row r="942" spans="1:30" ht="15.75" customHeight="1" x14ac:dyDescent="0.25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</row>
    <row r="943" spans="1:30" ht="15.75" customHeight="1" x14ac:dyDescent="0.25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</row>
    <row r="944" spans="1:30" ht="15.75" customHeight="1" x14ac:dyDescent="0.25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</row>
    <row r="945" spans="1:30" ht="15.75" customHeight="1" x14ac:dyDescent="0.25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</row>
    <row r="946" spans="1:30" ht="15.75" customHeight="1" x14ac:dyDescent="0.25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</row>
    <row r="947" spans="1:30" ht="15.75" customHeight="1" x14ac:dyDescent="0.25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</row>
    <row r="948" spans="1:30" ht="15.75" customHeight="1" x14ac:dyDescent="0.25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</row>
    <row r="949" spans="1:30" ht="15.75" customHeight="1" x14ac:dyDescent="0.25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</row>
    <row r="950" spans="1:30" ht="15.75" customHeight="1" x14ac:dyDescent="0.25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</row>
    <row r="951" spans="1:30" ht="15.75" customHeight="1" x14ac:dyDescent="0.25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</row>
    <row r="952" spans="1:30" ht="15.75" customHeight="1" x14ac:dyDescent="0.25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</row>
    <row r="953" spans="1:30" ht="15.75" customHeight="1" x14ac:dyDescent="0.25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</row>
    <row r="954" spans="1:30" ht="15.75" customHeight="1" x14ac:dyDescent="0.25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</row>
    <row r="955" spans="1:30" ht="15.75" customHeight="1" x14ac:dyDescent="0.25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</row>
    <row r="956" spans="1:30" ht="15.75" customHeight="1" x14ac:dyDescent="0.25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</row>
    <row r="957" spans="1:30" ht="15.75" customHeight="1" x14ac:dyDescent="0.25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</row>
    <row r="958" spans="1:30" ht="15.75" customHeight="1" x14ac:dyDescent="0.25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</row>
    <row r="959" spans="1:30" ht="15.75" customHeight="1" x14ac:dyDescent="0.25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</row>
    <row r="960" spans="1:30" ht="15.75" customHeight="1" x14ac:dyDescent="0.25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</row>
    <row r="961" spans="1:30" ht="15.75" customHeight="1" x14ac:dyDescent="0.25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</row>
    <row r="962" spans="1:30" ht="15.75" customHeight="1" x14ac:dyDescent="0.25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</row>
    <row r="963" spans="1:30" ht="15.75" customHeight="1" x14ac:dyDescent="0.25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</row>
    <row r="964" spans="1:30" ht="15.75" customHeight="1" x14ac:dyDescent="0.25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</row>
    <row r="965" spans="1:30" ht="15.75" customHeight="1" x14ac:dyDescent="0.25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</row>
    <row r="966" spans="1:30" ht="15.75" customHeight="1" x14ac:dyDescent="0.25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</row>
    <row r="967" spans="1:30" ht="15.75" customHeight="1" x14ac:dyDescent="0.25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</row>
    <row r="968" spans="1:30" ht="15.75" customHeight="1" x14ac:dyDescent="0.25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</row>
    <row r="969" spans="1:30" ht="15.75" customHeight="1" x14ac:dyDescent="0.25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</row>
    <row r="970" spans="1:30" ht="15.75" customHeight="1" x14ac:dyDescent="0.25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</row>
    <row r="971" spans="1:30" ht="15.75" customHeight="1" x14ac:dyDescent="0.25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</row>
    <row r="972" spans="1:30" ht="15.75" customHeight="1" x14ac:dyDescent="0.25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</row>
    <row r="973" spans="1:30" ht="15.75" customHeight="1" x14ac:dyDescent="0.25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</row>
    <row r="974" spans="1:30" ht="15.75" customHeight="1" x14ac:dyDescent="0.25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</row>
    <row r="975" spans="1:30" ht="15.75" customHeight="1" x14ac:dyDescent="0.25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</row>
    <row r="976" spans="1:30" ht="15.75" customHeight="1" x14ac:dyDescent="0.25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</row>
    <row r="977" spans="1:30" ht="15.75" customHeight="1" x14ac:dyDescent="0.25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</row>
    <row r="978" spans="1:30" ht="15.75" customHeight="1" x14ac:dyDescent="0.25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</row>
    <row r="979" spans="1:30" ht="15.75" customHeight="1" x14ac:dyDescent="0.25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</row>
    <row r="980" spans="1:30" ht="15.75" customHeight="1" x14ac:dyDescent="0.25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</row>
    <row r="981" spans="1:30" ht="15.75" customHeight="1" x14ac:dyDescent="0.25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</row>
    <row r="982" spans="1:30" ht="15.75" customHeight="1" x14ac:dyDescent="0.25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</row>
    <row r="983" spans="1:30" ht="15.75" customHeight="1" x14ac:dyDescent="0.25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</row>
    <row r="984" spans="1:30" ht="15.75" customHeight="1" x14ac:dyDescent="0.25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</row>
    <row r="985" spans="1:30" ht="15.75" customHeight="1" x14ac:dyDescent="0.25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</row>
    <row r="986" spans="1:30" ht="15.75" customHeight="1" x14ac:dyDescent="0.25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</row>
    <row r="987" spans="1:30" ht="15.75" customHeight="1" x14ac:dyDescent="0.25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</row>
    <row r="988" spans="1:30" ht="15.75" customHeight="1" x14ac:dyDescent="0.25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</row>
    <row r="989" spans="1:30" ht="15.75" customHeight="1" x14ac:dyDescent="0.25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</row>
    <row r="990" spans="1:30" ht="15.75" customHeight="1" x14ac:dyDescent="0.25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</row>
    <row r="991" spans="1:30" ht="15.75" customHeight="1" x14ac:dyDescent="0.25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</row>
    <row r="992" spans="1:30" ht="15.75" customHeight="1" x14ac:dyDescent="0.25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</row>
    <row r="993" spans="1:30" ht="15.75" customHeight="1" x14ac:dyDescent="0.25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</row>
    <row r="994" spans="1:30" ht="15.75" customHeight="1" x14ac:dyDescent="0.25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</row>
    <row r="995" spans="1:30" ht="15.75" customHeight="1" x14ac:dyDescent="0.25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</row>
    <row r="996" spans="1:30" ht="15.75" customHeight="1" x14ac:dyDescent="0.25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</row>
    <row r="997" spans="1:30" ht="15.75" customHeight="1" x14ac:dyDescent="0.25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</row>
    <row r="998" spans="1:30" ht="15.75" customHeight="1" x14ac:dyDescent="0.25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</row>
    <row r="999" spans="1:30" ht="15.75" customHeight="1" x14ac:dyDescent="0.25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</row>
  </sheetData>
  <autoFilter ref="A6:AD102"/>
  <mergeCells count="77">
    <mergeCell ref="A177:F177"/>
    <mergeCell ref="A178:F178"/>
    <mergeCell ref="A179:F179"/>
    <mergeCell ref="A180:F180"/>
    <mergeCell ref="A172:F172"/>
    <mergeCell ref="A173:F173"/>
    <mergeCell ref="A174:F174"/>
    <mergeCell ref="A175:F175"/>
    <mergeCell ref="A176:F176"/>
    <mergeCell ref="A167:F167"/>
    <mergeCell ref="A168:F168"/>
    <mergeCell ref="A169:F169"/>
    <mergeCell ref="A170:F170"/>
    <mergeCell ref="A171:F171"/>
    <mergeCell ref="A162:F162"/>
    <mergeCell ref="A163:F163"/>
    <mergeCell ref="A164:F164"/>
    <mergeCell ref="A165:F165"/>
    <mergeCell ref="A166:F166"/>
    <mergeCell ref="A157:F157"/>
    <mergeCell ref="A158:F158"/>
    <mergeCell ref="A159:F159"/>
    <mergeCell ref="A160:F160"/>
    <mergeCell ref="A161:F161"/>
    <mergeCell ref="A152:F152"/>
    <mergeCell ref="A153:F153"/>
    <mergeCell ref="A154:F154"/>
    <mergeCell ref="A155:F155"/>
    <mergeCell ref="A156:F156"/>
    <mergeCell ref="A147:F147"/>
    <mergeCell ref="A148:F148"/>
    <mergeCell ref="A149:F149"/>
    <mergeCell ref="A150:F150"/>
    <mergeCell ref="A151:F151"/>
    <mergeCell ref="A142:F142"/>
    <mergeCell ref="A143:F143"/>
    <mergeCell ref="A144:F144"/>
    <mergeCell ref="A145:F145"/>
    <mergeCell ref="A146:F146"/>
    <mergeCell ref="A104:I104"/>
    <mergeCell ref="A122:I122"/>
    <mergeCell ref="A139:F139"/>
    <mergeCell ref="A140:F140"/>
    <mergeCell ref="A141:F141"/>
    <mergeCell ref="A1:J1"/>
    <mergeCell ref="A2:J2"/>
    <mergeCell ref="A3:J3"/>
    <mergeCell ref="B4:J4"/>
    <mergeCell ref="A5:J5"/>
    <mergeCell ref="A208:F208"/>
    <mergeCell ref="A195:F195"/>
    <mergeCell ref="A196:F196"/>
    <mergeCell ref="A197:F197"/>
    <mergeCell ref="A198:F198"/>
    <mergeCell ref="A199:F199"/>
    <mergeCell ref="A200:F200"/>
    <mergeCell ref="A201:F201"/>
    <mergeCell ref="A203:F203"/>
    <mergeCell ref="A204:F204"/>
    <mergeCell ref="A205:F205"/>
    <mergeCell ref="A206:F206"/>
    <mergeCell ref="A207:F207"/>
    <mergeCell ref="A191:F191"/>
    <mergeCell ref="A192:F192"/>
    <mergeCell ref="A193:F193"/>
    <mergeCell ref="A194:F194"/>
    <mergeCell ref="A202:F202"/>
    <mergeCell ref="A186:F186"/>
    <mergeCell ref="A187:F187"/>
    <mergeCell ref="A188:F188"/>
    <mergeCell ref="A189:F189"/>
    <mergeCell ref="A190:F190"/>
    <mergeCell ref="A181:F181"/>
    <mergeCell ref="A182:F182"/>
    <mergeCell ref="A183:F183"/>
    <mergeCell ref="A184:F184"/>
    <mergeCell ref="A185:F185"/>
  </mergeCells>
  <dataValidations count="4">
    <dataValidation type="list" allowBlank="1" sqref="B106:B113">
      <formula1>"FDA,FDA-1,FDA-2,FDA-3,FDA-4"</formula1>
    </dataValidation>
    <dataValidation type="list" allowBlank="1" sqref="B124:B126">
      <formula1>"FGS-1,FGS-2,FGS-3,FGA-1,FGA-2,FGA-3"</formula1>
    </dataValidation>
    <dataValidation type="list" allowBlank="1" sqref="D106:D113 D124:D126 D7:D89">
      <formula1>"AGP,CLH,CLT,COM,CTD,CTI,DES,DISP,ELE,ESG,EST,EXM,EXQ,EXR,FRQ,REV,VAGO"</formula1>
    </dataValidation>
    <dataValidation type="list" allowBlank="1" sqref="B7:B89">
      <formula1>"DAS,DAS-1,DAS-2,DAS-3,DAS-4,DAS-5,CAA-1,CAA-2,CAA-3,CAA-4,CAA-5"</formula1>
    </dataValidation>
  </dataValidations>
  <pageMargins left="0.511811024" right="0.511811024" top="0.78740157499999996" bottom="0.7874015749999999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9"/>
  <sheetViews>
    <sheetView workbookViewId="0">
      <selection activeCell="A5" sqref="A5:J5"/>
    </sheetView>
  </sheetViews>
  <sheetFormatPr defaultColWidth="12.59765625" defaultRowHeight="15" customHeight="1" x14ac:dyDescent="0.25"/>
  <cols>
    <col min="1" max="1" width="67.69921875" customWidth="1"/>
    <col min="2" max="2" width="11.5" customWidth="1"/>
    <col min="3" max="3" width="16.59765625" customWidth="1"/>
    <col min="4" max="4" width="13.8984375" customWidth="1"/>
    <col min="5" max="5" width="9.5" customWidth="1"/>
    <col min="6" max="6" width="50.5" customWidth="1"/>
    <col min="7" max="7" width="19" customWidth="1"/>
    <col min="8" max="8" width="17.3984375" customWidth="1"/>
    <col min="9" max="9" width="17.09765625" customWidth="1"/>
    <col min="10" max="10" width="14.3984375" customWidth="1"/>
    <col min="11" max="16" width="7.59765625" customWidth="1"/>
    <col min="17" max="17" width="41.8984375" customWidth="1"/>
    <col min="18" max="30" width="7.59765625" customWidth="1"/>
  </cols>
  <sheetData>
    <row r="1" spans="1:30" ht="14.25" customHeight="1" x14ac:dyDescent="0.4">
      <c r="A1" s="91" t="s">
        <v>0</v>
      </c>
      <c r="B1" s="92"/>
      <c r="C1" s="92"/>
      <c r="D1" s="92"/>
      <c r="E1" s="92"/>
      <c r="F1" s="92"/>
      <c r="G1" s="92"/>
      <c r="H1" s="92"/>
      <c r="I1" s="92"/>
      <c r="J1" s="9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2"/>
      <c r="AC1" s="2"/>
      <c r="AD1" s="2"/>
    </row>
    <row r="2" spans="1:30" ht="14.25" customHeight="1" x14ac:dyDescent="0.4">
      <c r="A2" s="94" t="s">
        <v>1</v>
      </c>
      <c r="B2" s="89"/>
      <c r="C2" s="89"/>
      <c r="D2" s="89"/>
      <c r="E2" s="89"/>
      <c r="F2" s="89"/>
      <c r="G2" s="89"/>
      <c r="H2" s="89"/>
      <c r="I2" s="89"/>
      <c r="J2" s="9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2"/>
      <c r="AC2" s="2"/>
      <c r="AD2" s="2"/>
    </row>
    <row r="3" spans="1:30" ht="29.25" customHeight="1" x14ac:dyDescent="0.35">
      <c r="A3" s="94" t="s">
        <v>2</v>
      </c>
      <c r="B3" s="89"/>
      <c r="C3" s="89"/>
      <c r="D3" s="89"/>
      <c r="E3" s="89"/>
      <c r="F3" s="89"/>
      <c r="G3" s="89"/>
      <c r="H3" s="89"/>
      <c r="I3" s="89"/>
      <c r="J3" s="95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4"/>
      <c r="AB3" s="2"/>
      <c r="AC3" s="2"/>
      <c r="AD3" s="2"/>
    </row>
    <row r="4" spans="1:30" ht="14.25" customHeight="1" x14ac:dyDescent="0.25">
      <c r="A4" s="5" t="s">
        <v>466</v>
      </c>
      <c r="B4" s="96" t="s">
        <v>4</v>
      </c>
      <c r="C4" s="89"/>
      <c r="D4" s="89"/>
      <c r="E4" s="89"/>
      <c r="F4" s="89"/>
      <c r="G4" s="89"/>
      <c r="H4" s="89"/>
      <c r="I4" s="89"/>
      <c r="J4" s="90"/>
      <c r="K4" s="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4.25" customHeight="1" x14ac:dyDescent="0.25">
      <c r="A5" s="97" t="s">
        <v>5</v>
      </c>
      <c r="B5" s="89"/>
      <c r="C5" s="89"/>
      <c r="D5" s="89"/>
      <c r="E5" s="89"/>
      <c r="F5" s="89"/>
      <c r="G5" s="89"/>
      <c r="H5" s="89"/>
      <c r="I5" s="89"/>
      <c r="J5" s="90"/>
      <c r="K5" s="7"/>
      <c r="L5" s="8"/>
      <c r="M5" s="9"/>
      <c r="N5" s="9"/>
      <c r="O5" s="9"/>
      <c r="P5" s="9"/>
      <c r="Q5" s="9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4.25" customHeight="1" x14ac:dyDescent="0.25">
      <c r="A6" s="10" t="s">
        <v>6</v>
      </c>
      <c r="B6" s="10" t="s">
        <v>7</v>
      </c>
      <c r="C6" s="10" t="s">
        <v>8</v>
      </c>
      <c r="D6" s="10" t="s">
        <v>9</v>
      </c>
      <c r="E6" s="10" t="s">
        <v>10</v>
      </c>
      <c r="F6" s="10" t="s">
        <v>11</v>
      </c>
      <c r="G6" s="10" t="s">
        <v>12</v>
      </c>
      <c r="H6" s="10" t="s">
        <v>13</v>
      </c>
      <c r="I6" s="10" t="s">
        <v>14</v>
      </c>
      <c r="J6" s="10" t="s">
        <v>15</v>
      </c>
      <c r="K6" s="11"/>
      <c r="L6" s="12"/>
      <c r="M6" s="12"/>
      <c r="N6" s="12"/>
      <c r="O6" s="12"/>
      <c r="P6" s="12"/>
      <c r="Q6" s="12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</row>
    <row r="7" spans="1:30" ht="14.25" customHeight="1" x14ac:dyDescent="0.3">
      <c r="A7" s="14" t="s">
        <v>16</v>
      </c>
      <c r="B7" s="14" t="s">
        <v>17</v>
      </c>
      <c r="C7" s="15" t="s">
        <v>18</v>
      </c>
      <c r="D7" s="15" t="s">
        <v>19</v>
      </c>
      <c r="E7" s="16">
        <v>1</v>
      </c>
      <c r="F7" s="17" t="s">
        <v>425</v>
      </c>
      <c r="G7" s="18">
        <v>12261.2</v>
      </c>
      <c r="H7" s="19">
        <v>0</v>
      </c>
      <c r="I7" s="19">
        <v>0</v>
      </c>
      <c r="J7" s="20">
        <f t="shared" ref="J7:J101" si="0">SUM(G7:I7)</f>
        <v>12261.2</v>
      </c>
      <c r="K7" s="21"/>
      <c r="L7" s="21"/>
      <c r="M7" s="21"/>
      <c r="N7" s="21"/>
      <c r="O7" s="21"/>
      <c r="P7" s="21"/>
      <c r="Q7" s="21"/>
      <c r="R7" s="22"/>
      <c r="S7" s="22"/>
      <c r="T7" s="22"/>
      <c r="U7" s="22"/>
      <c r="V7" s="22"/>
      <c r="W7" s="22"/>
      <c r="X7" s="22"/>
      <c r="Y7" s="22"/>
      <c r="Z7" s="22"/>
      <c r="AA7" s="23"/>
      <c r="AB7" s="23"/>
      <c r="AC7" s="23"/>
      <c r="AD7" s="23"/>
    </row>
    <row r="8" spans="1:30" ht="14.25" customHeight="1" x14ac:dyDescent="0.3">
      <c r="A8" s="24" t="s">
        <v>21</v>
      </c>
      <c r="B8" s="14" t="s">
        <v>22</v>
      </c>
      <c r="C8" s="15" t="s">
        <v>23</v>
      </c>
      <c r="D8" s="15" t="s">
        <v>24</v>
      </c>
      <c r="E8" s="16">
        <v>1</v>
      </c>
      <c r="F8" s="25" t="s">
        <v>393</v>
      </c>
      <c r="G8" s="19">
        <v>0</v>
      </c>
      <c r="H8" s="18">
        <v>2312.25</v>
      </c>
      <c r="I8" s="18">
        <v>9249.0300000000007</v>
      </c>
      <c r="J8" s="20">
        <f t="shared" si="0"/>
        <v>11561.28</v>
      </c>
      <c r="K8" s="21"/>
      <c r="L8" s="21"/>
      <c r="M8" s="21"/>
      <c r="N8" s="21"/>
      <c r="O8" s="21"/>
      <c r="P8" s="21"/>
      <c r="Q8" s="21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1:30" ht="14.25" customHeight="1" x14ac:dyDescent="0.3">
      <c r="A9" s="24" t="s">
        <v>26</v>
      </c>
      <c r="B9" s="14" t="s">
        <v>22</v>
      </c>
      <c r="C9" s="15" t="s">
        <v>27</v>
      </c>
      <c r="D9" s="15" t="s">
        <v>24</v>
      </c>
      <c r="E9" s="16">
        <v>1</v>
      </c>
      <c r="F9" s="25" t="s">
        <v>389</v>
      </c>
      <c r="G9" s="19">
        <v>0</v>
      </c>
      <c r="H9" s="18">
        <v>2312.25</v>
      </c>
      <c r="I9" s="18">
        <v>9249.0300000000007</v>
      </c>
      <c r="J9" s="20">
        <f t="shared" si="0"/>
        <v>11561.28</v>
      </c>
      <c r="K9" s="21"/>
      <c r="L9" s="21"/>
      <c r="M9" s="21"/>
      <c r="N9" s="21"/>
      <c r="O9" s="21"/>
      <c r="P9" s="21"/>
      <c r="Q9" s="21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</row>
    <row r="10" spans="1:30" ht="14.25" customHeight="1" x14ac:dyDescent="0.3">
      <c r="A10" s="14" t="s">
        <v>29</v>
      </c>
      <c r="B10" s="14" t="s">
        <v>22</v>
      </c>
      <c r="C10" s="15" t="s">
        <v>30</v>
      </c>
      <c r="D10" s="15" t="s">
        <v>31</v>
      </c>
      <c r="E10" s="16">
        <v>1</v>
      </c>
      <c r="F10" s="25" t="s">
        <v>32</v>
      </c>
      <c r="G10" s="19">
        <v>0</v>
      </c>
      <c r="H10" s="18">
        <v>0</v>
      </c>
      <c r="I10" s="18">
        <v>9249.0300000000007</v>
      </c>
      <c r="J10" s="20">
        <f t="shared" si="0"/>
        <v>9249.0300000000007</v>
      </c>
      <c r="K10" s="21"/>
      <c r="L10" s="21"/>
      <c r="M10" s="21"/>
      <c r="N10" s="21"/>
      <c r="O10" s="21"/>
      <c r="P10" s="21"/>
      <c r="Q10" s="21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 ht="14.25" customHeight="1" x14ac:dyDescent="0.3">
      <c r="A11" s="75" t="s">
        <v>33</v>
      </c>
      <c r="B11" s="14" t="s">
        <v>34</v>
      </c>
      <c r="C11" s="15" t="s">
        <v>27</v>
      </c>
      <c r="D11" s="15" t="s">
        <v>24</v>
      </c>
      <c r="E11" s="16">
        <v>1</v>
      </c>
      <c r="F11" s="17" t="s">
        <v>84</v>
      </c>
      <c r="G11" s="19">
        <v>0</v>
      </c>
      <c r="H11" s="18">
        <v>1695.65</v>
      </c>
      <c r="I11" s="18">
        <v>6782.61</v>
      </c>
      <c r="J11" s="20">
        <f t="shared" si="0"/>
        <v>8478.26</v>
      </c>
      <c r="K11" s="21"/>
      <c r="L11" s="21"/>
      <c r="M11" s="21"/>
      <c r="N11" s="21"/>
      <c r="O11" s="21"/>
      <c r="P11" s="21"/>
      <c r="Q11" s="21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ht="14.25" customHeight="1" x14ac:dyDescent="0.3">
      <c r="A12" s="14" t="s">
        <v>36</v>
      </c>
      <c r="B12" s="14" t="s">
        <v>34</v>
      </c>
      <c r="C12" s="15" t="s">
        <v>37</v>
      </c>
      <c r="D12" s="15" t="s">
        <v>24</v>
      </c>
      <c r="E12" s="16">
        <v>1</v>
      </c>
      <c r="F12" s="17" t="s">
        <v>443</v>
      </c>
      <c r="G12" s="19">
        <v>0</v>
      </c>
      <c r="H12" s="18">
        <v>1695.65</v>
      </c>
      <c r="I12" s="18">
        <v>6782.61</v>
      </c>
      <c r="J12" s="20">
        <f t="shared" si="0"/>
        <v>8478.26</v>
      </c>
      <c r="K12" s="21"/>
      <c r="L12" s="21"/>
      <c r="M12" s="21"/>
      <c r="N12" s="21"/>
      <c r="O12" s="21"/>
      <c r="P12" s="21"/>
      <c r="Q12" s="21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ht="14.25" customHeight="1" x14ac:dyDescent="0.3">
      <c r="A13" s="14" t="s">
        <v>39</v>
      </c>
      <c r="B13" s="24" t="s">
        <v>34</v>
      </c>
      <c r="C13" s="15" t="s">
        <v>23</v>
      </c>
      <c r="D13" s="15" t="s">
        <v>24</v>
      </c>
      <c r="E13" s="16">
        <v>1</v>
      </c>
      <c r="F13" s="28" t="s">
        <v>444</v>
      </c>
      <c r="G13" s="19">
        <v>0</v>
      </c>
      <c r="H13" s="18">
        <v>1695.65</v>
      </c>
      <c r="I13" s="18">
        <v>6782.61</v>
      </c>
      <c r="J13" s="20">
        <f t="shared" si="0"/>
        <v>8478.26</v>
      </c>
      <c r="K13" s="21"/>
      <c r="L13" s="21"/>
      <c r="M13" s="21"/>
      <c r="N13" s="21"/>
      <c r="O13" s="21"/>
      <c r="P13" s="21"/>
      <c r="Q13" s="21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ht="14.25" customHeight="1" x14ac:dyDescent="0.3">
      <c r="A14" s="24" t="s">
        <v>41</v>
      </c>
      <c r="B14" s="14" t="s">
        <v>42</v>
      </c>
      <c r="C14" s="15" t="s">
        <v>43</v>
      </c>
      <c r="D14" s="15" t="s">
        <v>24</v>
      </c>
      <c r="E14" s="16">
        <v>1</v>
      </c>
      <c r="F14" s="17" t="s">
        <v>125</v>
      </c>
      <c r="G14" s="19">
        <v>0</v>
      </c>
      <c r="H14" s="18">
        <v>1425.9</v>
      </c>
      <c r="I14" s="18">
        <v>5703.56</v>
      </c>
      <c r="J14" s="20">
        <f t="shared" si="0"/>
        <v>7129.4600000000009</v>
      </c>
      <c r="K14" s="21"/>
      <c r="L14" s="21"/>
      <c r="M14" s="21"/>
      <c r="N14" s="21"/>
      <c r="O14" s="21"/>
      <c r="P14" s="21"/>
      <c r="Q14" s="21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ht="14.25" customHeight="1" x14ac:dyDescent="0.3">
      <c r="A15" s="76" t="s">
        <v>45</v>
      </c>
      <c r="B15" s="14" t="s">
        <v>42</v>
      </c>
      <c r="C15" s="15" t="s">
        <v>46</v>
      </c>
      <c r="D15" s="15" t="s">
        <v>24</v>
      </c>
      <c r="E15" s="16">
        <v>1</v>
      </c>
      <c r="F15" s="17" t="s">
        <v>427</v>
      </c>
      <c r="G15" s="19">
        <v>0</v>
      </c>
      <c r="H15" s="18">
        <v>1425.9</v>
      </c>
      <c r="I15" s="18">
        <v>5703.56</v>
      </c>
      <c r="J15" s="20">
        <f t="shared" si="0"/>
        <v>7129.4600000000009</v>
      </c>
      <c r="K15" s="21"/>
      <c r="L15" s="21"/>
      <c r="M15" s="21"/>
      <c r="N15" s="21"/>
      <c r="O15" s="21"/>
      <c r="P15" s="21"/>
      <c r="Q15" s="21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ht="14.25" customHeight="1" x14ac:dyDescent="0.3">
      <c r="A16" s="24" t="s">
        <v>48</v>
      </c>
      <c r="B16" s="14" t="s">
        <v>42</v>
      </c>
      <c r="C16" s="15" t="s">
        <v>49</v>
      </c>
      <c r="D16" s="15" t="s">
        <v>24</v>
      </c>
      <c r="E16" s="16">
        <v>1</v>
      </c>
      <c r="F16" s="17" t="s">
        <v>428</v>
      </c>
      <c r="G16" s="19">
        <v>0</v>
      </c>
      <c r="H16" s="18">
        <v>1425.9</v>
      </c>
      <c r="I16" s="18">
        <v>5703.56</v>
      </c>
      <c r="J16" s="20">
        <f t="shared" si="0"/>
        <v>7129.4600000000009</v>
      </c>
      <c r="K16" s="21"/>
      <c r="L16" s="21"/>
      <c r="M16" s="21"/>
      <c r="N16" s="21"/>
      <c r="O16" s="21"/>
      <c r="P16" s="21"/>
      <c r="Q16" s="21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ht="14.25" customHeight="1" x14ac:dyDescent="0.3">
      <c r="A17" s="24" t="s">
        <v>51</v>
      </c>
      <c r="B17" s="14" t="s">
        <v>42</v>
      </c>
      <c r="C17" s="15" t="s">
        <v>52</v>
      </c>
      <c r="D17" s="15" t="s">
        <v>24</v>
      </c>
      <c r="E17" s="16">
        <v>1</v>
      </c>
      <c r="F17" s="17" t="s">
        <v>396</v>
      </c>
      <c r="G17" s="19">
        <v>0</v>
      </c>
      <c r="H17" s="18">
        <v>1425.9</v>
      </c>
      <c r="I17" s="18">
        <v>5703.56</v>
      </c>
      <c r="J17" s="20">
        <f t="shared" si="0"/>
        <v>7129.4600000000009</v>
      </c>
      <c r="K17" s="21"/>
      <c r="L17" s="21"/>
      <c r="M17" s="21"/>
      <c r="N17" s="21"/>
      <c r="O17" s="21"/>
      <c r="P17" s="21"/>
      <c r="Q17" s="21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ht="14.25" customHeight="1" x14ac:dyDescent="0.3">
      <c r="A18" s="24" t="s">
        <v>54</v>
      </c>
      <c r="B18" s="14" t="s">
        <v>42</v>
      </c>
      <c r="C18" s="15" t="s">
        <v>55</v>
      </c>
      <c r="D18" s="15" t="s">
        <v>24</v>
      </c>
      <c r="E18" s="16">
        <v>1</v>
      </c>
      <c r="F18" s="17" t="s">
        <v>397</v>
      </c>
      <c r="G18" s="19">
        <v>0</v>
      </c>
      <c r="H18" s="18">
        <v>1425.9</v>
      </c>
      <c r="I18" s="18">
        <v>5703.56</v>
      </c>
      <c r="J18" s="20">
        <f t="shared" si="0"/>
        <v>7129.4600000000009</v>
      </c>
      <c r="K18" s="21"/>
      <c r="L18" s="21"/>
      <c r="M18" s="21"/>
      <c r="N18" s="21"/>
      <c r="O18" s="21"/>
      <c r="P18" s="21"/>
      <c r="Q18" s="21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ht="14.25" customHeight="1" x14ac:dyDescent="0.3">
      <c r="A19" s="24" t="s">
        <v>57</v>
      </c>
      <c r="B19" s="14" t="s">
        <v>58</v>
      </c>
      <c r="C19" s="15" t="s">
        <v>23</v>
      </c>
      <c r="D19" s="15" t="s">
        <v>24</v>
      </c>
      <c r="E19" s="16">
        <v>1</v>
      </c>
      <c r="F19" s="17" t="s">
        <v>59</v>
      </c>
      <c r="G19" s="19">
        <v>0</v>
      </c>
      <c r="H19" s="18">
        <v>1310.28</v>
      </c>
      <c r="I19" s="18">
        <v>5241.1099999999997</v>
      </c>
      <c r="J19" s="20">
        <f t="shared" si="0"/>
        <v>6551.3899999999994</v>
      </c>
      <c r="K19" s="21"/>
      <c r="L19" s="21"/>
      <c r="M19" s="21"/>
      <c r="N19" s="21"/>
      <c r="O19" s="21"/>
      <c r="P19" s="21"/>
      <c r="Q19" s="21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ht="14.25" customHeight="1" x14ac:dyDescent="0.3">
      <c r="A20" s="14" t="s">
        <v>60</v>
      </c>
      <c r="B20" s="14" t="s">
        <v>58</v>
      </c>
      <c r="C20" s="15" t="s">
        <v>61</v>
      </c>
      <c r="D20" s="15" t="s">
        <v>24</v>
      </c>
      <c r="E20" s="16">
        <v>1</v>
      </c>
      <c r="F20" s="17" t="s">
        <v>62</v>
      </c>
      <c r="G20" s="19">
        <v>0</v>
      </c>
      <c r="H20" s="18">
        <v>1310.28</v>
      </c>
      <c r="I20" s="18">
        <v>5241.1099999999997</v>
      </c>
      <c r="J20" s="20">
        <f t="shared" si="0"/>
        <v>6551.3899999999994</v>
      </c>
      <c r="K20" s="21"/>
      <c r="L20" s="21"/>
      <c r="M20" s="21"/>
      <c r="N20" s="21"/>
      <c r="O20" s="21"/>
      <c r="P20" s="21"/>
      <c r="Q20" s="21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ht="14.25" customHeight="1" x14ac:dyDescent="0.3">
      <c r="A21" s="14" t="s">
        <v>63</v>
      </c>
      <c r="B21" s="24" t="s">
        <v>58</v>
      </c>
      <c r="C21" s="15" t="s">
        <v>46</v>
      </c>
      <c r="D21" s="15" t="s">
        <v>24</v>
      </c>
      <c r="E21" s="16">
        <v>1</v>
      </c>
      <c r="F21" s="17" t="s">
        <v>445</v>
      </c>
      <c r="G21" s="19">
        <v>0</v>
      </c>
      <c r="H21" s="18">
        <v>1310.28</v>
      </c>
      <c r="I21" s="18">
        <v>5241.1099999999997</v>
      </c>
      <c r="J21" s="20">
        <f t="shared" si="0"/>
        <v>6551.3899999999994</v>
      </c>
      <c r="K21" s="21"/>
      <c r="L21" s="21"/>
      <c r="M21" s="21"/>
      <c r="N21" s="21"/>
      <c r="O21" s="21"/>
      <c r="P21" s="21"/>
      <c r="Q21" s="21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ht="14.25" customHeight="1" x14ac:dyDescent="0.3">
      <c r="A22" s="24" t="s">
        <v>65</v>
      </c>
      <c r="B22" s="14" t="s">
        <v>66</v>
      </c>
      <c r="C22" s="15" t="s">
        <v>23</v>
      </c>
      <c r="D22" s="15" t="s">
        <v>24</v>
      </c>
      <c r="E22" s="16">
        <v>1</v>
      </c>
      <c r="F22" s="56" t="s">
        <v>446</v>
      </c>
      <c r="G22" s="19">
        <v>0</v>
      </c>
      <c r="H22" s="18">
        <v>1079.06</v>
      </c>
      <c r="I22" s="18">
        <v>4316.21</v>
      </c>
      <c r="J22" s="20">
        <f t="shared" si="0"/>
        <v>5395.27</v>
      </c>
      <c r="K22" s="21"/>
      <c r="L22" s="21"/>
      <c r="M22" s="21"/>
      <c r="N22" s="21"/>
      <c r="O22" s="21"/>
      <c r="P22" s="21"/>
      <c r="Q22" s="21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ht="14.25" customHeight="1" x14ac:dyDescent="0.3">
      <c r="A23" s="24" t="s">
        <v>68</v>
      </c>
      <c r="B23" s="14" t="s">
        <v>66</v>
      </c>
      <c r="C23" s="15" t="s">
        <v>69</v>
      </c>
      <c r="D23" s="15" t="s">
        <v>24</v>
      </c>
      <c r="E23" s="16">
        <v>1</v>
      </c>
      <c r="F23" s="17" t="s">
        <v>447</v>
      </c>
      <c r="G23" s="19">
        <v>0</v>
      </c>
      <c r="H23" s="18">
        <v>1079.06</v>
      </c>
      <c r="I23" s="18">
        <v>4316.21</v>
      </c>
      <c r="J23" s="20">
        <f t="shared" si="0"/>
        <v>5395.27</v>
      </c>
      <c r="K23" s="21"/>
      <c r="L23" s="21"/>
      <c r="M23" s="21"/>
      <c r="N23" s="21"/>
      <c r="O23" s="21"/>
      <c r="P23" s="21"/>
      <c r="Q23" s="21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ht="14.25" customHeight="1" x14ac:dyDescent="0.3">
      <c r="A24" s="24" t="s">
        <v>71</v>
      </c>
      <c r="B24" s="14" t="s">
        <v>66</v>
      </c>
      <c r="C24" s="15" t="s">
        <v>72</v>
      </c>
      <c r="D24" s="15" t="s">
        <v>24</v>
      </c>
      <c r="E24" s="16">
        <v>1</v>
      </c>
      <c r="F24" s="56" t="s">
        <v>73</v>
      </c>
      <c r="G24" s="19">
        <v>0</v>
      </c>
      <c r="H24" s="18">
        <v>1079.06</v>
      </c>
      <c r="I24" s="18">
        <v>4316.21</v>
      </c>
      <c r="J24" s="20">
        <f t="shared" si="0"/>
        <v>5395.27</v>
      </c>
      <c r="K24" s="21"/>
      <c r="L24" s="21"/>
      <c r="M24" s="21"/>
      <c r="N24" s="21"/>
      <c r="O24" s="21"/>
      <c r="P24" s="21"/>
      <c r="Q24" s="21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ht="14.25" customHeight="1" x14ac:dyDescent="0.3">
      <c r="A25" s="24" t="s">
        <v>74</v>
      </c>
      <c r="B25" s="14" t="s">
        <v>66</v>
      </c>
      <c r="C25" s="15" t="s">
        <v>27</v>
      </c>
      <c r="D25" s="15" t="s">
        <v>24</v>
      </c>
      <c r="E25" s="16">
        <v>1</v>
      </c>
      <c r="F25" s="56" t="s">
        <v>75</v>
      </c>
      <c r="G25" s="19">
        <v>0</v>
      </c>
      <c r="H25" s="18">
        <v>1079.06</v>
      </c>
      <c r="I25" s="18">
        <v>4316.21</v>
      </c>
      <c r="J25" s="20">
        <f t="shared" si="0"/>
        <v>5395.27</v>
      </c>
      <c r="K25" s="21"/>
      <c r="L25" s="21"/>
      <c r="M25" s="21"/>
      <c r="N25" s="21"/>
      <c r="O25" s="21"/>
      <c r="P25" s="21"/>
      <c r="Q25" s="21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ht="14.25" customHeight="1" x14ac:dyDescent="0.3">
      <c r="A26" s="24" t="s">
        <v>76</v>
      </c>
      <c r="B26" s="14" t="s">
        <v>66</v>
      </c>
      <c r="C26" s="15" t="s">
        <v>77</v>
      </c>
      <c r="D26" s="15" t="s">
        <v>24</v>
      </c>
      <c r="E26" s="16">
        <v>1</v>
      </c>
      <c r="F26" s="56" t="s">
        <v>78</v>
      </c>
      <c r="G26" s="19">
        <v>0</v>
      </c>
      <c r="H26" s="18">
        <v>1079.06</v>
      </c>
      <c r="I26" s="18">
        <v>4316.21</v>
      </c>
      <c r="J26" s="20">
        <f t="shared" si="0"/>
        <v>5395.27</v>
      </c>
      <c r="K26" s="21"/>
      <c r="L26" s="21"/>
      <c r="M26" s="21"/>
      <c r="N26" s="21"/>
      <c r="O26" s="21"/>
      <c r="P26" s="21"/>
      <c r="Q26" s="21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ht="14.25" customHeight="1" x14ac:dyDescent="0.3">
      <c r="A27" s="24" t="s">
        <v>79</v>
      </c>
      <c r="B27" s="14" t="s">
        <v>66</v>
      </c>
      <c r="C27" s="15" t="s">
        <v>77</v>
      </c>
      <c r="D27" s="15" t="s">
        <v>24</v>
      </c>
      <c r="E27" s="16">
        <v>1</v>
      </c>
      <c r="F27" s="56" t="s">
        <v>400</v>
      </c>
      <c r="G27" s="19">
        <v>0</v>
      </c>
      <c r="H27" s="18">
        <v>1079.06</v>
      </c>
      <c r="I27" s="18">
        <v>4316.21</v>
      </c>
      <c r="J27" s="20">
        <f t="shared" si="0"/>
        <v>5395.27</v>
      </c>
      <c r="K27" s="21"/>
      <c r="L27" s="21"/>
      <c r="M27" s="21"/>
      <c r="N27" s="21"/>
      <c r="O27" s="21"/>
      <c r="P27" s="21"/>
      <c r="Q27" s="21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ht="14.25" customHeight="1" x14ac:dyDescent="0.3">
      <c r="A28" s="14" t="s">
        <v>81</v>
      </c>
      <c r="B28" s="24" t="s">
        <v>66</v>
      </c>
      <c r="C28" s="15" t="s">
        <v>27</v>
      </c>
      <c r="D28" s="15" t="s">
        <v>24</v>
      </c>
      <c r="E28" s="16">
        <v>1</v>
      </c>
      <c r="F28" s="56" t="s">
        <v>401</v>
      </c>
      <c r="G28" s="19">
        <v>0</v>
      </c>
      <c r="H28" s="18">
        <v>1079.06</v>
      </c>
      <c r="I28" s="18">
        <v>4316.21</v>
      </c>
      <c r="J28" s="20">
        <f t="shared" si="0"/>
        <v>5395.27</v>
      </c>
      <c r="K28" s="21"/>
      <c r="L28" s="21"/>
      <c r="M28" s="21"/>
      <c r="N28" s="21"/>
      <c r="O28" s="21"/>
      <c r="P28" s="21"/>
      <c r="Q28" s="21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ht="14.25" customHeight="1" x14ac:dyDescent="0.3">
      <c r="A29" s="14" t="s">
        <v>83</v>
      </c>
      <c r="B29" s="24" t="s">
        <v>66</v>
      </c>
      <c r="C29" s="15" t="s">
        <v>37</v>
      </c>
      <c r="D29" s="15" t="s">
        <v>24</v>
      </c>
      <c r="E29" s="16">
        <v>1</v>
      </c>
      <c r="F29" s="17" t="s">
        <v>429</v>
      </c>
      <c r="G29" s="19">
        <v>0</v>
      </c>
      <c r="H29" s="18">
        <v>1079.06</v>
      </c>
      <c r="I29" s="18">
        <v>4316.21</v>
      </c>
      <c r="J29" s="20">
        <f t="shared" si="0"/>
        <v>5395.27</v>
      </c>
      <c r="K29" s="21"/>
      <c r="L29" s="21"/>
      <c r="M29" s="21"/>
      <c r="N29" s="21"/>
      <c r="O29" s="21"/>
      <c r="P29" s="21"/>
      <c r="Q29" s="21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ht="14.25" customHeight="1" x14ac:dyDescent="0.3">
      <c r="A30" s="29" t="s">
        <v>85</v>
      </c>
      <c r="B30" s="30" t="s">
        <v>86</v>
      </c>
      <c r="C30" s="15" t="s">
        <v>37</v>
      </c>
      <c r="D30" s="15" t="s">
        <v>24</v>
      </c>
      <c r="E30" s="16">
        <v>1</v>
      </c>
      <c r="F30" s="56" t="s">
        <v>87</v>
      </c>
      <c r="G30" s="19">
        <v>0</v>
      </c>
      <c r="H30" s="18">
        <v>770.75</v>
      </c>
      <c r="I30" s="18">
        <v>3083.01</v>
      </c>
      <c r="J30" s="20">
        <f t="shared" si="0"/>
        <v>3853.76</v>
      </c>
      <c r="K30" s="21"/>
      <c r="L30" s="21"/>
      <c r="M30" s="21"/>
      <c r="N30" s="21"/>
      <c r="O30" s="21"/>
      <c r="P30" s="21"/>
      <c r="Q30" s="21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ht="14.25" customHeight="1" x14ac:dyDescent="0.3">
      <c r="A31" s="14" t="s">
        <v>88</v>
      </c>
      <c r="B31" s="14" t="s">
        <v>86</v>
      </c>
      <c r="C31" s="15" t="s">
        <v>89</v>
      </c>
      <c r="D31" s="15" t="s">
        <v>24</v>
      </c>
      <c r="E31" s="16">
        <v>1</v>
      </c>
      <c r="F31" s="56" t="s">
        <v>448</v>
      </c>
      <c r="G31" s="19">
        <v>0</v>
      </c>
      <c r="H31" s="18">
        <v>770.75</v>
      </c>
      <c r="I31" s="18">
        <v>3083.01</v>
      </c>
      <c r="J31" s="20">
        <f t="shared" si="0"/>
        <v>3853.76</v>
      </c>
      <c r="K31" s="21"/>
      <c r="L31" s="21"/>
      <c r="M31" s="21"/>
      <c r="N31" s="21"/>
      <c r="O31" s="21"/>
      <c r="P31" s="21"/>
      <c r="Q31" s="21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ht="14.25" customHeight="1" x14ac:dyDescent="0.3">
      <c r="A32" s="24" t="s">
        <v>91</v>
      </c>
      <c r="B32" s="14" t="s">
        <v>86</v>
      </c>
      <c r="C32" s="15" t="s">
        <v>77</v>
      </c>
      <c r="D32" s="15" t="s">
        <v>24</v>
      </c>
      <c r="E32" s="16">
        <v>1</v>
      </c>
      <c r="F32" s="56" t="s">
        <v>403</v>
      </c>
      <c r="G32" s="19">
        <v>0</v>
      </c>
      <c r="H32" s="18">
        <v>770.75</v>
      </c>
      <c r="I32" s="18">
        <v>3083.01</v>
      </c>
      <c r="J32" s="20">
        <f t="shared" si="0"/>
        <v>3853.76</v>
      </c>
      <c r="K32" s="21"/>
      <c r="L32" s="21"/>
      <c r="M32" s="21"/>
      <c r="N32" s="21"/>
      <c r="O32" s="21"/>
      <c r="P32" s="21"/>
      <c r="Q32" s="21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ht="14.25" customHeight="1" x14ac:dyDescent="0.3">
      <c r="A33" s="24" t="s">
        <v>93</v>
      </c>
      <c r="B33" s="14" t="s">
        <v>86</v>
      </c>
      <c r="C33" s="15" t="s">
        <v>52</v>
      </c>
      <c r="D33" s="15" t="s">
        <v>24</v>
      </c>
      <c r="E33" s="16">
        <v>1</v>
      </c>
      <c r="F33" s="56" t="s">
        <v>94</v>
      </c>
      <c r="G33" s="19">
        <v>0</v>
      </c>
      <c r="H33" s="18">
        <v>770.75</v>
      </c>
      <c r="I33" s="18">
        <v>3083.01</v>
      </c>
      <c r="J33" s="20">
        <f t="shared" si="0"/>
        <v>3853.76</v>
      </c>
      <c r="K33" s="21"/>
      <c r="L33" s="21"/>
      <c r="M33" s="21"/>
      <c r="N33" s="21"/>
      <c r="O33" s="21"/>
      <c r="P33" s="21"/>
      <c r="Q33" s="21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ht="14.25" customHeight="1" x14ac:dyDescent="0.3">
      <c r="A34" s="24" t="s">
        <v>95</v>
      </c>
      <c r="B34" s="14" t="s">
        <v>86</v>
      </c>
      <c r="C34" s="15" t="s">
        <v>23</v>
      </c>
      <c r="D34" s="15" t="s">
        <v>24</v>
      </c>
      <c r="E34" s="16">
        <v>1</v>
      </c>
      <c r="F34" s="56" t="s">
        <v>96</v>
      </c>
      <c r="G34" s="19">
        <v>0</v>
      </c>
      <c r="H34" s="18">
        <v>770.75</v>
      </c>
      <c r="I34" s="18">
        <v>3083.01</v>
      </c>
      <c r="J34" s="20">
        <f t="shared" si="0"/>
        <v>3853.76</v>
      </c>
      <c r="K34" s="21"/>
      <c r="L34" s="21"/>
      <c r="M34" s="21"/>
      <c r="N34" s="21"/>
      <c r="O34" s="21"/>
      <c r="P34" s="21"/>
      <c r="Q34" s="21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ht="14.25" customHeight="1" x14ac:dyDescent="0.3">
      <c r="A35" s="24" t="s">
        <v>97</v>
      </c>
      <c r="B35" s="14" t="s">
        <v>86</v>
      </c>
      <c r="C35" s="15" t="s">
        <v>46</v>
      </c>
      <c r="D35" s="15" t="s">
        <v>24</v>
      </c>
      <c r="E35" s="16">
        <v>1</v>
      </c>
      <c r="F35" s="56" t="s">
        <v>404</v>
      </c>
      <c r="G35" s="19">
        <v>0</v>
      </c>
      <c r="H35" s="18">
        <v>770.75</v>
      </c>
      <c r="I35" s="18">
        <v>3083.01</v>
      </c>
      <c r="J35" s="20">
        <f t="shared" si="0"/>
        <v>3853.76</v>
      </c>
      <c r="K35" s="21"/>
      <c r="L35" s="21"/>
      <c r="M35" s="21"/>
      <c r="N35" s="21"/>
      <c r="O35" s="21"/>
      <c r="P35" s="21"/>
      <c r="Q35" s="21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</row>
    <row r="36" spans="1:30" ht="14.25" customHeight="1" x14ac:dyDescent="0.3">
      <c r="A36" s="24" t="s">
        <v>97</v>
      </c>
      <c r="B36" s="14" t="s">
        <v>86</v>
      </c>
      <c r="C36" s="15" t="s">
        <v>46</v>
      </c>
      <c r="D36" s="15" t="s">
        <v>24</v>
      </c>
      <c r="E36" s="16">
        <v>1</v>
      </c>
      <c r="F36" s="56" t="s">
        <v>99</v>
      </c>
      <c r="G36" s="19">
        <v>0</v>
      </c>
      <c r="H36" s="18">
        <v>770.75</v>
      </c>
      <c r="I36" s="18">
        <v>3083.01</v>
      </c>
      <c r="J36" s="20">
        <f t="shared" si="0"/>
        <v>3853.76</v>
      </c>
      <c r="K36" s="21"/>
      <c r="L36" s="21"/>
      <c r="M36" s="21"/>
      <c r="N36" s="21"/>
      <c r="O36" s="21"/>
      <c r="P36" s="21"/>
      <c r="Q36" s="21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 ht="14.25" customHeight="1" x14ac:dyDescent="0.3">
      <c r="A37" s="24" t="s">
        <v>97</v>
      </c>
      <c r="B37" s="14" t="s">
        <v>86</v>
      </c>
      <c r="C37" s="15" t="s">
        <v>46</v>
      </c>
      <c r="D37" s="15" t="s">
        <v>24</v>
      </c>
      <c r="E37" s="16">
        <v>1</v>
      </c>
      <c r="F37" s="56" t="s">
        <v>100</v>
      </c>
      <c r="G37" s="19">
        <v>0</v>
      </c>
      <c r="H37" s="18">
        <v>770.75</v>
      </c>
      <c r="I37" s="18">
        <v>3083.01</v>
      </c>
      <c r="J37" s="20">
        <f t="shared" si="0"/>
        <v>3853.76</v>
      </c>
      <c r="K37" s="21"/>
      <c r="L37" s="21"/>
      <c r="M37" s="21"/>
      <c r="N37" s="21"/>
      <c r="O37" s="21"/>
      <c r="P37" s="21"/>
      <c r="Q37" s="21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 ht="14.25" customHeight="1" x14ac:dyDescent="0.3">
      <c r="A38" s="24" t="s">
        <v>101</v>
      </c>
      <c r="B38" s="14" t="s">
        <v>86</v>
      </c>
      <c r="C38" s="15" t="s">
        <v>46</v>
      </c>
      <c r="D38" s="15" t="s">
        <v>24</v>
      </c>
      <c r="E38" s="16">
        <v>1</v>
      </c>
      <c r="F38" s="17" t="s">
        <v>430</v>
      </c>
      <c r="G38" s="19">
        <v>0</v>
      </c>
      <c r="H38" s="18">
        <v>770.75</v>
      </c>
      <c r="I38" s="18">
        <v>3083.01</v>
      </c>
      <c r="J38" s="20">
        <f t="shared" si="0"/>
        <v>3853.76</v>
      </c>
      <c r="K38" s="21"/>
      <c r="L38" s="21"/>
      <c r="M38" s="21"/>
      <c r="N38" s="21"/>
      <c r="O38" s="21"/>
      <c r="P38" s="21"/>
      <c r="Q38" s="21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 ht="14.25" customHeight="1" x14ac:dyDescent="0.3">
      <c r="A39" s="24" t="s">
        <v>103</v>
      </c>
      <c r="B39" s="14" t="s">
        <v>86</v>
      </c>
      <c r="C39" s="15" t="s">
        <v>23</v>
      </c>
      <c r="D39" s="15" t="s">
        <v>24</v>
      </c>
      <c r="E39" s="16">
        <v>1</v>
      </c>
      <c r="F39" s="56" t="s">
        <v>104</v>
      </c>
      <c r="G39" s="19">
        <v>0</v>
      </c>
      <c r="H39" s="18">
        <v>770.75</v>
      </c>
      <c r="I39" s="18">
        <v>3083.01</v>
      </c>
      <c r="J39" s="20">
        <f t="shared" si="0"/>
        <v>3853.76</v>
      </c>
      <c r="K39" s="21"/>
      <c r="L39" s="21"/>
      <c r="M39" s="21"/>
      <c r="N39" s="21"/>
      <c r="O39" s="21"/>
      <c r="P39" s="21"/>
      <c r="Q39" s="21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 ht="14.25" customHeight="1" x14ac:dyDescent="0.3">
      <c r="A40" s="14" t="s">
        <v>105</v>
      </c>
      <c r="B40" s="14" t="s">
        <v>86</v>
      </c>
      <c r="C40" s="15" t="s">
        <v>46</v>
      </c>
      <c r="D40" s="15" t="s">
        <v>24</v>
      </c>
      <c r="E40" s="16">
        <v>1</v>
      </c>
      <c r="F40" s="56" t="s">
        <v>106</v>
      </c>
      <c r="G40" s="19">
        <v>0</v>
      </c>
      <c r="H40" s="18">
        <v>770.75</v>
      </c>
      <c r="I40" s="18">
        <v>3083.01</v>
      </c>
      <c r="J40" s="20">
        <f t="shared" si="0"/>
        <v>3853.76</v>
      </c>
      <c r="K40" s="21"/>
      <c r="L40" s="21"/>
      <c r="M40" s="21"/>
      <c r="N40" s="21"/>
      <c r="O40" s="21"/>
      <c r="P40" s="21"/>
      <c r="Q40" s="21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 ht="14.25" customHeight="1" x14ac:dyDescent="0.3">
      <c r="A41" s="24" t="s">
        <v>107</v>
      </c>
      <c r="B41" s="14" t="s">
        <v>108</v>
      </c>
      <c r="C41" s="15" t="s">
        <v>23</v>
      </c>
      <c r="D41" s="15" t="s">
        <v>24</v>
      </c>
      <c r="E41" s="16">
        <v>1</v>
      </c>
      <c r="F41" s="56" t="s">
        <v>449</v>
      </c>
      <c r="G41" s="19">
        <v>0</v>
      </c>
      <c r="H41" s="18">
        <v>500.99</v>
      </c>
      <c r="I41" s="18">
        <v>2003.96</v>
      </c>
      <c r="J41" s="20">
        <f t="shared" si="0"/>
        <v>2504.9499999999998</v>
      </c>
      <c r="K41" s="21"/>
      <c r="L41" s="21"/>
      <c r="M41" s="21"/>
      <c r="N41" s="21"/>
      <c r="O41" s="21"/>
      <c r="P41" s="21"/>
      <c r="Q41" s="21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 ht="14.25" customHeight="1" x14ac:dyDescent="0.3">
      <c r="A42" s="24" t="s">
        <v>110</v>
      </c>
      <c r="B42" s="14" t="s">
        <v>108</v>
      </c>
      <c r="C42" s="15" t="s">
        <v>89</v>
      </c>
      <c r="D42" s="15" t="s">
        <v>24</v>
      </c>
      <c r="E42" s="16">
        <v>1</v>
      </c>
      <c r="F42" s="17" t="s">
        <v>405</v>
      </c>
      <c r="G42" s="19">
        <v>0</v>
      </c>
      <c r="H42" s="18">
        <v>500.99</v>
      </c>
      <c r="I42" s="18">
        <v>2003.96</v>
      </c>
      <c r="J42" s="20">
        <f t="shared" si="0"/>
        <v>2504.9499999999998</v>
      </c>
      <c r="K42" s="21"/>
      <c r="L42" s="21"/>
      <c r="M42" s="21"/>
      <c r="N42" s="21"/>
      <c r="O42" s="21"/>
      <c r="P42" s="21"/>
      <c r="Q42" s="21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ht="14.25" customHeight="1" x14ac:dyDescent="0.3">
      <c r="A43" s="24" t="s">
        <v>112</v>
      </c>
      <c r="B43" s="14" t="s">
        <v>108</v>
      </c>
      <c r="C43" s="15" t="s">
        <v>49</v>
      </c>
      <c r="D43" s="15" t="s">
        <v>24</v>
      </c>
      <c r="E43" s="16">
        <v>1</v>
      </c>
      <c r="F43" s="56" t="s">
        <v>113</v>
      </c>
      <c r="G43" s="19">
        <v>0</v>
      </c>
      <c r="H43" s="18">
        <v>500.99</v>
      </c>
      <c r="I43" s="18">
        <v>2003.96</v>
      </c>
      <c r="J43" s="20">
        <f t="shared" si="0"/>
        <v>2504.9499999999998</v>
      </c>
      <c r="K43" s="21"/>
      <c r="L43" s="21"/>
      <c r="M43" s="21"/>
      <c r="N43" s="21"/>
      <c r="O43" s="21"/>
      <c r="P43" s="21"/>
      <c r="Q43" s="21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ht="14.25" customHeight="1" x14ac:dyDescent="0.3">
      <c r="A44" s="24" t="s">
        <v>114</v>
      </c>
      <c r="B44" s="14" t="s">
        <v>108</v>
      </c>
      <c r="C44" s="15" t="s">
        <v>61</v>
      </c>
      <c r="D44" s="15" t="s">
        <v>24</v>
      </c>
      <c r="E44" s="16">
        <v>1</v>
      </c>
      <c r="F44" s="56" t="s">
        <v>390</v>
      </c>
      <c r="G44" s="19">
        <v>0</v>
      </c>
      <c r="H44" s="18">
        <v>500.99</v>
      </c>
      <c r="I44" s="18">
        <v>2003.96</v>
      </c>
      <c r="J44" s="20">
        <f t="shared" si="0"/>
        <v>2504.9499999999998</v>
      </c>
      <c r="K44" s="21"/>
      <c r="L44" s="21"/>
      <c r="M44" s="21"/>
      <c r="N44" s="21"/>
      <c r="O44" s="21"/>
      <c r="P44" s="21"/>
      <c r="Q44" s="21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ht="14.25" customHeight="1" x14ac:dyDescent="0.3">
      <c r="A45" s="24" t="s">
        <v>116</v>
      </c>
      <c r="B45" s="14" t="s">
        <v>108</v>
      </c>
      <c r="C45" s="15" t="s">
        <v>61</v>
      </c>
      <c r="D45" s="15" t="s">
        <v>24</v>
      </c>
      <c r="E45" s="16">
        <v>1</v>
      </c>
      <c r="F45" s="56" t="s">
        <v>117</v>
      </c>
      <c r="G45" s="19">
        <v>0</v>
      </c>
      <c r="H45" s="18">
        <v>500.99</v>
      </c>
      <c r="I45" s="18">
        <v>2003.96</v>
      </c>
      <c r="J45" s="20">
        <f t="shared" si="0"/>
        <v>2504.9499999999998</v>
      </c>
      <c r="K45" s="21"/>
      <c r="L45" s="21"/>
      <c r="M45" s="21"/>
      <c r="N45" s="21"/>
      <c r="O45" s="21"/>
      <c r="P45" s="21"/>
      <c r="Q45" s="21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ht="14.25" customHeight="1" x14ac:dyDescent="0.3">
      <c r="A46" s="24" t="s">
        <v>118</v>
      </c>
      <c r="B46" s="14" t="s">
        <v>108</v>
      </c>
      <c r="C46" s="15" t="s">
        <v>119</v>
      </c>
      <c r="D46" s="15" t="s">
        <v>24</v>
      </c>
      <c r="E46" s="16">
        <v>1</v>
      </c>
      <c r="F46" s="56" t="s">
        <v>120</v>
      </c>
      <c r="G46" s="19">
        <v>0</v>
      </c>
      <c r="H46" s="18">
        <v>500.99</v>
      </c>
      <c r="I46" s="18">
        <v>2003.96</v>
      </c>
      <c r="J46" s="20">
        <f t="shared" si="0"/>
        <v>2504.9499999999998</v>
      </c>
      <c r="K46" s="21"/>
      <c r="L46" s="21"/>
      <c r="M46" s="21"/>
      <c r="N46" s="21"/>
      <c r="O46" s="21"/>
      <c r="P46" s="21"/>
      <c r="Q46" s="21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0" ht="14.25" customHeight="1" x14ac:dyDescent="0.3">
      <c r="A47" s="24" t="s">
        <v>121</v>
      </c>
      <c r="B47" s="14" t="s">
        <v>108</v>
      </c>
      <c r="C47" s="15" t="s">
        <v>77</v>
      </c>
      <c r="D47" s="15" t="s">
        <v>24</v>
      </c>
      <c r="E47" s="16">
        <v>1</v>
      </c>
      <c r="F47" s="56" t="s">
        <v>406</v>
      </c>
      <c r="G47" s="19">
        <v>0</v>
      </c>
      <c r="H47" s="18">
        <v>500.99</v>
      </c>
      <c r="I47" s="18">
        <v>2003.96</v>
      </c>
      <c r="J47" s="20">
        <f t="shared" si="0"/>
        <v>2504.9499999999998</v>
      </c>
      <c r="K47" s="21"/>
      <c r="L47" s="21"/>
      <c r="M47" s="21"/>
      <c r="N47" s="21"/>
      <c r="O47" s="21"/>
      <c r="P47" s="21"/>
      <c r="Q47" s="21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0" ht="14.25" customHeight="1" x14ac:dyDescent="0.3">
      <c r="A48" s="24" t="s">
        <v>121</v>
      </c>
      <c r="B48" s="14" t="s">
        <v>108</v>
      </c>
      <c r="C48" s="15" t="s">
        <v>77</v>
      </c>
      <c r="D48" s="15" t="s">
        <v>24</v>
      </c>
      <c r="E48" s="16">
        <v>1</v>
      </c>
      <c r="F48" s="56" t="s">
        <v>407</v>
      </c>
      <c r="G48" s="19">
        <v>0</v>
      </c>
      <c r="H48" s="18">
        <v>500.99</v>
      </c>
      <c r="I48" s="18">
        <v>2003.96</v>
      </c>
      <c r="J48" s="20">
        <f t="shared" si="0"/>
        <v>2504.9499999999998</v>
      </c>
      <c r="K48" s="21"/>
      <c r="L48" s="21"/>
      <c r="M48" s="21"/>
      <c r="N48" s="21"/>
      <c r="O48" s="21"/>
      <c r="P48" s="21"/>
      <c r="Q48" s="21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0" ht="14.25" customHeight="1" x14ac:dyDescent="0.3">
      <c r="A49" s="24" t="s">
        <v>124</v>
      </c>
      <c r="B49" s="14" t="s">
        <v>108</v>
      </c>
      <c r="C49" s="15" t="s">
        <v>43</v>
      </c>
      <c r="D49" s="15" t="s">
        <v>24</v>
      </c>
      <c r="E49" s="16">
        <v>1</v>
      </c>
      <c r="F49" s="56" t="s">
        <v>408</v>
      </c>
      <c r="G49" s="19">
        <v>0</v>
      </c>
      <c r="H49" s="18">
        <v>500.99</v>
      </c>
      <c r="I49" s="18">
        <v>2003.96</v>
      </c>
      <c r="J49" s="20">
        <f t="shared" si="0"/>
        <v>2504.9499999999998</v>
      </c>
      <c r="K49" s="21"/>
      <c r="L49" s="21"/>
      <c r="M49" s="21"/>
      <c r="N49" s="21"/>
      <c r="O49" s="21"/>
      <c r="P49" s="21"/>
      <c r="Q49" s="21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0" ht="14.25" customHeight="1" x14ac:dyDescent="0.3">
      <c r="A50" s="24" t="s">
        <v>126</v>
      </c>
      <c r="B50" s="14" t="s">
        <v>108</v>
      </c>
      <c r="C50" s="15" t="s">
        <v>23</v>
      </c>
      <c r="D50" s="15" t="s">
        <v>24</v>
      </c>
      <c r="E50" s="16">
        <v>1</v>
      </c>
      <c r="F50" s="56" t="s">
        <v>450</v>
      </c>
      <c r="G50" s="19">
        <v>0</v>
      </c>
      <c r="H50" s="18">
        <v>500.99</v>
      </c>
      <c r="I50" s="18">
        <v>2003.96</v>
      </c>
      <c r="J50" s="20">
        <f t="shared" si="0"/>
        <v>2504.9499999999998</v>
      </c>
      <c r="K50" s="21"/>
      <c r="L50" s="21"/>
      <c r="M50" s="21"/>
      <c r="N50" s="21"/>
      <c r="O50" s="21"/>
      <c r="P50" s="21"/>
      <c r="Q50" s="21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0" ht="14.25" customHeight="1" x14ac:dyDescent="0.3">
      <c r="A51" s="24" t="s">
        <v>130</v>
      </c>
      <c r="B51" s="14" t="s">
        <v>108</v>
      </c>
      <c r="C51" s="15" t="s">
        <v>46</v>
      </c>
      <c r="D51" s="15" t="s">
        <v>24</v>
      </c>
      <c r="E51" s="16">
        <v>1</v>
      </c>
      <c r="F51" s="56" t="s">
        <v>451</v>
      </c>
      <c r="G51" s="19">
        <v>0</v>
      </c>
      <c r="H51" s="18">
        <v>500.99</v>
      </c>
      <c r="I51" s="18">
        <v>2003.96</v>
      </c>
      <c r="J51" s="20">
        <f t="shared" si="0"/>
        <v>2504.9499999999998</v>
      </c>
      <c r="K51" s="21"/>
      <c r="L51" s="21"/>
      <c r="M51" s="21"/>
      <c r="N51" s="21"/>
      <c r="O51" s="21"/>
      <c r="P51" s="21"/>
      <c r="Q51" s="21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</row>
    <row r="52" spans="1:30" ht="14.25" customHeight="1" x14ac:dyDescent="0.3">
      <c r="A52" s="24" t="s">
        <v>132</v>
      </c>
      <c r="B52" s="14" t="s">
        <v>108</v>
      </c>
      <c r="C52" s="15" t="s">
        <v>46</v>
      </c>
      <c r="D52" s="15" t="s">
        <v>24</v>
      </c>
      <c r="E52" s="16">
        <v>1</v>
      </c>
      <c r="F52" s="17" t="s">
        <v>431</v>
      </c>
      <c r="G52" s="19">
        <v>0</v>
      </c>
      <c r="H52" s="18">
        <v>500.99</v>
      </c>
      <c r="I52" s="18">
        <v>2003.96</v>
      </c>
      <c r="J52" s="20">
        <f t="shared" si="0"/>
        <v>2504.9499999999998</v>
      </c>
      <c r="K52" s="21"/>
      <c r="L52" s="21"/>
      <c r="M52" s="21"/>
      <c r="N52" s="21"/>
      <c r="O52" s="21"/>
      <c r="P52" s="21"/>
      <c r="Q52" s="21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30" ht="14.25" customHeight="1" x14ac:dyDescent="0.3">
      <c r="A53" s="24" t="s">
        <v>134</v>
      </c>
      <c r="B53" s="14" t="s">
        <v>108</v>
      </c>
      <c r="C53" s="15" t="s">
        <v>135</v>
      </c>
      <c r="D53" s="15" t="s">
        <v>24</v>
      </c>
      <c r="E53" s="16">
        <v>1</v>
      </c>
      <c r="F53" s="17" t="s">
        <v>432</v>
      </c>
      <c r="G53" s="19">
        <v>0</v>
      </c>
      <c r="H53" s="18">
        <v>500.99</v>
      </c>
      <c r="I53" s="18">
        <v>2003.96</v>
      </c>
      <c r="J53" s="20">
        <f t="shared" si="0"/>
        <v>2504.9499999999998</v>
      </c>
      <c r="K53" s="21"/>
      <c r="L53" s="21"/>
      <c r="M53" s="21"/>
      <c r="N53" s="21"/>
      <c r="O53" s="21"/>
      <c r="P53" s="21"/>
      <c r="Q53" s="21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30" ht="14.25" customHeight="1" x14ac:dyDescent="0.3">
      <c r="A54" s="24" t="s">
        <v>137</v>
      </c>
      <c r="B54" s="14" t="s">
        <v>108</v>
      </c>
      <c r="C54" s="15" t="s">
        <v>46</v>
      </c>
      <c r="D54" s="15" t="s">
        <v>24</v>
      </c>
      <c r="E54" s="16">
        <v>1</v>
      </c>
      <c r="F54" s="56" t="s">
        <v>138</v>
      </c>
      <c r="G54" s="19">
        <v>0</v>
      </c>
      <c r="H54" s="18">
        <v>500.99</v>
      </c>
      <c r="I54" s="18">
        <v>2003.96</v>
      </c>
      <c r="J54" s="20">
        <f t="shared" si="0"/>
        <v>2504.9499999999998</v>
      </c>
      <c r="K54" s="21"/>
      <c r="L54" s="21"/>
      <c r="M54" s="21"/>
      <c r="N54" s="21"/>
      <c r="O54" s="21"/>
      <c r="P54" s="21"/>
      <c r="Q54" s="21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</row>
    <row r="55" spans="1:30" ht="14.25" customHeight="1" x14ac:dyDescent="0.3">
      <c r="A55" s="14" t="s">
        <v>139</v>
      </c>
      <c r="B55" s="14" t="s">
        <v>108</v>
      </c>
      <c r="C55" s="15" t="s">
        <v>140</v>
      </c>
      <c r="D55" s="15" t="s">
        <v>24</v>
      </c>
      <c r="E55" s="16">
        <v>1</v>
      </c>
      <c r="F55" s="56" t="s">
        <v>385</v>
      </c>
      <c r="G55" s="19">
        <v>0</v>
      </c>
      <c r="H55" s="18">
        <v>500.99</v>
      </c>
      <c r="I55" s="18">
        <v>2003.96</v>
      </c>
      <c r="J55" s="20">
        <f t="shared" si="0"/>
        <v>2504.9499999999998</v>
      </c>
      <c r="K55" s="21"/>
      <c r="L55" s="21"/>
      <c r="M55" s="21"/>
      <c r="N55" s="21"/>
      <c r="O55" s="21"/>
      <c r="P55" s="21"/>
      <c r="Q55" s="21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30" ht="14.25" customHeight="1" x14ac:dyDescent="0.3">
      <c r="A56" s="14" t="s">
        <v>142</v>
      </c>
      <c r="B56" s="14" t="s">
        <v>108</v>
      </c>
      <c r="C56" s="15" t="s">
        <v>89</v>
      </c>
      <c r="D56" s="15" t="s">
        <v>24</v>
      </c>
      <c r="E56" s="16">
        <v>1</v>
      </c>
      <c r="F56" s="78" t="s">
        <v>143</v>
      </c>
      <c r="G56" s="19">
        <v>0</v>
      </c>
      <c r="H56" s="18">
        <v>500.99</v>
      </c>
      <c r="I56" s="18">
        <v>2003.96</v>
      </c>
      <c r="J56" s="20">
        <f t="shared" si="0"/>
        <v>2504.9499999999998</v>
      </c>
      <c r="K56" s="21"/>
      <c r="L56" s="21"/>
      <c r="M56" s="21"/>
      <c r="N56" s="21"/>
      <c r="O56" s="21"/>
      <c r="P56" s="21"/>
      <c r="Q56" s="21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30" ht="14.25" customHeight="1" x14ac:dyDescent="0.3">
      <c r="A57" s="14" t="s">
        <v>144</v>
      </c>
      <c r="B57" s="14" t="s">
        <v>108</v>
      </c>
      <c r="C57" s="15" t="s">
        <v>145</v>
      </c>
      <c r="D57" s="15" t="s">
        <v>24</v>
      </c>
      <c r="E57" s="16">
        <v>1</v>
      </c>
      <c r="F57" s="17" t="s">
        <v>433</v>
      </c>
      <c r="G57" s="19">
        <v>0</v>
      </c>
      <c r="H57" s="18">
        <v>500.99</v>
      </c>
      <c r="I57" s="18">
        <v>2003.96</v>
      </c>
      <c r="J57" s="20">
        <f t="shared" si="0"/>
        <v>2504.9499999999998</v>
      </c>
      <c r="K57" s="21"/>
      <c r="L57" s="21"/>
      <c r="M57" s="21"/>
      <c r="N57" s="21"/>
      <c r="O57" s="21"/>
      <c r="P57" s="21"/>
      <c r="Q57" s="21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</row>
    <row r="58" spans="1:30" ht="14.25" customHeight="1" x14ac:dyDescent="0.3">
      <c r="A58" s="75" t="s">
        <v>147</v>
      </c>
      <c r="B58" s="14" t="s">
        <v>108</v>
      </c>
      <c r="C58" s="15" t="s">
        <v>43</v>
      </c>
      <c r="D58" s="15" t="s">
        <v>24</v>
      </c>
      <c r="E58" s="16">
        <v>1</v>
      </c>
      <c r="F58" s="17" t="s">
        <v>409</v>
      </c>
      <c r="G58" s="19">
        <v>0</v>
      </c>
      <c r="H58" s="18">
        <v>500.99</v>
      </c>
      <c r="I58" s="18">
        <v>2003.96</v>
      </c>
      <c r="J58" s="20">
        <f t="shared" si="0"/>
        <v>2504.9499999999998</v>
      </c>
      <c r="K58" s="21"/>
      <c r="L58" s="21"/>
      <c r="M58" s="21"/>
      <c r="N58" s="21"/>
      <c r="O58" s="21"/>
      <c r="P58" s="21"/>
      <c r="Q58" s="21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</row>
    <row r="59" spans="1:30" ht="14.25" customHeight="1" x14ac:dyDescent="0.3">
      <c r="A59" s="24" t="s">
        <v>149</v>
      </c>
      <c r="B59" s="14" t="s">
        <v>108</v>
      </c>
      <c r="C59" s="15" t="s">
        <v>23</v>
      </c>
      <c r="D59" s="15" t="s">
        <v>24</v>
      </c>
      <c r="E59" s="16">
        <v>1</v>
      </c>
      <c r="F59" s="56" t="s">
        <v>150</v>
      </c>
      <c r="G59" s="19">
        <v>0</v>
      </c>
      <c r="H59" s="18">
        <v>500.99</v>
      </c>
      <c r="I59" s="18">
        <v>2003.96</v>
      </c>
      <c r="J59" s="20">
        <f t="shared" si="0"/>
        <v>2504.9499999999998</v>
      </c>
      <c r="K59" s="21"/>
      <c r="L59" s="21"/>
      <c r="M59" s="21"/>
      <c r="N59" s="21"/>
      <c r="O59" s="21"/>
      <c r="P59" s="21"/>
      <c r="Q59" s="21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</row>
    <row r="60" spans="1:30" ht="14.25" customHeight="1" x14ac:dyDescent="0.3">
      <c r="A60" s="14" t="s">
        <v>137</v>
      </c>
      <c r="B60" s="14" t="s">
        <v>108</v>
      </c>
      <c r="C60" s="15" t="s">
        <v>46</v>
      </c>
      <c r="D60" s="15" t="s">
        <v>24</v>
      </c>
      <c r="E60" s="16">
        <v>1</v>
      </c>
      <c r="F60" s="56" t="s">
        <v>411</v>
      </c>
      <c r="G60" s="19">
        <v>0</v>
      </c>
      <c r="H60" s="18">
        <v>500.99</v>
      </c>
      <c r="I60" s="18">
        <v>2003.96</v>
      </c>
      <c r="J60" s="20">
        <f t="shared" si="0"/>
        <v>2504.9499999999998</v>
      </c>
      <c r="K60" s="21"/>
      <c r="L60" s="21"/>
      <c r="M60" s="21"/>
      <c r="N60" s="21"/>
      <c r="O60" s="21"/>
      <c r="P60" s="21"/>
      <c r="Q60" s="21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</row>
    <row r="61" spans="1:30" ht="14.25" customHeight="1" x14ac:dyDescent="0.3">
      <c r="A61" s="14" t="s">
        <v>152</v>
      </c>
      <c r="B61" s="24" t="s">
        <v>108</v>
      </c>
      <c r="C61" s="15" t="s">
        <v>61</v>
      </c>
      <c r="D61" s="15" t="s">
        <v>24</v>
      </c>
      <c r="E61" s="16">
        <v>1</v>
      </c>
      <c r="F61" s="56" t="s">
        <v>412</v>
      </c>
      <c r="G61" s="19">
        <v>0</v>
      </c>
      <c r="H61" s="18">
        <v>500.99</v>
      </c>
      <c r="I61" s="18">
        <v>2003.96</v>
      </c>
      <c r="J61" s="20">
        <f t="shared" si="0"/>
        <v>2504.9499999999998</v>
      </c>
      <c r="K61" s="21"/>
      <c r="L61" s="21"/>
      <c r="M61" s="21"/>
      <c r="N61" s="21"/>
      <c r="O61" s="21"/>
      <c r="P61" s="21"/>
      <c r="Q61" s="21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</row>
    <row r="62" spans="1:30" ht="14.25" customHeight="1" x14ac:dyDescent="0.3">
      <c r="A62" s="24" t="s">
        <v>154</v>
      </c>
      <c r="B62" s="24" t="s">
        <v>108</v>
      </c>
      <c r="C62" s="15" t="s">
        <v>23</v>
      </c>
      <c r="D62" s="15" t="s">
        <v>24</v>
      </c>
      <c r="E62" s="16">
        <v>1</v>
      </c>
      <c r="F62" s="56" t="s">
        <v>155</v>
      </c>
      <c r="G62" s="19">
        <v>0</v>
      </c>
      <c r="H62" s="18">
        <v>500.99</v>
      </c>
      <c r="I62" s="18">
        <v>2003.96</v>
      </c>
      <c r="J62" s="20">
        <f t="shared" si="0"/>
        <v>2504.9499999999998</v>
      </c>
      <c r="K62" s="21"/>
      <c r="L62" s="21"/>
      <c r="M62" s="21"/>
      <c r="N62" s="21"/>
      <c r="O62" s="21"/>
      <c r="P62" s="21"/>
      <c r="Q62" s="21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</row>
    <row r="63" spans="1:30" ht="14.25" customHeight="1" x14ac:dyDescent="0.3">
      <c r="A63" s="24" t="s">
        <v>156</v>
      </c>
      <c r="B63" s="24" t="s">
        <v>108</v>
      </c>
      <c r="C63" s="15" t="s">
        <v>46</v>
      </c>
      <c r="D63" s="15" t="s">
        <v>24</v>
      </c>
      <c r="E63" s="16">
        <v>1</v>
      </c>
      <c r="F63" s="79" t="s">
        <v>413</v>
      </c>
      <c r="G63" s="19">
        <v>0</v>
      </c>
      <c r="H63" s="18">
        <v>500.99</v>
      </c>
      <c r="I63" s="18">
        <v>2003.96</v>
      </c>
      <c r="J63" s="20">
        <f t="shared" si="0"/>
        <v>2504.9499999999998</v>
      </c>
      <c r="K63" s="21"/>
      <c r="L63" s="21"/>
      <c r="M63" s="21"/>
      <c r="N63" s="21"/>
      <c r="O63" s="21"/>
      <c r="P63" s="21"/>
      <c r="Q63" s="21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</row>
    <row r="64" spans="1:30" ht="14.25" customHeight="1" x14ac:dyDescent="0.3">
      <c r="A64" s="24" t="s">
        <v>158</v>
      </c>
      <c r="B64" s="24" t="s">
        <v>108</v>
      </c>
      <c r="C64" s="15" t="s">
        <v>23</v>
      </c>
      <c r="D64" s="15" t="s">
        <v>24</v>
      </c>
      <c r="E64" s="16">
        <v>1</v>
      </c>
      <c r="F64" s="56" t="s">
        <v>414</v>
      </c>
      <c r="G64" s="19">
        <v>0</v>
      </c>
      <c r="H64" s="18">
        <v>500.99</v>
      </c>
      <c r="I64" s="18">
        <v>2003.96</v>
      </c>
      <c r="J64" s="20">
        <f t="shared" si="0"/>
        <v>2504.9499999999998</v>
      </c>
      <c r="K64" s="21"/>
      <c r="L64" s="21"/>
      <c r="M64" s="21"/>
      <c r="N64" s="21"/>
      <c r="O64" s="21"/>
      <c r="P64" s="21"/>
      <c r="Q64" s="21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</row>
    <row r="65" spans="1:30" ht="14.25" customHeight="1" x14ac:dyDescent="0.3">
      <c r="A65" s="76" t="s">
        <v>160</v>
      </c>
      <c r="B65" s="14" t="s">
        <v>161</v>
      </c>
      <c r="C65" s="15" t="s">
        <v>37</v>
      </c>
      <c r="D65" s="15" t="s">
        <v>24</v>
      </c>
      <c r="E65" s="16">
        <v>1</v>
      </c>
      <c r="F65" s="17" t="s">
        <v>434</v>
      </c>
      <c r="G65" s="19">
        <v>0</v>
      </c>
      <c r="H65" s="18">
        <v>308.3</v>
      </c>
      <c r="I65" s="18">
        <v>1233.21</v>
      </c>
      <c r="J65" s="20">
        <f t="shared" si="0"/>
        <v>1541.51</v>
      </c>
      <c r="K65" s="21"/>
      <c r="L65" s="21"/>
      <c r="M65" s="21"/>
      <c r="N65" s="21"/>
      <c r="O65" s="21"/>
      <c r="P65" s="21"/>
      <c r="Q65" s="21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</row>
    <row r="66" spans="1:30" ht="14.25" customHeight="1" x14ac:dyDescent="0.3">
      <c r="A66" s="76" t="s">
        <v>163</v>
      </c>
      <c r="B66" s="14" t="s">
        <v>161</v>
      </c>
      <c r="C66" s="15" t="s">
        <v>164</v>
      </c>
      <c r="D66" s="15" t="s">
        <v>24</v>
      </c>
      <c r="E66" s="16">
        <v>1</v>
      </c>
      <c r="F66" s="56" t="s">
        <v>452</v>
      </c>
      <c r="G66" s="19">
        <v>0</v>
      </c>
      <c r="H66" s="18">
        <v>308.3</v>
      </c>
      <c r="I66" s="18">
        <v>1233.21</v>
      </c>
      <c r="J66" s="20">
        <f t="shared" si="0"/>
        <v>1541.51</v>
      </c>
      <c r="K66" s="21"/>
      <c r="L66" s="21"/>
      <c r="M66" s="21"/>
      <c r="N66" s="21"/>
      <c r="O66" s="21"/>
      <c r="P66" s="21"/>
      <c r="Q66" s="21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</row>
    <row r="67" spans="1:30" ht="14.25" customHeight="1" x14ac:dyDescent="0.3">
      <c r="A67" s="76" t="s">
        <v>166</v>
      </c>
      <c r="B67" s="14" t="s">
        <v>161</v>
      </c>
      <c r="C67" s="15" t="s">
        <v>52</v>
      </c>
      <c r="D67" s="15" t="s">
        <v>24</v>
      </c>
      <c r="E67" s="16">
        <v>1</v>
      </c>
      <c r="F67" s="56" t="s">
        <v>167</v>
      </c>
      <c r="G67" s="19">
        <v>0</v>
      </c>
      <c r="H67" s="18">
        <v>308.3</v>
      </c>
      <c r="I67" s="18">
        <v>1233.21</v>
      </c>
      <c r="J67" s="20">
        <f t="shared" si="0"/>
        <v>1541.51</v>
      </c>
      <c r="K67" s="21"/>
      <c r="L67" s="21"/>
      <c r="M67" s="21"/>
      <c r="N67" s="21"/>
      <c r="O67" s="21"/>
      <c r="P67" s="21"/>
      <c r="Q67" s="21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</row>
    <row r="68" spans="1:30" ht="14.25" customHeight="1" x14ac:dyDescent="0.3">
      <c r="A68" s="76" t="s">
        <v>168</v>
      </c>
      <c r="B68" s="14" t="s">
        <v>161</v>
      </c>
      <c r="C68" s="15" t="s">
        <v>169</v>
      </c>
      <c r="D68" s="15" t="s">
        <v>24</v>
      </c>
      <c r="E68" s="16">
        <v>1</v>
      </c>
      <c r="F68" s="17" t="s">
        <v>435</v>
      </c>
      <c r="G68" s="19">
        <v>0</v>
      </c>
      <c r="H68" s="18">
        <v>308.3</v>
      </c>
      <c r="I68" s="18">
        <v>1233.21</v>
      </c>
      <c r="J68" s="20">
        <f t="shared" si="0"/>
        <v>1541.51</v>
      </c>
      <c r="K68" s="21"/>
      <c r="L68" s="21"/>
      <c r="M68" s="21"/>
      <c r="N68" s="21"/>
      <c r="O68" s="21"/>
      <c r="P68" s="21"/>
      <c r="Q68" s="21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</row>
    <row r="69" spans="1:30" ht="14.25" customHeight="1" x14ac:dyDescent="0.3">
      <c r="A69" s="24" t="s">
        <v>171</v>
      </c>
      <c r="B69" s="14" t="s">
        <v>161</v>
      </c>
      <c r="C69" s="15" t="s">
        <v>23</v>
      </c>
      <c r="D69" s="15" t="s">
        <v>24</v>
      </c>
      <c r="E69" s="16">
        <v>1</v>
      </c>
      <c r="F69" s="17" t="s">
        <v>436</v>
      </c>
      <c r="G69" s="19">
        <v>0</v>
      </c>
      <c r="H69" s="18">
        <v>308.3</v>
      </c>
      <c r="I69" s="18">
        <v>1233.21</v>
      </c>
      <c r="J69" s="20">
        <f t="shared" si="0"/>
        <v>1541.51</v>
      </c>
      <c r="K69" s="21"/>
      <c r="L69" s="21"/>
      <c r="M69" s="21"/>
      <c r="N69" s="21"/>
      <c r="O69" s="21"/>
      <c r="P69" s="21"/>
      <c r="Q69" s="21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</row>
    <row r="70" spans="1:30" ht="14.25" customHeight="1" x14ac:dyDescent="0.3">
      <c r="A70" s="24" t="s">
        <v>173</v>
      </c>
      <c r="B70" s="14" t="s">
        <v>161</v>
      </c>
      <c r="C70" s="15" t="s">
        <v>61</v>
      </c>
      <c r="D70" s="15" t="s">
        <v>24</v>
      </c>
      <c r="E70" s="16">
        <v>1</v>
      </c>
      <c r="F70" s="17" t="s">
        <v>437</v>
      </c>
      <c r="G70" s="19">
        <v>0</v>
      </c>
      <c r="H70" s="18">
        <v>308.3</v>
      </c>
      <c r="I70" s="18">
        <v>1233.21</v>
      </c>
      <c r="J70" s="20">
        <f t="shared" si="0"/>
        <v>1541.51</v>
      </c>
      <c r="K70" s="21"/>
      <c r="L70" s="21"/>
      <c r="M70" s="21"/>
      <c r="N70" s="21"/>
      <c r="O70" s="21"/>
      <c r="P70" s="21"/>
      <c r="Q70" s="21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</row>
    <row r="71" spans="1:30" ht="14.25" customHeight="1" x14ac:dyDescent="0.3">
      <c r="A71" s="14" t="s">
        <v>175</v>
      </c>
      <c r="B71" s="14" t="s">
        <v>161</v>
      </c>
      <c r="C71" s="15" t="s">
        <v>119</v>
      </c>
      <c r="D71" s="15" t="s">
        <v>24</v>
      </c>
      <c r="E71" s="16">
        <v>1</v>
      </c>
      <c r="F71" s="56" t="s">
        <v>418</v>
      </c>
      <c r="G71" s="19">
        <v>0</v>
      </c>
      <c r="H71" s="18">
        <v>308.3</v>
      </c>
      <c r="I71" s="18">
        <v>1233.21</v>
      </c>
      <c r="J71" s="20">
        <f t="shared" si="0"/>
        <v>1541.51</v>
      </c>
      <c r="K71" s="21"/>
      <c r="L71" s="21"/>
      <c r="M71" s="21"/>
      <c r="N71" s="21"/>
      <c r="O71" s="21"/>
      <c r="P71" s="21"/>
      <c r="Q71" s="21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</row>
    <row r="72" spans="1:30" ht="14.25" customHeight="1" x14ac:dyDescent="0.3">
      <c r="A72" s="14" t="s">
        <v>177</v>
      </c>
      <c r="B72" s="24" t="s">
        <v>161</v>
      </c>
      <c r="C72" s="15" t="s">
        <v>145</v>
      </c>
      <c r="D72" s="15" t="s">
        <v>24</v>
      </c>
      <c r="E72" s="16">
        <v>1</v>
      </c>
      <c r="F72" s="56" t="s">
        <v>178</v>
      </c>
      <c r="G72" s="19">
        <v>0</v>
      </c>
      <c r="H72" s="18">
        <v>308.3</v>
      </c>
      <c r="I72" s="18">
        <v>1233.21</v>
      </c>
      <c r="J72" s="20">
        <f t="shared" si="0"/>
        <v>1541.51</v>
      </c>
      <c r="K72" s="21"/>
      <c r="L72" s="21"/>
      <c r="M72" s="21"/>
      <c r="N72" s="21"/>
      <c r="O72" s="21"/>
      <c r="P72" s="21"/>
      <c r="Q72" s="21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</row>
    <row r="73" spans="1:30" ht="14.25" customHeight="1" x14ac:dyDescent="0.3">
      <c r="A73" s="24" t="s">
        <v>179</v>
      </c>
      <c r="B73" s="14" t="s">
        <v>180</v>
      </c>
      <c r="C73" s="15" t="s">
        <v>23</v>
      </c>
      <c r="D73" s="15" t="s">
        <v>24</v>
      </c>
      <c r="E73" s="16">
        <v>1</v>
      </c>
      <c r="F73" s="17" t="s">
        <v>438</v>
      </c>
      <c r="G73" s="19">
        <v>0</v>
      </c>
      <c r="H73" s="18">
        <v>269.76</v>
      </c>
      <c r="I73" s="18">
        <v>1079.06</v>
      </c>
      <c r="J73" s="20">
        <f t="shared" si="0"/>
        <v>1348.82</v>
      </c>
      <c r="K73" s="21"/>
      <c r="L73" s="21"/>
      <c r="M73" s="21"/>
      <c r="N73" s="21"/>
      <c r="O73" s="21"/>
      <c r="P73" s="21"/>
      <c r="Q73" s="21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</row>
    <row r="74" spans="1:30" ht="14.25" customHeight="1" x14ac:dyDescent="0.3">
      <c r="A74" s="75" t="s">
        <v>182</v>
      </c>
      <c r="B74" s="14" t="s">
        <v>180</v>
      </c>
      <c r="C74" s="15"/>
      <c r="D74" s="15" t="s">
        <v>24</v>
      </c>
      <c r="E74" s="16">
        <v>1</v>
      </c>
      <c r="F74" s="17" t="s">
        <v>432</v>
      </c>
      <c r="G74" s="19">
        <v>0</v>
      </c>
      <c r="H74" s="18">
        <v>269.76</v>
      </c>
      <c r="I74" s="18">
        <v>1079.06</v>
      </c>
      <c r="J74" s="20">
        <f t="shared" si="0"/>
        <v>1348.82</v>
      </c>
      <c r="K74" s="21"/>
      <c r="L74" s="21"/>
      <c r="M74" s="21"/>
      <c r="N74" s="21"/>
      <c r="O74" s="21"/>
      <c r="P74" s="21"/>
      <c r="Q74" s="21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</row>
    <row r="75" spans="1:30" ht="14.25" customHeight="1" x14ac:dyDescent="0.3">
      <c r="A75" s="24" t="s">
        <v>183</v>
      </c>
      <c r="B75" s="14" t="s">
        <v>180</v>
      </c>
      <c r="C75" s="15" t="s">
        <v>30</v>
      </c>
      <c r="D75" s="15" t="s">
        <v>24</v>
      </c>
      <c r="E75" s="16">
        <v>1</v>
      </c>
      <c r="F75" s="56" t="s">
        <v>184</v>
      </c>
      <c r="G75" s="19">
        <v>0</v>
      </c>
      <c r="H75" s="18">
        <v>269.76</v>
      </c>
      <c r="I75" s="18">
        <v>1079.06</v>
      </c>
      <c r="J75" s="20">
        <f t="shared" si="0"/>
        <v>1348.82</v>
      </c>
      <c r="K75" s="21"/>
      <c r="L75" s="21"/>
      <c r="M75" s="21"/>
      <c r="N75" s="21"/>
      <c r="O75" s="21"/>
      <c r="P75" s="21"/>
      <c r="Q75" s="21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</row>
    <row r="76" spans="1:30" ht="14.25" customHeight="1" x14ac:dyDescent="0.3">
      <c r="A76" s="24" t="s">
        <v>185</v>
      </c>
      <c r="B76" s="14" t="s">
        <v>180</v>
      </c>
      <c r="C76" s="15" t="s">
        <v>30</v>
      </c>
      <c r="D76" s="15" t="s">
        <v>24</v>
      </c>
      <c r="E76" s="16">
        <v>1</v>
      </c>
      <c r="F76" s="56" t="s">
        <v>453</v>
      </c>
      <c r="G76" s="19">
        <v>0</v>
      </c>
      <c r="H76" s="18">
        <v>269.76</v>
      </c>
      <c r="I76" s="18">
        <v>1079.06</v>
      </c>
      <c r="J76" s="20">
        <f t="shared" si="0"/>
        <v>1348.82</v>
      </c>
      <c r="K76" s="21"/>
      <c r="L76" s="21"/>
      <c r="M76" s="21"/>
      <c r="N76" s="21"/>
      <c r="O76" s="21"/>
      <c r="P76" s="21"/>
      <c r="Q76" s="21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</row>
    <row r="77" spans="1:30" ht="14.25" customHeight="1" x14ac:dyDescent="0.3">
      <c r="A77" s="24" t="s">
        <v>187</v>
      </c>
      <c r="B77" s="14" t="s">
        <v>180</v>
      </c>
      <c r="C77" s="15" t="s">
        <v>23</v>
      </c>
      <c r="D77" s="15" t="s">
        <v>24</v>
      </c>
      <c r="E77" s="16">
        <v>1</v>
      </c>
      <c r="F77" s="56" t="s">
        <v>188</v>
      </c>
      <c r="G77" s="19">
        <v>0</v>
      </c>
      <c r="H77" s="18">
        <v>269.76</v>
      </c>
      <c r="I77" s="18">
        <v>1079.06</v>
      </c>
      <c r="J77" s="20">
        <f t="shared" si="0"/>
        <v>1348.82</v>
      </c>
      <c r="K77" s="21"/>
      <c r="L77" s="21"/>
      <c r="M77" s="21"/>
      <c r="N77" s="21"/>
      <c r="O77" s="21"/>
      <c r="P77" s="21"/>
      <c r="Q77" s="21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</row>
    <row r="78" spans="1:30" ht="14.25" customHeight="1" x14ac:dyDescent="0.3">
      <c r="A78" s="33" t="s">
        <v>187</v>
      </c>
      <c r="B78" s="14" t="s">
        <v>180</v>
      </c>
      <c r="C78" s="15"/>
      <c r="D78" s="15" t="s">
        <v>24</v>
      </c>
      <c r="E78" s="16">
        <v>1</v>
      </c>
      <c r="F78" s="17" t="s">
        <v>189</v>
      </c>
      <c r="G78" s="19">
        <v>0</v>
      </c>
      <c r="H78" s="18">
        <v>269.76</v>
      </c>
      <c r="I78" s="18">
        <v>1079.06</v>
      </c>
      <c r="J78" s="20">
        <f t="shared" si="0"/>
        <v>1348.82</v>
      </c>
      <c r="K78" s="21"/>
      <c r="L78" s="21"/>
      <c r="M78" s="21"/>
      <c r="N78" s="21"/>
      <c r="O78" s="21"/>
      <c r="P78" s="21"/>
      <c r="Q78" s="21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</row>
    <row r="79" spans="1:30" ht="14.25" customHeight="1" x14ac:dyDescent="0.3">
      <c r="A79" s="24" t="s">
        <v>190</v>
      </c>
      <c r="B79" s="14" t="s">
        <v>180</v>
      </c>
      <c r="C79" s="15" t="s">
        <v>46</v>
      </c>
      <c r="D79" s="15" t="s">
        <v>24</v>
      </c>
      <c r="E79" s="16">
        <v>1</v>
      </c>
      <c r="F79" s="17" t="s">
        <v>454</v>
      </c>
      <c r="G79" s="19">
        <v>0</v>
      </c>
      <c r="H79" s="18">
        <v>269.76</v>
      </c>
      <c r="I79" s="18">
        <v>1079.06</v>
      </c>
      <c r="J79" s="20">
        <f t="shared" si="0"/>
        <v>1348.82</v>
      </c>
      <c r="K79" s="21"/>
      <c r="L79" s="21"/>
      <c r="M79" s="21"/>
      <c r="N79" s="21"/>
      <c r="O79" s="21"/>
      <c r="P79" s="21"/>
      <c r="Q79" s="21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</row>
    <row r="80" spans="1:30" ht="14.25" customHeight="1" x14ac:dyDescent="0.3">
      <c r="A80" s="24" t="s">
        <v>191</v>
      </c>
      <c r="B80" s="14" t="s">
        <v>180</v>
      </c>
      <c r="C80" s="15" t="s">
        <v>46</v>
      </c>
      <c r="D80" s="15" t="s">
        <v>24</v>
      </c>
      <c r="E80" s="16">
        <v>1</v>
      </c>
      <c r="F80" s="56" t="s">
        <v>192</v>
      </c>
      <c r="G80" s="19">
        <v>0</v>
      </c>
      <c r="H80" s="18">
        <v>269.76</v>
      </c>
      <c r="I80" s="18">
        <v>1079.06</v>
      </c>
      <c r="J80" s="20">
        <f t="shared" si="0"/>
        <v>1348.82</v>
      </c>
      <c r="K80" s="21"/>
      <c r="L80" s="21"/>
      <c r="M80" s="21"/>
      <c r="N80" s="21"/>
      <c r="O80" s="21"/>
      <c r="P80" s="21"/>
      <c r="Q80" s="21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</row>
    <row r="81" spans="1:30" ht="14.25" customHeight="1" x14ac:dyDescent="0.3">
      <c r="A81" s="24" t="s">
        <v>193</v>
      </c>
      <c r="B81" s="14" t="s">
        <v>180</v>
      </c>
      <c r="C81" s="15" t="s">
        <v>30</v>
      </c>
      <c r="D81" s="15" t="s">
        <v>24</v>
      </c>
      <c r="E81" s="16">
        <v>1</v>
      </c>
      <c r="F81" s="17" t="s">
        <v>439</v>
      </c>
      <c r="G81" s="19">
        <v>0</v>
      </c>
      <c r="H81" s="18">
        <v>269.76</v>
      </c>
      <c r="I81" s="18">
        <v>1079.06</v>
      </c>
      <c r="J81" s="20">
        <f t="shared" si="0"/>
        <v>1348.82</v>
      </c>
      <c r="K81" s="21"/>
      <c r="L81" s="21"/>
      <c r="M81" s="21"/>
      <c r="N81" s="21"/>
      <c r="O81" s="21"/>
      <c r="P81" s="21"/>
      <c r="Q81" s="21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</row>
    <row r="82" spans="1:30" ht="14.25" customHeight="1" x14ac:dyDescent="0.3">
      <c r="A82" s="24" t="s">
        <v>191</v>
      </c>
      <c r="B82" s="14" t="s">
        <v>180</v>
      </c>
      <c r="C82" s="15" t="s">
        <v>46</v>
      </c>
      <c r="D82" s="15" t="s">
        <v>24</v>
      </c>
      <c r="E82" s="16">
        <v>1</v>
      </c>
      <c r="F82" s="17" t="s">
        <v>440</v>
      </c>
      <c r="G82" s="19">
        <v>0</v>
      </c>
      <c r="H82" s="18">
        <v>269.76</v>
      </c>
      <c r="I82" s="18">
        <v>1079.06</v>
      </c>
      <c r="J82" s="20">
        <f t="shared" si="0"/>
        <v>1348.82</v>
      </c>
      <c r="K82" s="21"/>
      <c r="L82" s="21"/>
      <c r="M82" s="21"/>
      <c r="N82" s="21"/>
      <c r="O82" s="21"/>
      <c r="P82" s="21"/>
      <c r="Q82" s="21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</row>
    <row r="83" spans="1:30" ht="14.25" customHeight="1" x14ac:dyDescent="0.3">
      <c r="A83" s="14" t="s">
        <v>191</v>
      </c>
      <c r="B83" s="14" t="s">
        <v>180</v>
      </c>
      <c r="C83" s="15" t="s">
        <v>46</v>
      </c>
      <c r="D83" s="15" t="s">
        <v>24</v>
      </c>
      <c r="E83" s="16">
        <v>1</v>
      </c>
      <c r="F83" s="56" t="s">
        <v>127</v>
      </c>
      <c r="G83" s="19">
        <v>0</v>
      </c>
      <c r="H83" s="18">
        <v>269.76</v>
      </c>
      <c r="I83" s="18">
        <v>1079.06</v>
      </c>
      <c r="J83" s="20">
        <f t="shared" si="0"/>
        <v>1348.82</v>
      </c>
      <c r="K83" s="21"/>
      <c r="L83" s="21"/>
      <c r="M83" s="21"/>
      <c r="N83" s="21"/>
      <c r="O83" s="21"/>
      <c r="P83" s="21"/>
      <c r="Q83" s="21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</row>
    <row r="84" spans="1:30" ht="14.25" customHeight="1" x14ac:dyDescent="0.3">
      <c r="A84" s="75" t="s">
        <v>197</v>
      </c>
      <c r="B84" s="14" t="s">
        <v>180</v>
      </c>
      <c r="C84" s="15"/>
      <c r="D84" s="15" t="s">
        <v>24</v>
      </c>
      <c r="E84" s="16">
        <v>1</v>
      </c>
      <c r="F84" s="17" t="s">
        <v>441</v>
      </c>
      <c r="G84" s="19">
        <v>0</v>
      </c>
      <c r="H84" s="18">
        <v>269.76</v>
      </c>
      <c r="I84" s="18">
        <v>1079.06</v>
      </c>
      <c r="J84" s="20">
        <f t="shared" si="0"/>
        <v>1348.82</v>
      </c>
      <c r="K84" s="21"/>
      <c r="L84" s="21"/>
      <c r="M84" s="21"/>
      <c r="N84" s="21"/>
      <c r="O84" s="21"/>
      <c r="P84" s="21"/>
      <c r="Q84" s="21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</row>
    <row r="85" spans="1:30" ht="14.25" customHeight="1" x14ac:dyDescent="0.3">
      <c r="A85" s="33" t="s">
        <v>198</v>
      </c>
      <c r="B85" s="14" t="s">
        <v>180</v>
      </c>
      <c r="C85" s="15"/>
      <c r="D85" s="15" t="s">
        <v>24</v>
      </c>
      <c r="E85" s="16">
        <v>1</v>
      </c>
      <c r="F85" s="56" t="s">
        <v>387</v>
      </c>
      <c r="G85" s="19">
        <v>0</v>
      </c>
      <c r="H85" s="18">
        <v>269.76</v>
      </c>
      <c r="I85" s="18">
        <v>1079.06</v>
      </c>
      <c r="J85" s="20">
        <f t="shared" si="0"/>
        <v>1348.82</v>
      </c>
      <c r="K85" s="21"/>
      <c r="L85" s="21"/>
      <c r="M85" s="21"/>
      <c r="N85" s="21"/>
      <c r="O85" s="21"/>
      <c r="P85" s="21"/>
      <c r="Q85" s="21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</row>
    <row r="86" spans="1:30" ht="14.25" customHeight="1" x14ac:dyDescent="0.3">
      <c r="A86" s="14" t="s">
        <v>199</v>
      </c>
      <c r="B86" s="14" t="s">
        <v>180</v>
      </c>
      <c r="C86" s="15" t="s">
        <v>61</v>
      </c>
      <c r="D86" s="15" t="s">
        <v>24</v>
      </c>
      <c r="E86" s="16">
        <v>1</v>
      </c>
      <c r="F86" s="17" t="s">
        <v>423</v>
      </c>
      <c r="G86" s="19">
        <v>0</v>
      </c>
      <c r="H86" s="18">
        <v>269.76</v>
      </c>
      <c r="I86" s="18">
        <v>1079.06</v>
      </c>
      <c r="J86" s="20">
        <f t="shared" si="0"/>
        <v>1348.82</v>
      </c>
      <c r="K86" s="21"/>
      <c r="L86" s="21"/>
      <c r="M86" s="21"/>
      <c r="N86" s="21"/>
      <c r="O86" s="21"/>
      <c r="P86" s="21"/>
      <c r="Q86" s="21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</row>
    <row r="87" spans="1:30" ht="14.25" customHeight="1" x14ac:dyDescent="0.3">
      <c r="A87" s="24" t="s">
        <v>191</v>
      </c>
      <c r="B87" s="14" t="s">
        <v>180</v>
      </c>
      <c r="C87" s="15" t="s">
        <v>46</v>
      </c>
      <c r="D87" s="15" t="s">
        <v>24</v>
      </c>
      <c r="E87" s="16">
        <v>1</v>
      </c>
      <c r="F87" s="56" t="s">
        <v>201</v>
      </c>
      <c r="G87" s="19">
        <v>0</v>
      </c>
      <c r="H87" s="18">
        <v>269.76</v>
      </c>
      <c r="I87" s="18">
        <v>1079.06</v>
      </c>
      <c r="J87" s="20">
        <f t="shared" si="0"/>
        <v>1348.82</v>
      </c>
      <c r="K87" s="21"/>
      <c r="L87" s="21"/>
      <c r="M87" s="21"/>
      <c r="N87" s="21"/>
      <c r="O87" s="21"/>
      <c r="P87" s="21"/>
      <c r="Q87" s="21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</row>
    <row r="88" spans="1:30" ht="14.25" customHeight="1" x14ac:dyDescent="0.3">
      <c r="A88" s="76" t="s">
        <v>202</v>
      </c>
      <c r="B88" s="14" t="s">
        <v>180</v>
      </c>
      <c r="C88" s="15"/>
      <c r="D88" s="15" t="s">
        <v>24</v>
      </c>
      <c r="E88" s="16">
        <v>1</v>
      </c>
      <c r="F88" s="17" t="s">
        <v>442</v>
      </c>
      <c r="G88" s="19">
        <v>0</v>
      </c>
      <c r="H88" s="18">
        <v>269.76</v>
      </c>
      <c r="I88" s="18">
        <v>1079.06</v>
      </c>
      <c r="J88" s="20">
        <f t="shared" si="0"/>
        <v>1348.82</v>
      </c>
      <c r="K88" s="21"/>
      <c r="L88" s="21"/>
      <c r="M88" s="21"/>
      <c r="N88" s="21"/>
      <c r="O88" s="21"/>
      <c r="P88" s="21"/>
      <c r="Q88" s="21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</row>
    <row r="89" spans="1:30" ht="14.25" customHeight="1" x14ac:dyDescent="0.3">
      <c r="A89" s="24" t="s">
        <v>203</v>
      </c>
      <c r="B89" s="14" t="s">
        <v>180</v>
      </c>
      <c r="C89" s="15" t="s">
        <v>27</v>
      </c>
      <c r="D89" s="15" t="s">
        <v>24</v>
      </c>
      <c r="E89" s="16">
        <v>1</v>
      </c>
      <c r="F89" s="56" t="s">
        <v>204</v>
      </c>
      <c r="G89" s="19">
        <v>0</v>
      </c>
      <c r="H89" s="18">
        <v>269.76</v>
      </c>
      <c r="I89" s="18">
        <v>1079.06</v>
      </c>
      <c r="J89" s="20">
        <f t="shared" si="0"/>
        <v>1348.82</v>
      </c>
      <c r="K89" s="21"/>
      <c r="L89" s="21"/>
      <c r="M89" s="21"/>
      <c r="N89" s="21"/>
      <c r="O89" s="21"/>
      <c r="P89" s="21"/>
      <c r="Q89" s="21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</row>
    <row r="90" spans="1:30" ht="14.25" customHeight="1" x14ac:dyDescent="0.25">
      <c r="A90" s="35" t="s">
        <v>205</v>
      </c>
      <c r="B90" s="35" t="s">
        <v>206</v>
      </c>
      <c r="C90" s="36" t="s">
        <v>207</v>
      </c>
      <c r="D90" s="36" t="s">
        <v>208</v>
      </c>
      <c r="E90" s="36" t="s">
        <v>209</v>
      </c>
      <c r="F90" s="37"/>
      <c r="G90" s="36" t="s">
        <v>210</v>
      </c>
      <c r="H90" s="36" t="s">
        <v>211</v>
      </c>
      <c r="I90" s="36" t="s">
        <v>212</v>
      </c>
      <c r="J90" s="20">
        <f t="shared" si="0"/>
        <v>0</v>
      </c>
      <c r="K90" s="38"/>
      <c r="L90" s="38"/>
      <c r="M90" s="38"/>
      <c r="N90" s="38"/>
      <c r="O90" s="38"/>
      <c r="P90" s="38"/>
      <c r="Q90" s="38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</row>
    <row r="91" spans="1:30" ht="14.25" customHeight="1" x14ac:dyDescent="0.25">
      <c r="A91" s="39" t="s">
        <v>213</v>
      </c>
      <c r="B91" s="40" t="s">
        <v>17</v>
      </c>
      <c r="C91" s="41">
        <f>SUMIFS($E$7:$E$89,$B$7:$B$89,"DAS",$D$7:$D$89,"&lt;&gt;VAGO")</f>
        <v>1</v>
      </c>
      <c r="D91" s="41">
        <f>SUMIFS($E$7:$E$89,$B$7:$B$89,"DAS",$D$7:$D$89,"VAGO")</f>
        <v>0</v>
      </c>
      <c r="E91" s="16">
        <v>1</v>
      </c>
      <c r="F91" s="42"/>
      <c r="G91" s="43">
        <f>SUMIF($B$7:$B$89,"DAS",$G$7:$G$89)</f>
        <v>12261.2</v>
      </c>
      <c r="H91" s="43">
        <f>SUMIF($B$7:$B$89,"DAS",$H$7:$H$89)</f>
        <v>0</v>
      </c>
      <c r="I91" s="43">
        <f>SUMIF($B$7:$B$89,"DAS",$I$7:$I$89)</f>
        <v>0</v>
      </c>
      <c r="J91" s="20">
        <f t="shared" si="0"/>
        <v>12261.2</v>
      </c>
      <c r="K91" s="44"/>
      <c r="L91" s="44"/>
      <c r="M91" s="44"/>
      <c r="N91" s="44"/>
      <c r="O91" s="44"/>
      <c r="P91" s="44"/>
      <c r="Q91" s="44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4.25" customHeight="1" x14ac:dyDescent="0.25">
      <c r="A92" s="39" t="s">
        <v>214</v>
      </c>
      <c r="B92" s="40" t="s">
        <v>22</v>
      </c>
      <c r="C92" s="41">
        <f>SUMIFS($E$7:$E$89,$B$7:$B$89,"DAS-1",$D$7:$D$89,"&lt;&gt;VAGO")</f>
        <v>3</v>
      </c>
      <c r="D92" s="41">
        <f>SUMIFS($E$7:$E$89,$B$7:$B$89,"DAS-1",$D$7:$D$89,"VAGO")</f>
        <v>0</v>
      </c>
      <c r="E92" s="16">
        <v>1</v>
      </c>
      <c r="F92" s="45"/>
      <c r="G92" s="43">
        <f>SUMIF($B$7:$B$89,"DAS-1",$G$7:$G$89)</f>
        <v>0</v>
      </c>
      <c r="H92" s="43">
        <f>SUMIF($B$7:$B$89,"DAS-1",$H$7:$H$89)</f>
        <v>4624.5</v>
      </c>
      <c r="I92" s="43">
        <f>SUMIF($B$7:$B$89,"DAS-1",$I$7:$I$89)</f>
        <v>27747.090000000004</v>
      </c>
      <c r="J92" s="20">
        <f t="shared" si="0"/>
        <v>32371.590000000004</v>
      </c>
      <c r="K92" s="44"/>
      <c r="L92" s="44"/>
      <c r="M92" s="44"/>
      <c r="N92" s="44"/>
      <c r="O92" s="44"/>
      <c r="P92" s="44"/>
      <c r="Q92" s="44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4.25" customHeight="1" x14ac:dyDescent="0.25">
      <c r="A93" s="39" t="s">
        <v>215</v>
      </c>
      <c r="B93" s="40" t="s">
        <v>34</v>
      </c>
      <c r="C93" s="41">
        <f>SUMIFS($E$7:$E$89,$B$7:$B$89,"DAS-2",$D$7:$D$89,"&lt;&gt;VAGO")</f>
        <v>3</v>
      </c>
      <c r="D93" s="41">
        <f>SUMIFS($E$7:$E$89,$B$7:$B$89,"DAS-2",$D$7:$D$89,"VAGO")</f>
        <v>0</v>
      </c>
      <c r="E93" s="16">
        <v>1</v>
      </c>
      <c r="F93" s="45"/>
      <c r="G93" s="43">
        <f>SUMIF($B$7:$B$89,"DAS-2",$G$7:$G$89)</f>
        <v>0</v>
      </c>
      <c r="H93" s="43">
        <f>SUMIF($B$7:$B$89,"DAS-2",$H$7:$H$89)</f>
        <v>5086.9500000000007</v>
      </c>
      <c r="I93" s="43">
        <f>SUMIF($B$7:$B$89,"DAS-2",$I$7:$I$89)</f>
        <v>20347.829999999998</v>
      </c>
      <c r="J93" s="20">
        <f t="shared" si="0"/>
        <v>25434.78</v>
      </c>
      <c r="K93" s="44"/>
      <c r="L93" s="44"/>
      <c r="M93" s="44"/>
      <c r="N93" s="44"/>
      <c r="O93" s="44"/>
      <c r="P93" s="44"/>
      <c r="Q93" s="44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4.25" customHeight="1" x14ac:dyDescent="0.25">
      <c r="A94" s="39" t="s">
        <v>216</v>
      </c>
      <c r="B94" s="40" t="s">
        <v>42</v>
      </c>
      <c r="C94" s="41">
        <f>SUMIFS($E$7:$E$89,$B$7:$B$89,"DAS-3",$D$7:$D$89,"&lt;&gt;VAGO")</f>
        <v>5</v>
      </c>
      <c r="D94" s="41">
        <f>SUMIFS($E$7:$E$89,$B$7:$B$89,"DAS-3",$D$7:$D$89,"VAGO")</f>
        <v>0</v>
      </c>
      <c r="E94" s="16">
        <v>1</v>
      </c>
      <c r="F94" s="45"/>
      <c r="G94" s="43">
        <f>SUMIF($B$7:$B$89,"DAS-3",$G$7:$G$89)</f>
        <v>0</v>
      </c>
      <c r="H94" s="43">
        <f>SUMIF($B$7:$B$89,"DAS-3",$H$7:$H$89)</f>
        <v>7129.5</v>
      </c>
      <c r="I94" s="43">
        <f>SUMIF($B$7:$B$89,"DAS-3",$I$7:$I$89)</f>
        <v>28517.800000000003</v>
      </c>
      <c r="J94" s="20">
        <f t="shared" si="0"/>
        <v>35647.300000000003</v>
      </c>
      <c r="K94" s="44"/>
      <c r="L94" s="44"/>
      <c r="M94" s="44"/>
      <c r="N94" s="44"/>
      <c r="O94" s="44"/>
      <c r="P94" s="44"/>
      <c r="Q94" s="44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4.25" customHeight="1" x14ac:dyDescent="0.25">
      <c r="A95" s="46" t="s">
        <v>217</v>
      </c>
      <c r="B95" s="40" t="s">
        <v>58</v>
      </c>
      <c r="C95" s="41">
        <f>SUMIFS($E$7:$E$89,$B$7:$B$89,"DAS-4",$D$7:$D$89,"&lt;&gt;VAGO")</f>
        <v>3</v>
      </c>
      <c r="D95" s="41">
        <f>SUMIFS($E$7:$E$89,$B$7:$B$89,"DAS-4",$D$7:$D$89,"VAGO")</f>
        <v>0</v>
      </c>
      <c r="E95" s="16">
        <v>1</v>
      </c>
      <c r="F95" s="47"/>
      <c r="G95" s="43">
        <f>SUMIF($B$7:$B$89,"DAS-4",$G$7:$G$89)</f>
        <v>0</v>
      </c>
      <c r="H95" s="43">
        <f>SUMIF($B$7:$B$89,"DAS-4",$H$7:$H$89)</f>
        <v>3930.84</v>
      </c>
      <c r="I95" s="43">
        <f>SUMIF($B$7:$B$89,"DAS-4",$I$7:$I$89)</f>
        <v>15723.329999999998</v>
      </c>
      <c r="J95" s="20">
        <f t="shared" si="0"/>
        <v>19654.169999999998</v>
      </c>
      <c r="K95" s="44"/>
      <c r="L95" s="44"/>
      <c r="M95" s="44"/>
      <c r="N95" s="44"/>
      <c r="O95" s="44"/>
      <c r="P95" s="44"/>
      <c r="Q95" s="44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4.25" customHeight="1" x14ac:dyDescent="0.25">
      <c r="A96" s="46" t="s">
        <v>218</v>
      </c>
      <c r="B96" s="40" t="s">
        <v>66</v>
      </c>
      <c r="C96" s="41">
        <f>SUMIFS($E$7:$E$89,$B$7:$B$89,"DAS-5",$D$7:$D$89,"&lt;&gt;VAGO")</f>
        <v>8</v>
      </c>
      <c r="D96" s="41">
        <f>SUMIFS($E$7:$E$89,$B$7:$B$89,"DAS-5",$D$7:$D$89,"VAGO")</f>
        <v>0</v>
      </c>
      <c r="E96" s="16">
        <v>1</v>
      </c>
      <c r="F96" s="47"/>
      <c r="G96" s="43">
        <f>SUMIF($B$7:$B$89,"DAS-5",$G$7:$G$89)</f>
        <v>0</v>
      </c>
      <c r="H96" s="43">
        <f>SUMIF($B$7:$B$89,"DAS-5",$H$7:$H$89)</f>
        <v>8632.4799999999977</v>
      </c>
      <c r="I96" s="43">
        <f>SUMIF($B$7:$B$89,"DAS-5",$I$7:$I$89)</f>
        <v>34529.68</v>
      </c>
      <c r="J96" s="20">
        <f t="shared" si="0"/>
        <v>43162.159999999996</v>
      </c>
      <c r="K96" s="44"/>
      <c r="L96" s="44"/>
      <c r="M96" s="44"/>
      <c r="N96" s="44"/>
      <c r="O96" s="44"/>
      <c r="P96" s="44"/>
      <c r="Q96" s="44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4.25" customHeight="1" x14ac:dyDescent="0.25">
      <c r="A97" s="46" t="s">
        <v>219</v>
      </c>
      <c r="B97" s="40" t="s">
        <v>220</v>
      </c>
      <c r="C97" s="41">
        <f>SUMIFS($E$7:$E$89,$B$7:$B$89,"CAA-1",$D$7:$D$89,"&lt;&gt;VAGO")</f>
        <v>0</v>
      </c>
      <c r="D97" s="41">
        <f>SUMIFS($E$7:$E$89,$B$7:$B$89,"CAA-1",$D$7:$D$89,"VAGO")</f>
        <v>0</v>
      </c>
      <c r="E97" s="16">
        <v>1</v>
      </c>
      <c r="F97" s="47"/>
      <c r="G97" s="43">
        <f>SUMIF($B$7:$B$89,"CAA-1",$G$7:$G$89)</f>
        <v>0</v>
      </c>
      <c r="H97" s="43">
        <f>SUMIF($B$7:$B$89,"CAA-1",$H$7:$H$89)</f>
        <v>0</v>
      </c>
      <c r="I97" s="43">
        <f>SUMIF($B$7:$B$89,"CAA-1",$I$7:$I$89)</f>
        <v>0</v>
      </c>
      <c r="J97" s="20">
        <f t="shared" si="0"/>
        <v>0</v>
      </c>
      <c r="K97" s="44"/>
      <c r="L97" s="44"/>
      <c r="M97" s="44"/>
      <c r="N97" s="44"/>
      <c r="O97" s="44"/>
      <c r="P97" s="44"/>
      <c r="Q97" s="44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4.25" customHeight="1" x14ac:dyDescent="0.25">
      <c r="A98" s="46" t="s">
        <v>221</v>
      </c>
      <c r="B98" s="40" t="s">
        <v>86</v>
      </c>
      <c r="C98" s="41">
        <f>SUMIFS($E$7:$E$89,$B$7:$B$89,"CAA-2",$D$7:$D$89,"&lt;&gt;VAGO")</f>
        <v>11</v>
      </c>
      <c r="D98" s="41">
        <f>SUMIFS($E$7:$E$89,$B$7:$B$89,"CAA-2",$D$7:$D$89,"VAGO")</f>
        <v>0</v>
      </c>
      <c r="E98" s="16">
        <v>1</v>
      </c>
      <c r="F98" s="47"/>
      <c r="G98" s="43">
        <f>SUMIF($B$7:$B$89,"CAA-2",$G$7:$G$89)</f>
        <v>0</v>
      </c>
      <c r="H98" s="43">
        <f>SUMIF($B$7:$B$89,"CAA-2",$H$7:$H$89)</f>
        <v>8478.25</v>
      </c>
      <c r="I98" s="43">
        <f>SUMIF($B$7:$B$89,"CAA-2",$I$7:$I$89)</f>
        <v>33913.110000000008</v>
      </c>
      <c r="J98" s="20">
        <f t="shared" si="0"/>
        <v>42391.360000000008</v>
      </c>
      <c r="K98" s="44"/>
      <c r="L98" s="44"/>
      <c r="M98" s="44"/>
      <c r="N98" s="44"/>
      <c r="O98" s="44"/>
      <c r="P98" s="44"/>
      <c r="Q98" s="44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4.25" customHeight="1" x14ac:dyDescent="0.25">
      <c r="A99" s="46" t="s">
        <v>222</v>
      </c>
      <c r="B99" s="40" t="s">
        <v>108</v>
      </c>
      <c r="C99" s="41">
        <f>SUMIFS($E$7:$E$89,$B$7:$B$89,"CAA-3",$D$7:$D$89,"&lt;&gt;VAGO")</f>
        <v>24</v>
      </c>
      <c r="D99" s="41">
        <f>SUMIFS($E$7:$E$89,$B$7:$B$89,"CAA-3",$D$7:$D$89,"VAGO")</f>
        <v>0</v>
      </c>
      <c r="E99" s="16">
        <v>1</v>
      </c>
      <c r="F99" s="45"/>
      <c r="G99" s="43">
        <f>SUMIF($B$7:$B$89,"CAA-3",$G$7:$G$89)</f>
        <v>0</v>
      </c>
      <c r="H99" s="43">
        <f>SUMIF($B$7:$B$89,"CAA-3",$H$7:$H$89)</f>
        <v>12023.759999999997</v>
      </c>
      <c r="I99" s="43">
        <f>SUMIF($B$7:$B$89,"CAA-3",$I$7:$I$89)</f>
        <v>48095.039999999986</v>
      </c>
      <c r="J99" s="20">
        <f t="shared" si="0"/>
        <v>60118.799999999981</v>
      </c>
      <c r="K99" s="44"/>
      <c r="L99" s="44"/>
      <c r="M99" s="44"/>
      <c r="N99" s="44"/>
      <c r="O99" s="44"/>
      <c r="P99" s="44"/>
      <c r="Q99" s="44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4.25" customHeight="1" x14ac:dyDescent="0.25">
      <c r="A100" s="46" t="s">
        <v>223</v>
      </c>
      <c r="B100" s="40" t="s">
        <v>161</v>
      </c>
      <c r="C100" s="41">
        <f>SUMIFS($E$7:$E$89,$B$7:$B$89,"CAA-4",$D$7:$D$89,"&lt;&gt;VAGO")</f>
        <v>8</v>
      </c>
      <c r="D100" s="41">
        <f>SUMIFS($E$7:$E$89,$B$7:$B$89,"CAA-4",$D$7:$D$89,"VAGO")</f>
        <v>0</v>
      </c>
      <c r="E100" s="16">
        <v>1</v>
      </c>
      <c r="F100" s="45"/>
      <c r="G100" s="43">
        <f>SUMIF($B$7:$B$89,"CAA-4",$G$7:$G$89)</f>
        <v>0</v>
      </c>
      <c r="H100" s="43">
        <f>SUMIF($B$7:$B$89,"CAA-4",$H$7:$H$89)</f>
        <v>2466.4</v>
      </c>
      <c r="I100" s="43">
        <f>SUMIF($B$7:$B$89,"CAA-4",$I$7:$I$89)</f>
        <v>9865.68</v>
      </c>
      <c r="J100" s="20">
        <f t="shared" si="0"/>
        <v>12332.08</v>
      </c>
      <c r="K100" s="44"/>
      <c r="L100" s="44"/>
      <c r="M100" s="44"/>
      <c r="N100" s="44"/>
      <c r="O100" s="44"/>
      <c r="P100" s="44"/>
      <c r="Q100" s="44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4.25" customHeight="1" x14ac:dyDescent="0.25">
      <c r="A101" s="46" t="s">
        <v>224</v>
      </c>
      <c r="B101" s="40" t="s">
        <v>180</v>
      </c>
      <c r="C101" s="41">
        <f>SUMIFS($E$7:$E$89,$B$7:$B$89,"CAA-5",$D$7:$D$89,"&lt;&gt;VAGO")</f>
        <v>17</v>
      </c>
      <c r="D101" s="41">
        <f>SUMIFS($E$7:$E$89,$B$7:$B$89,"CAA-5",$D$7:$D$89,"VAGO")</f>
        <v>0</v>
      </c>
      <c r="E101" s="16">
        <v>1</v>
      </c>
      <c r="F101" s="45"/>
      <c r="G101" s="43">
        <f>SUMIF($B$7:$B$89,"CAA-5",$G$7:$G$89)</f>
        <v>0</v>
      </c>
      <c r="H101" s="43">
        <f>SUMIF($B$7:$B$89,"CAA-5",$H$7:$H$89)</f>
        <v>4585.9200000000019</v>
      </c>
      <c r="I101" s="43">
        <f>SUMIF($B$7:$B$89,"CAA-5",$I$7:$I$89)</f>
        <v>18344.019999999997</v>
      </c>
      <c r="J101" s="20">
        <f t="shared" si="0"/>
        <v>22929.94</v>
      </c>
      <c r="K101" s="44"/>
      <c r="L101" s="44"/>
      <c r="M101" s="44"/>
      <c r="N101" s="44"/>
      <c r="O101" s="44"/>
      <c r="P101" s="44"/>
      <c r="Q101" s="44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4.25" customHeight="1" x14ac:dyDescent="0.25">
      <c r="A102" s="35" t="s">
        <v>225</v>
      </c>
      <c r="B102" s="37"/>
      <c r="C102" s="36">
        <f t="shared" ref="C102:E102" si="1">SUM(C91:C101)</f>
        <v>83</v>
      </c>
      <c r="D102" s="36">
        <f t="shared" si="1"/>
        <v>0</v>
      </c>
      <c r="E102" s="36">
        <f t="shared" si="1"/>
        <v>11</v>
      </c>
      <c r="F102" s="37"/>
      <c r="G102" s="48">
        <f t="shared" ref="G102:J102" si="2">SUM(G91:G101)</f>
        <v>12261.2</v>
      </c>
      <c r="H102" s="48">
        <f t="shared" si="2"/>
        <v>56958.599999999991</v>
      </c>
      <c r="I102" s="48">
        <f t="shared" si="2"/>
        <v>237083.58</v>
      </c>
      <c r="J102" s="48">
        <f t="shared" si="2"/>
        <v>306303.38</v>
      </c>
      <c r="K102" s="44"/>
      <c r="L102" s="44"/>
      <c r="M102" s="44"/>
      <c r="N102" s="44"/>
      <c r="O102" s="44"/>
      <c r="P102" s="44"/>
      <c r="Q102" s="44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4.25" customHeight="1" x14ac:dyDescent="0.25">
      <c r="A103" s="44"/>
      <c r="B103" s="44"/>
      <c r="C103" s="44"/>
      <c r="D103" s="44"/>
      <c r="E103" s="44"/>
      <c r="F103" s="44"/>
      <c r="G103" s="44"/>
      <c r="H103" s="38"/>
      <c r="I103" s="38"/>
      <c r="J103" s="49"/>
      <c r="K103" s="44"/>
      <c r="L103" s="44"/>
      <c r="M103" s="44"/>
      <c r="N103" s="44"/>
      <c r="O103" s="44"/>
      <c r="P103" s="44"/>
      <c r="Q103" s="44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4.25" customHeight="1" x14ac:dyDescent="0.25">
      <c r="A104" s="97" t="s">
        <v>226</v>
      </c>
      <c r="B104" s="89"/>
      <c r="C104" s="89"/>
      <c r="D104" s="89"/>
      <c r="E104" s="89"/>
      <c r="F104" s="89"/>
      <c r="G104" s="89"/>
      <c r="H104" s="89"/>
      <c r="I104" s="90"/>
      <c r="J104" s="44"/>
      <c r="K104" s="7"/>
      <c r="L104" s="44"/>
      <c r="M104" s="44"/>
      <c r="N104" s="44"/>
      <c r="O104" s="44"/>
      <c r="P104" s="44"/>
      <c r="Q104" s="44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4.25" customHeight="1" x14ac:dyDescent="0.25">
      <c r="A105" s="10" t="s">
        <v>227</v>
      </c>
      <c r="B105" s="10" t="s">
        <v>228</v>
      </c>
      <c r="C105" s="10" t="s">
        <v>229</v>
      </c>
      <c r="D105" s="10" t="s">
        <v>230</v>
      </c>
      <c r="E105" s="10" t="s">
        <v>231</v>
      </c>
      <c r="F105" s="10" t="s">
        <v>232</v>
      </c>
      <c r="G105" s="10" t="s">
        <v>233</v>
      </c>
      <c r="H105" s="10" t="s">
        <v>234</v>
      </c>
      <c r="I105" s="10" t="s">
        <v>235</v>
      </c>
      <c r="J105" s="50"/>
      <c r="K105" s="7"/>
      <c r="L105" s="50"/>
      <c r="M105" s="50"/>
      <c r="N105" s="50"/>
      <c r="O105" s="50"/>
      <c r="P105" s="50"/>
      <c r="Q105" s="50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</row>
    <row r="106" spans="1:30" ht="14.25" customHeight="1" x14ac:dyDescent="0.3">
      <c r="A106" s="51" t="s">
        <v>236</v>
      </c>
      <c r="B106" s="14" t="s">
        <v>237</v>
      </c>
      <c r="C106" s="52" t="s">
        <v>89</v>
      </c>
      <c r="D106" s="52" t="s">
        <v>31</v>
      </c>
      <c r="E106" s="40">
        <v>1</v>
      </c>
      <c r="F106" s="53" t="s">
        <v>238</v>
      </c>
      <c r="G106" s="54">
        <v>0</v>
      </c>
      <c r="H106" s="18">
        <v>6782.61</v>
      </c>
      <c r="I106" s="43">
        <f t="shared" ref="I106:I113" si="3">SUM(G106:H106)</f>
        <v>6782.61</v>
      </c>
      <c r="J106" s="44"/>
      <c r="K106" s="38"/>
      <c r="L106" s="38"/>
      <c r="M106" s="38"/>
      <c r="N106" s="38"/>
      <c r="O106" s="38"/>
      <c r="P106" s="38"/>
      <c r="Q106" s="38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</row>
    <row r="107" spans="1:30" ht="14.25" customHeight="1" x14ac:dyDescent="0.3">
      <c r="A107" s="24" t="s">
        <v>239</v>
      </c>
      <c r="B107" s="24" t="s">
        <v>237</v>
      </c>
      <c r="C107" s="52" t="s">
        <v>37</v>
      </c>
      <c r="D107" s="52" t="s">
        <v>31</v>
      </c>
      <c r="E107" s="40">
        <v>1</v>
      </c>
      <c r="F107" s="53" t="s">
        <v>254</v>
      </c>
      <c r="G107" s="54">
        <v>0</v>
      </c>
      <c r="H107" s="18">
        <v>6782.61</v>
      </c>
      <c r="I107" s="43">
        <f t="shared" si="3"/>
        <v>6782.61</v>
      </c>
      <c r="J107" s="44"/>
      <c r="K107" s="38"/>
      <c r="L107" s="38"/>
      <c r="M107" s="38"/>
      <c r="N107" s="38"/>
      <c r="O107" s="38"/>
      <c r="P107" s="38"/>
      <c r="Q107" s="38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spans="1:30" ht="14.25" customHeight="1" x14ac:dyDescent="0.3">
      <c r="A108" s="29" t="s">
        <v>241</v>
      </c>
      <c r="B108" s="14" t="s">
        <v>242</v>
      </c>
      <c r="C108" s="52" t="s">
        <v>140</v>
      </c>
      <c r="D108" s="52" t="s">
        <v>31</v>
      </c>
      <c r="E108" s="40">
        <v>1</v>
      </c>
      <c r="F108" s="53" t="s">
        <v>251</v>
      </c>
      <c r="G108" s="54">
        <v>0</v>
      </c>
      <c r="H108" s="18">
        <v>5703.56</v>
      </c>
      <c r="I108" s="43">
        <f t="shared" si="3"/>
        <v>5703.56</v>
      </c>
      <c r="J108" s="44"/>
      <c r="K108" s="38"/>
      <c r="L108" s="38"/>
      <c r="M108" s="38"/>
      <c r="N108" s="38"/>
      <c r="O108" s="38"/>
      <c r="P108" s="38"/>
      <c r="Q108" s="38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spans="1:30" ht="14.25" customHeight="1" x14ac:dyDescent="0.3">
      <c r="A109" s="24" t="s">
        <v>244</v>
      </c>
      <c r="B109" s="14" t="s">
        <v>245</v>
      </c>
      <c r="C109" s="52" t="s">
        <v>145</v>
      </c>
      <c r="D109" s="52" t="s">
        <v>31</v>
      </c>
      <c r="E109" s="40">
        <v>1</v>
      </c>
      <c r="F109" s="53" t="s">
        <v>246</v>
      </c>
      <c r="G109" s="54">
        <v>0</v>
      </c>
      <c r="H109" s="18">
        <v>5241.1099999999997</v>
      </c>
      <c r="I109" s="43">
        <f t="shared" si="3"/>
        <v>5241.1099999999997</v>
      </c>
      <c r="J109" s="44"/>
      <c r="K109" s="38"/>
      <c r="L109" s="38"/>
      <c r="M109" s="38"/>
      <c r="N109" s="38"/>
      <c r="O109" s="38"/>
      <c r="P109" s="38"/>
      <c r="Q109" s="38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spans="1:30" ht="14.25" customHeight="1" x14ac:dyDescent="0.3">
      <c r="A110" s="24" t="s">
        <v>247</v>
      </c>
      <c r="B110" s="14" t="s">
        <v>248</v>
      </c>
      <c r="C110" s="52" t="s">
        <v>89</v>
      </c>
      <c r="D110" s="52" t="s">
        <v>31</v>
      </c>
      <c r="E110" s="40">
        <v>1</v>
      </c>
      <c r="F110" s="53" t="s">
        <v>249</v>
      </c>
      <c r="G110" s="54">
        <v>0</v>
      </c>
      <c r="H110" s="18">
        <v>4316.21</v>
      </c>
      <c r="I110" s="43">
        <f t="shared" si="3"/>
        <v>4316.21</v>
      </c>
      <c r="J110" s="44"/>
      <c r="K110" s="38"/>
      <c r="L110" s="38"/>
      <c r="M110" s="38"/>
      <c r="N110" s="38"/>
      <c r="O110" s="38"/>
      <c r="P110" s="38"/>
      <c r="Q110" s="38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spans="1:30" ht="14.25" customHeight="1" x14ac:dyDescent="0.3">
      <c r="A111" s="24" t="s">
        <v>467</v>
      </c>
      <c r="B111" s="14" t="s">
        <v>248</v>
      </c>
      <c r="C111" s="52" t="s">
        <v>140</v>
      </c>
      <c r="D111" s="52" t="s">
        <v>31</v>
      </c>
      <c r="E111" s="40">
        <v>1</v>
      </c>
      <c r="F111" s="53" t="s">
        <v>455</v>
      </c>
      <c r="G111" s="54">
        <v>0</v>
      </c>
      <c r="H111" s="18">
        <v>4316.21</v>
      </c>
      <c r="I111" s="43">
        <f t="shared" si="3"/>
        <v>4316.21</v>
      </c>
      <c r="J111" s="44"/>
      <c r="K111" s="38"/>
      <c r="L111" s="38"/>
      <c r="M111" s="38"/>
      <c r="N111" s="38"/>
      <c r="O111" s="38"/>
      <c r="P111" s="38"/>
      <c r="Q111" s="38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spans="1:30" ht="14.25" customHeight="1" x14ac:dyDescent="0.3">
      <c r="A112" s="24" t="s">
        <v>252</v>
      </c>
      <c r="B112" s="24" t="s">
        <v>253</v>
      </c>
      <c r="C112" s="52" t="s">
        <v>140</v>
      </c>
      <c r="D112" s="52" t="s">
        <v>31</v>
      </c>
      <c r="E112" s="40">
        <v>1</v>
      </c>
      <c r="F112" s="53" t="s">
        <v>146</v>
      </c>
      <c r="G112" s="54">
        <v>0</v>
      </c>
      <c r="H112" s="18">
        <v>3083.01</v>
      </c>
      <c r="I112" s="43">
        <f t="shared" si="3"/>
        <v>3083.01</v>
      </c>
      <c r="J112" s="44"/>
      <c r="K112" s="38"/>
      <c r="L112" s="38"/>
      <c r="M112" s="38"/>
      <c r="N112" s="38"/>
      <c r="O112" s="38"/>
      <c r="P112" s="38"/>
      <c r="Q112" s="38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spans="1:30" ht="14.25" customHeight="1" x14ac:dyDescent="0.3">
      <c r="A113" s="24" t="s">
        <v>255</v>
      </c>
      <c r="B113" s="24" t="s">
        <v>253</v>
      </c>
      <c r="C113" s="52" t="s">
        <v>256</v>
      </c>
      <c r="D113" s="52" t="s">
        <v>31</v>
      </c>
      <c r="E113" s="40">
        <v>1</v>
      </c>
      <c r="F113" s="56" t="s">
        <v>257</v>
      </c>
      <c r="G113" s="54">
        <v>0</v>
      </c>
      <c r="H113" s="18">
        <v>3083.01</v>
      </c>
      <c r="I113" s="43">
        <f t="shared" si="3"/>
        <v>3083.01</v>
      </c>
      <c r="J113" s="44"/>
      <c r="K113" s="38"/>
      <c r="L113" s="38"/>
      <c r="M113" s="38"/>
      <c r="N113" s="38"/>
      <c r="O113" s="38"/>
      <c r="P113" s="38"/>
      <c r="Q113" s="38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spans="1:30" ht="14.25" customHeight="1" x14ac:dyDescent="0.25">
      <c r="A114" s="35" t="s">
        <v>258</v>
      </c>
      <c r="B114" s="35" t="s">
        <v>259</v>
      </c>
      <c r="C114" s="36" t="s">
        <v>260</v>
      </c>
      <c r="D114" s="36" t="s">
        <v>261</v>
      </c>
      <c r="E114" s="36" t="s">
        <v>262</v>
      </c>
      <c r="F114" s="57"/>
      <c r="G114" s="36" t="s">
        <v>263</v>
      </c>
      <c r="H114" s="36" t="s">
        <v>264</v>
      </c>
      <c r="I114" s="36" t="s">
        <v>265</v>
      </c>
      <c r="J114" s="44"/>
      <c r="K114" s="7"/>
      <c r="L114" s="7"/>
      <c r="M114" s="7"/>
      <c r="N114" s="7"/>
      <c r="O114" s="7"/>
      <c r="P114" s="7"/>
      <c r="Q114" s="7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</row>
    <row r="115" spans="1:30" ht="14.25" customHeight="1" x14ac:dyDescent="0.25">
      <c r="A115" s="39" t="s">
        <v>266</v>
      </c>
      <c r="B115" s="59" t="s">
        <v>237</v>
      </c>
      <c r="C115" s="41">
        <f>SUMIFS($E$106:$E$113,$B$106:$B$113,"FDA",$D$106:$D$113,"&lt;&gt;VAGO")</f>
        <v>2</v>
      </c>
      <c r="D115" s="41">
        <f>SUMIFS($E$106:$E$113,$B$106:$B$113,"FDA",$D$106:$D$113,"VAGO")</f>
        <v>0</v>
      </c>
      <c r="E115" s="41">
        <f t="shared" ref="E115:E119" si="4">C115+D115</f>
        <v>2</v>
      </c>
      <c r="F115" s="42"/>
      <c r="G115" s="43">
        <f>SUMIF($B$106:$B$113,"FDA",$G$106:$G$113)</f>
        <v>0</v>
      </c>
      <c r="H115" s="43">
        <f>SUMIF($B$106:$B$113,"FDA",$H$106:$H$113)</f>
        <v>13565.22</v>
      </c>
      <c r="I115" s="43">
        <f>SUMIF($B$106:$B$113,"FDA",$I$106:$I$113)</f>
        <v>13565.22</v>
      </c>
      <c r="J115" s="38"/>
      <c r="K115" s="7"/>
      <c r="L115" s="38"/>
      <c r="M115" s="38"/>
      <c r="N115" s="38"/>
      <c r="O115" s="38"/>
      <c r="P115" s="38"/>
      <c r="Q115" s="38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</row>
    <row r="116" spans="1:30" ht="14.25" customHeight="1" x14ac:dyDescent="0.25">
      <c r="A116" s="39" t="s">
        <v>267</v>
      </c>
      <c r="B116" s="59" t="s">
        <v>242</v>
      </c>
      <c r="C116" s="41">
        <f>SUMIFS($E$106:$E$113,$B$106:$B$113,"FDA-1",$D$106:$D$113,"&lt;&gt;VAGO")</f>
        <v>1</v>
      </c>
      <c r="D116" s="41">
        <f>SUMIFS($E$106:$E$113,$B$106:$B$113,"FDA-1",$D$106:$D$113,"VAGO")</f>
        <v>0</v>
      </c>
      <c r="E116" s="41">
        <f t="shared" si="4"/>
        <v>1</v>
      </c>
      <c r="F116" s="42"/>
      <c r="G116" s="43">
        <f>SUMIF($B$106:$B$113,"FDA-1",$G$106:$G$113)</f>
        <v>0</v>
      </c>
      <c r="H116" s="43">
        <f>SUMIF($B$106:$B$113,"FDA-1",$H$106:$H$113)</f>
        <v>5703.56</v>
      </c>
      <c r="I116" s="43">
        <f>SUMIF($B$106:$B$113,"FDA-1",$I$106:$I$113)</f>
        <v>5703.56</v>
      </c>
      <c r="J116" s="38"/>
      <c r="K116" s="7"/>
      <c r="L116" s="38"/>
      <c r="M116" s="38"/>
      <c r="N116" s="38"/>
      <c r="O116" s="38"/>
      <c r="P116" s="38"/>
      <c r="Q116" s="38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spans="1:30" ht="14.25" customHeight="1" x14ac:dyDescent="0.25">
      <c r="A117" s="39" t="s">
        <v>268</v>
      </c>
      <c r="B117" s="59" t="s">
        <v>245</v>
      </c>
      <c r="C117" s="41">
        <f>SUMIFS($E$106:$E$113,$B$106:$B$113,"FDA-2",$D$106:$D$113,"&lt;&gt;VAGO")</f>
        <v>1</v>
      </c>
      <c r="D117" s="41">
        <f>SUMIFS($E$106:$E$113,$B$106:$B$113,"FDA-2",$D$106:$D$113,"VAGO")</f>
        <v>0</v>
      </c>
      <c r="E117" s="41">
        <f t="shared" si="4"/>
        <v>1</v>
      </c>
      <c r="F117" s="45"/>
      <c r="G117" s="43">
        <f>SUMIF($B$106:$B$113,"FDA-2",$G$106:$G$113)</f>
        <v>0</v>
      </c>
      <c r="H117" s="43">
        <f>SUMIF($B$106:$B$113,"FDA-2",$H$106:$H$113)</f>
        <v>5241.1099999999997</v>
      </c>
      <c r="I117" s="43">
        <f>SUMIF($B$106:$B$113,"FDA-2",$I$106:$I$113)</f>
        <v>5241.1099999999997</v>
      </c>
      <c r="J117" s="38"/>
      <c r="K117" s="7"/>
      <c r="L117" s="38"/>
      <c r="M117" s="38"/>
      <c r="N117" s="38"/>
      <c r="O117" s="38"/>
      <c r="P117" s="38"/>
      <c r="Q117" s="38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spans="1:30" ht="14.25" customHeight="1" x14ac:dyDescent="0.25">
      <c r="A118" s="39" t="s">
        <v>269</v>
      </c>
      <c r="B118" s="59" t="s">
        <v>248</v>
      </c>
      <c r="C118" s="41">
        <f>SUMIFS($E$106:$E$113,$B$106:$B$113,"FDA-3",$D$106:$D$113,"&lt;&gt;VAGO")</f>
        <v>2</v>
      </c>
      <c r="D118" s="41">
        <f>SUMIFS($E$106:$E$113,$B$106:$B$113,"FDA-3",$D$106:$D$113,"VAGO")</f>
        <v>0</v>
      </c>
      <c r="E118" s="41">
        <f t="shared" si="4"/>
        <v>2</v>
      </c>
      <c r="F118" s="47"/>
      <c r="G118" s="43">
        <f>SUMIF($B$106:$B$113,"FDA-3",$G$106:$G$113)</f>
        <v>0</v>
      </c>
      <c r="H118" s="43">
        <f>SUMIF($B$106:$B$113,"FDA-3",$H$106:$H$113)</f>
        <v>8632.42</v>
      </c>
      <c r="I118" s="43">
        <f>SUMIF($B$106:$B$113,"FDA-3",$I$106:$I$113)</f>
        <v>8632.42</v>
      </c>
      <c r="J118" s="38"/>
      <c r="K118" s="7"/>
      <c r="L118" s="38"/>
      <c r="M118" s="38"/>
      <c r="N118" s="38"/>
      <c r="O118" s="38"/>
      <c r="P118" s="38"/>
      <c r="Q118" s="38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spans="1:30" ht="14.25" customHeight="1" x14ac:dyDescent="0.25">
      <c r="A119" s="39" t="s">
        <v>270</v>
      </c>
      <c r="B119" s="59" t="s">
        <v>253</v>
      </c>
      <c r="C119" s="41">
        <f>SUMIFS($E$106:$E$113,$B$106:$B$113,"FDA-4",$D$106:$D$113,"&lt;&gt;VAGO")</f>
        <v>2</v>
      </c>
      <c r="D119" s="41">
        <f>SUMIFS($E$106:$E$113,$B$106:$B$113,"FDA-4",$D$106:$D$113,"VAGO")</f>
        <v>0</v>
      </c>
      <c r="E119" s="41">
        <f t="shared" si="4"/>
        <v>2</v>
      </c>
      <c r="F119" s="45"/>
      <c r="G119" s="43">
        <f>SUMIF($B$106:$B$113,"FDA-4",$G$106:$G$113)</f>
        <v>0</v>
      </c>
      <c r="H119" s="43">
        <f>SUMIF($B$106:$B$113,"FDA-4",$H$106:$H$113)</f>
        <v>6166.02</v>
      </c>
      <c r="I119" s="43">
        <f>SUMIF($B$106:$B$113,"FDA-4",$I$106:$I$113)</f>
        <v>6166.02</v>
      </c>
      <c r="J119" s="38"/>
      <c r="K119" s="7"/>
      <c r="L119" s="38"/>
      <c r="M119" s="38"/>
      <c r="N119" s="38"/>
      <c r="O119" s="38"/>
      <c r="P119" s="38"/>
      <c r="Q119" s="38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spans="1:30" ht="14.25" customHeight="1" x14ac:dyDescent="0.25">
      <c r="A120" s="35" t="s">
        <v>271</v>
      </c>
      <c r="B120" s="57"/>
      <c r="C120" s="36">
        <f>SUM(C115:C119)</f>
        <v>8</v>
      </c>
      <c r="D120" s="36">
        <f>SUM(D116:D119)</f>
        <v>0</v>
      </c>
      <c r="E120" s="36">
        <f>SUM(E115:E119)</f>
        <v>8</v>
      </c>
      <c r="F120" s="57"/>
      <c r="G120" s="60">
        <f t="shared" ref="G120:I120" si="5">SUM(G115:G119)</f>
        <v>0</v>
      </c>
      <c r="H120" s="60">
        <f t="shared" si="5"/>
        <v>39308.33</v>
      </c>
      <c r="I120" s="60">
        <f t="shared" si="5"/>
        <v>39308.33</v>
      </c>
      <c r="J120" s="38"/>
      <c r="K120" s="7"/>
      <c r="L120" s="38"/>
      <c r="M120" s="38"/>
      <c r="N120" s="38"/>
      <c r="O120" s="38"/>
      <c r="P120" s="38"/>
      <c r="Q120" s="38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 spans="1:30" ht="14.25" customHeight="1" x14ac:dyDescent="0.25">
      <c r="A121" s="49"/>
      <c r="B121" s="49"/>
      <c r="C121" s="49"/>
      <c r="D121" s="49"/>
      <c r="E121" s="49"/>
      <c r="F121" s="49"/>
      <c r="G121" s="49"/>
      <c r="H121" s="49"/>
      <c r="I121" s="7"/>
      <c r="J121" s="38"/>
      <c r="K121" s="7"/>
      <c r="L121" s="38"/>
      <c r="M121" s="38"/>
      <c r="N121" s="38"/>
      <c r="O121" s="38"/>
      <c r="P121" s="38"/>
      <c r="Q121" s="38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 spans="1:30" ht="14.25" customHeight="1" x14ac:dyDescent="0.25">
      <c r="A122" s="97" t="s">
        <v>272</v>
      </c>
      <c r="B122" s="89"/>
      <c r="C122" s="89"/>
      <c r="D122" s="89"/>
      <c r="E122" s="89"/>
      <c r="F122" s="89"/>
      <c r="G122" s="89"/>
      <c r="H122" s="89"/>
      <c r="I122" s="90"/>
      <c r="J122" s="38"/>
      <c r="K122" s="7"/>
      <c r="L122" s="38"/>
      <c r="M122" s="38"/>
      <c r="N122" s="38"/>
      <c r="O122" s="38"/>
      <c r="P122" s="38"/>
      <c r="Q122" s="38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 spans="1:30" ht="14.25" customHeight="1" x14ac:dyDescent="0.25">
      <c r="A123" s="61" t="s">
        <v>273</v>
      </c>
      <c r="B123" s="10" t="s">
        <v>274</v>
      </c>
      <c r="C123" s="10" t="s">
        <v>275</v>
      </c>
      <c r="D123" s="10" t="s">
        <v>276</v>
      </c>
      <c r="E123" s="10" t="s">
        <v>277</v>
      </c>
      <c r="F123" s="10" t="s">
        <v>278</v>
      </c>
      <c r="G123" s="10" t="s">
        <v>279</v>
      </c>
      <c r="H123" s="10" t="s">
        <v>280</v>
      </c>
      <c r="I123" s="10" t="s">
        <v>281</v>
      </c>
      <c r="J123" s="7"/>
      <c r="K123" s="7"/>
      <c r="L123" s="7"/>
      <c r="M123" s="7"/>
      <c r="N123" s="7"/>
      <c r="O123" s="7"/>
      <c r="P123" s="7"/>
      <c r="Q123" s="7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</row>
    <row r="124" spans="1:30" ht="14.25" customHeight="1" x14ac:dyDescent="0.25">
      <c r="A124" s="62" t="s">
        <v>282</v>
      </c>
      <c r="B124" s="62" t="s">
        <v>283</v>
      </c>
      <c r="C124" s="63" t="s">
        <v>61</v>
      </c>
      <c r="D124" s="52" t="s">
        <v>31</v>
      </c>
      <c r="E124" s="40">
        <v>1</v>
      </c>
      <c r="F124" s="64" t="s">
        <v>284</v>
      </c>
      <c r="G124" s="54">
        <v>0</v>
      </c>
      <c r="H124" s="65">
        <v>1392.8</v>
      </c>
      <c r="I124" s="43">
        <f t="shared" ref="I124:I126" si="6">SUM(G124:H124)</f>
        <v>1392.8</v>
      </c>
      <c r="J124" s="38"/>
      <c r="K124" s="38"/>
      <c r="L124" s="38"/>
      <c r="M124" s="38"/>
      <c r="N124" s="38"/>
      <c r="O124" s="38"/>
      <c r="P124" s="38"/>
      <c r="Q124" s="38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</row>
    <row r="125" spans="1:30" ht="14.25" customHeight="1" x14ac:dyDescent="0.25">
      <c r="A125" s="66" t="s">
        <v>285</v>
      </c>
      <c r="B125" s="67" t="s">
        <v>283</v>
      </c>
      <c r="C125" s="52" t="s">
        <v>145</v>
      </c>
      <c r="D125" s="52" t="s">
        <v>31</v>
      </c>
      <c r="E125" s="40">
        <v>1</v>
      </c>
      <c r="F125" s="68" t="s">
        <v>286</v>
      </c>
      <c r="G125" s="54">
        <v>0</v>
      </c>
      <c r="H125" s="65">
        <v>1392.8</v>
      </c>
      <c r="I125" s="43">
        <f t="shared" si="6"/>
        <v>1392.8</v>
      </c>
      <c r="J125" s="38"/>
      <c r="K125" s="38"/>
      <c r="L125" s="38"/>
      <c r="M125" s="38"/>
      <c r="N125" s="38"/>
      <c r="O125" s="38"/>
      <c r="P125" s="38"/>
      <c r="Q125" s="38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 spans="1:30" ht="14.25" customHeight="1" x14ac:dyDescent="0.25">
      <c r="A126" s="66" t="s">
        <v>285</v>
      </c>
      <c r="B126" s="67" t="s">
        <v>283</v>
      </c>
      <c r="C126" s="52"/>
      <c r="D126" s="52" t="s">
        <v>162</v>
      </c>
      <c r="E126" s="40">
        <v>1</v>
      </c>
      <c r="F126" s="69" t="s">
        <v>162</v>
      </c>
      <c r="G126" s="54">
        <v>0</v>
      </c>
      <c r="H126" s="54">
        <v>0</v>
      </c>
      <c r="I126" s="43">
        <f t="shared" si="6"/>
        <v>0</v>
      </c>
      <c r="J126" s="38"/>
      <c r="K126" s="38"/>
      <c r="L126" s="38"/>
      <c r="M126" s="38"/>
      <c r="N126" s="38"/>
      <c r="O126" s="38"/>
      <c r="P126" s="38"/>
      <c r="Q126" s="38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 spans="1:30" ht="14.25" customHeight="1" x14ac:dyDescent="0.25">
      <c r="A127" s="35" t="s">
        <v>287</v>
      </c>
      <c r="B127" s="35" t="s">
        <v>288</v>
      </c>
      <c r="C127" s="36" t="s">
        <v>289</v>
      </c>
      <c r="D127" s="36" t="s">
        <v>290</v>
      </c>
      <c r="E127" s="36" t="s">
        <v>291</v>
      </c>
      <c r="F127" s="57"/>
      <c r="G127" s="36" t="s">
        <v>292</v>
      </c>
      <c r="H127" s="36" t="s">
        <v>293</v>
      </c>
      <c r="I127" s="36" t="s">
        <v>294</v>
      </c>
      <c r="J127" s="38"/>
      <c r="K127" s="38"/>
      <c r="L127" s="38"/>
      <c r="M127" s="38"/>
      <c r="N127" s="38"/>
      <c r="O127" s="38"/>
      <c r="P127" s="38"/>
      <c r="Q127" s="3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</row>
    <row r="128" spans="1:30" ht="14.25" customHeight="1" x14ac:dyDescent="0.25">
      <c r="A128" s="39" t="s">
        <v>295</v>
      </c>
      <c r="B128" s="59" t="s">
        <v>283</v>
      </c>
      <c r="C128" s="41">
        <f>SUMIFS($E$124:$E$126,$B$124:$B$126,"FGS-1",$D$124:$D$126,"&lt;&gt;VAGO")</f>
        <v>2</v>
      </c>
      <c r="D128" s="41">
        <f>SUMIFS($E$124:$E$126,$B$124:$B$126,"FGS-1",$D$124:$D$126,"VAGO")</f>
        <v>1</v>
      </c>
      <c r="E128" s="41">
        <f t="shared" ref="E128:E133" si="7">C128+D128</f>
        <v>3</v>
      </c>
      <c r="F128" s="42"/>
      <c r="G128" s="43">
        <f>SUMIF($B$124:$B$126,"FGS-1",$G$124:$G$126)</f>
        <v>0</v>
      </c>
      <c r="H128" s="43">
        <f>SUMIF($B$124:$B$126,"FGS-1",$H$124:$H$126)</f>
        <v>2785.6</v>
      </c>
      <c r="I128" s="43">
        <f>SUMIF($B$124:$B$126,"FGS-1",$G$124:$G$126)</f>
        <v>0</v>
      </c>
      <c r="J128" s="38"/>
      <c r="K128" s="38"/>
      <c r="L128" s="38"/>
      <c r="M128" s="38"/>
      <c r="N128" s="38"/>
      <c r="O128" s="38"/>
      <c r="P128" s="38"/>
      <c r="Q128" s="38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</row>
    <row r="129" spans="1:30" ht="14.25" customHeight="1" x14ac:dyDescent="0.25">
      <c r="A129" s="39" t="s">
        <v>296</v>
      </c>
      <c r="B129" s="59" t="s">
        <v>297</v>
      </c>
      <c r="C129" s="41">
        <f>SUMIFS($E$124:$E$126,$B$124:$B$126,"FGS-2",$D$124:$D$126,"&lt;&gt;VAGO")</f>
        <v>0</v>
      </c>
      <c r="D129" s="41">
        <f>SUMIFS($E$124:$E$126,$B$124:$B$126,"FGS-2",$D$124:$D$126,"VAGO")</f>
        <v>0</v>
      </c>
      <c r="E129" s="41">
        <f t="shared" si="7"/>
        <v>0</v>
      </c>
      <c r="F129" s="45"/>
      <c r="G129" s="43">
        <f>SUMIF($B$124:$B$126,"FGS-2",$G$124:$G$126)</f>
        <v>0</v>
      </c>
      <c r="H129" s="43">
        <f>SUMIF($B$124:$B$126,"FGS-2",$H$124:$H$126)</f>
        <v>0</v>
      </c>
      <c r="I129" s="43">
        <f>SUMIF($B$124:$B$126,"FGS-2",$G$124:$G$126)</f>
        <v>0</v>
      </c>
      <c r="J129" s="38"/>
      <c r="K129" s="38"/>
      <c r="L129" s="38"/>
      <c r="M129" s="38"/>
      <c r="N129" s="38"/>
      <c r="O129" s="38"/>
      <c r="P129" s="38"/>
      <c r="Q129" s="38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</row>
    <row r="130" spans="1:30" ht="14.25" customHeight="1" x14ac:dyDescent="0.25">
      <c r="A130" s="39" t="s">
        <v>298</v>
      </c>
      <c r="B130" s="59" t="s">
        <v>299</v>
      </c>
      <c r="C130" s="41">
        <f>SUMIFS($E$124:$E$126,$B$124:$B$126,"FGS-3",$D$124:$D$126,"&lt;&gt;VAGO")</f>
        <v>0</v>
      </c>
      <c r="D130" s="41">
        <f>SUMIFS($E$124:$E$126,$B$124:$B$126,"FGS-3",$D$124:$D$126,"VAGO")</f>
        <v>0</v>
      </c>
      <c r="E130" s="41">
        <f t="shared" si="7"/>
        <v>0</v>
      </c>
      <c r="F130" s="45"/>
      <c r="G130" s="43">
        <f>SUMIF($B$124:$B$126,"FGS-3",$G$124:$G$126)</f>
        <v>0</v>
      </c>
      <c r="H130" s="43">
        <f>SUMIF($B$124:$B$126,"FGS-3",$H$124:$H$126)</f>
        <v>0</v>
      </c>
      <c r="I130" s="43">
        <f>SUMIF($B$124:$B$126,"FGS-3",$G$124:$G$126)</f>
        <v>0</v>
      </c>
      <c r="J130" s="38"/>
      <c r="K130" s="38"/>
      <c r="L130" s="38"/>
      <c r="M130" s="38"/>
      <c r="N130" s="38"/>
      <c r="O130" s="38"/>
      <c r="P130" s="38"/>
      <c r="Q130" s="38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</row>
    <row r="131" spans="1:30" ht="14.25" customHeight="1" x14ac:dyDescent="0.25">
      <c r="A131" s="46" t="s">
        <v>300</v>
      </c>
      <c r="B131" s="70" t="s">
        <v>301</v>
      </c>
      <c r="C131" s="41">
        <f>SUMIFS($E$124:$E$126,$B$124:$B$126,"FGA-1",$D$124:$D$126,"&lt;&gt;VAGO")</f>
        <v>0</v>
      </c>
      <c r="D131" s="41">
        <f>SUMIFS($E$124:$E$126,$B$124:$B$126,"FGA-1",$D$124:$D$126,"VAGO")</f>
        <v>0</v>
      </c>
      <c r="E131" s="41">
        <f t="shared" si="7"/>
        <v>0</v>
      </c>
      <c r="F131" s="47"/>
      <c r="G131" s="43">
        <f>SUMIF($B$124:$B$126,"FGA-1",$G$124:$G$126)</f>
        <v>0</v>
      </c>
      <c r="H131" s="43">
        <f>SUMIF($B$124:$B$126,"FGA-1",$H$124:$H$126)</f>
        <v>0</v>
      </c>
      <c r="I131" s="43">
        <f>SUMIF($B$124:$B$126,"FGA-1",$G$124:$G$126)</f>
        <v>0</v>
      </c>
      <c r="J131" s="38"/>
      <c r="K131" s="38"/>
      <c r="L131" s="38"/>
      <c r="M131" s="38"/>
      <c r="N131" s="38"/>
      <c r="O131" s="38"/>
      <c r="P131" s="38"/>
      <c r="Q131" s="38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</row>
    <row r="132" spans="1:30" ht="14.25" customHeight="1" x14ac:dyDescent="0.25">
      <c r="A132" s="39" t="s">
        <v>302</v>
      </c>
      <c r="B132" s="59" t="s">
        <v>303</v>
      </c>
      <c r="C132" s="41">
        <f>SUMIFS($E$124:$E$126,$B$124:$B$126,"FGA-2",$D$124:$D$126,"&lt;&gt;VAGO")</f>
        <v>0</v>
      </c>
      <c r="D132" s="41">
        <f>SUMIFS($E$124:$E$126,$B$124:$B$126,"FGA-2",$D$124:$D$126,"VAGO")</f>
        <v>0</v>
      </c>
      <c r="E132" s="41">
        <f t="shared" si="7"/>
        <v>0</v>
      </c>
      <c r="F132" s="47"/>
      <c r="G132" s="43">
        <f>SUMIF($B$124:$B$126,"FGA-2",$G$124:$G$126)</f>
        <v>0</v>
      </c>
      <c r="H132" s="43">
        <f>SUMIF($B$124:$B$126,"FGA-2",$H$124:$H$126)</f>
        <v>0</v>
      </c>
      <c r="I132" s="43">
        <f>SUMIF($B$124:$B$126,"FGA-2",$G$124:$G$126)</f>
        <v>0</v>
      </c>
      <c r="J132" s="38"/>
      <c r="K132" s="38"/>
      <c r="L132" s="38"/>
      <c r="M132" s="38"/>
      <c r="N132" s="38"/>
      <c r="O132" s="38"/>
      <c r="P132" s="38"/>
      <c r="Q132" s="38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</row>
    <row r="133" spans="1:30" ht="14.25" customHeight="1" x14ac:dyDescent="0.25">
      <c r="A133" s="39" t="s">
        <v>304</v>
      </c>
      <c r="B133" s="59" t="s">
        <v>305</v>
      </c>
      <c r="C133" s="41">
        <f>SUMIFS($E$124:$E$126,$B$124:$B$126,"FGA-3",$D$124:$D$126,"&lt;&gt;VAGO")</f>
        <v>0</v>
      </c>
      <c r="D133" s="41">
        <f>SUMIFS($E$124:$E$126,$B$124:$B$126,"FGA-3",$D$124:$D$126,"VAGO")</f>
        <v>0</v>
      </c>
      <c r="E133" s="41">
        <f t="shared" si="7"/>
        <v>0</v>
      </c>
      <c r="F133" s="45"/>
      <c r="G133" s="43">
        <f>SUMIF($B$124:$B$126,"FGA-3",$G$124:$G$126)</f>
        <v>0</v>
      </c>
      <c r="H133" s="43">
        <f>SUMIF($B$124:$B$126,"FGA-3",$H$124:$H$126)</f>
        <v>0</v>
      </c>
      <c r="I133" s="43">
        <f>SUMIF($B$124:$B$126,"FGA-3",$G$124:$G$126)</f>
        <v>0</v>
      </c>
      <c r="J133" s="38"/>
      <c r="K133" s="38"/>
      <c r="L133" s="38"/>
      <c r="M133" s="38"/>
      <c r="N133" s="38"/>
      <c r="O133" s="38"/>
      <c r="P133" s="38"/>
      <c r="Q133" s="3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</row>
    <row r="134" spans="1:30" ht="14.25" customHeight="1" x14ac:dyDescent="0.25">
      <c r="A134" s="35" t="s">
        <v>306</v>
      </c>
      <c r="B134" s="57"/>
      <c r="C134" s="36">
        <f t="shared" ref="C134:E134" si="8">SUM(C128:C133)</f>
        <v>2</v>
      </c>
      <c r="D134" s="36">
        <f t="shared" si="8"/>
        <v>1</v>
      </c>
      <c r="E134" s="36">
        <f t="shared" si="8"/>
        <v>3</v>
      </c>
      <c r="F134" s="57"/>
      <c r="G134" s="60">
        <f t="shared" ref="G134:I134" si="9">SUM(G128:G133)</f>
        <v>0</v>
      </c>
      <c r="H134" s="60">
        <f t="shared" si="9"/>
        <v>2785.6</v>
      </c>
      <c r="I134" s="60">
        <f t="shared" si="9"/>
        <v>0</v>
      </c>
      <c r="J134" s="38"/>
      <c r="K134" s="38"/>
      <c r="L134" s="38"/>
      <c r="M134" s="38"/>
      <c r="N134" s="38"/>
      <c r="O134" s="38"/>
      <c r="P134" s="38"/>
      <c r="Q134" s="3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</row>
    <row r="135" spans="1:30" ht="14.25" customHeight="1" x14ac:dyDescent="0.25">
      <c r="A135" s="44"/>
      <c r="B135" s="44"/>
      <c r="C135" s="44"/>
      <c r="D135" s="44"/>
      <c r="E135" s="44"/>
      <c r="F135" s="44"/>
      <c r="G135" s="44"/>
      <c r="H135" s="44"/>
      <c r="I135" s="50"/>
      <c r="J135" s="50"/>
      <c r="K135" s="7"/>
      <c r="L135" s="50"/>
      <c r="M135" s="50"/>
      <c r="N135" s="50"/>
      <c r="O135" s="50"/>
      <c r="P135" s="50"/>
      <c r="Q135" s="50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</row>
    <row r="136" spans="1:30" ht="14.25" customHeight="1" x14ac:dyDescent="0.25">
      <c r="A136" s="35"/>
      <c r="B136" s="35"/>
      <c r="C136" s="36" t="s">
        <v>307</v>
      </c>
      <c r="D136" s="36" t="s">
        <v>308</v>
      </c>
      <c r="E136" s="36" t="s">
        <v>309</v>
      </c>
      <c r="F136" s="37"/>
      <c r="G136" s="36" t="s">
        <v>310</v>
      </c>
      <c r="H136" s="36" t="s">
        <v>311</v>
      </c>
      <c r="I136" s="36" t="s">
        <v>312</v>
      </c>
      <c r="J136" s="50"/>
      <c r="K136" s="7"/>
      <c r="L136" s="50"/>
      <c r="M136" s="50"/>
      <c r="N136" s="50"/>
      <c r="O136" s="50"/>
      <c r="P136" s="50"/>
      <c r="Q136" s="50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</row>
    <row r="137" spans="1:30" ht="14.25" customHeight="1" x14ac:dyDescent="0.25">
      <c r="A137" s="35" t="s">
        <v>313</v>
      </c>
      <c r="B137" s="37"/>
      <c r="C137" s="36">
        <f t="shared" ref="C137:E137" si="10">SUM(C102+C120+C134)</f>
        <v>93</v>
      </c>
      <c r="D137" s="36">
        <f t="shared" si="10"/>
        <v>1</v>
      </c>
      <c r="E137" s="36">
        <f t="shared" si="10"/>
        <v>22</v>
      </c>
      <c r="F137" s="37"/>
      <c r="G137" s="60">
        <f t="shared" ref="G137:I137" si="11">SUM(H102+G120+G134)</f>
        <v>56958.599999999991</v>
      </c>
      <c r="H137" s="60">
        <f t="shared" si="11"/>
        <v>279177.50999999995</v>
      </c>
      <c r="I137" s="60">
        <f t="shared" si="11"/>
        <v>345611.71</v>
      </c>
      <c r="J137" s="50"/>
      <c r="K137" s="7"/>
      <c r="L137" s="50"/>
      <c r="M137" s="50"/>
      <c r="N137" s="50"/>
      <c r="O137" s="50"/>
      <c r="P137" s="50"/>
      <c r="Q137" s="50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</row>
    <row r="138" spans="1:30" ht="14.25" customHeight="1" x14ac:dyDescent="0.25">
      <c r="A138" s="44"/>
      <c r="B138" s="44"/>
      <c r="C138" s="44"/>
      <c r="D138" s="44"/>
      <c r="E138" s="44"/>
      <c r="F138" s="44"/>
      <c r="G138" s="44"/>
      <c r="H138" s="44"/>
      <c r="I138" s="50"/>
      <c r="J138" s="50"/>
      <c r="K138" s="7"/>
      <c r="L138" s="50"/>
      <c r="M138" s="50"/>
      <c r="N138" s="50"/>
      <c r="O138" s="50"/>
      <c r="P138" s="50"/>
      <c r="Q138" s="50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</row>
    <row r="139" spans="1:30" ht="14.25" customHeight="1" x14ac:dyDescent="0.25">
      <c r="A139" s="98" t="s">
        <v>314</v>
      </c>
      <c r="B139" s="89"/>
      <c r="C139" s="89"/>
      <c r="D139" s="89"/>
      <c r="E139" s="89"/>
      <c r="F139" s="90"/>
      <c r="G139" s="38"/>
      <c r="H139" s="44"/>
      <c r="I139" s="44"/>
      <c r="J139" s="44"/>
      <c r="K139" s="38"/>
      <c r="L139" s="44"/>
      <c r="M139" s="50"/>
      <c r="N139" s="50"/>
      <c r="O139" s="50"/>
      <c r="P139" s="50"/>
      <c r="Q139" s="50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</row>
    <row r="140" spans="1:30" ht="14.25" customHeight="1" x14ac:dyDescent="0.25">
      <c r="A140" s="99" t="s">
        <v>315</v>
      </c>
      <c r="B140" s="89"/>
      <c r="C140" s="89"/>
      <c r="D140" s="89"/>
      <c r="E140" s="89"/>
      <c r="F140" s="90"/>
      <c r="G140" s="38"/>
      <c r="H140" s="44"/>
      <c r="I140" s="44"/>
      <c r="J140" s="44"/>
      <c r="K140" s="44"/>
      <c r="L140" s="44"/>
      <c r="M140" s="50"/>
      <c r="N140" s="50"/>
      <c r="O140" s="50"/>
      <c r="P140" s="50"/>
      <c r="Q140" s="50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</row>
    <row r="141" spans="1:30" ht="14.25" customHeight="1" x14ac:dyDescent="0.25">
      <c r="A141" s="99" t="s">
        <v>316</v>
      </c>
      <c r="B141" s="89"/>
      <c r="C141" s="89"/>
      <c r="D141" s="89"/>
      <c r="E141" s="89"/>
      <c r="F141" s="90"/>
      <c r="G141" s="38"/>
      <c r="H141" s="44"/>
      <c r="I141" s="44"/>
      <c r="J141" s="44"/>
      <c r="K141" s="44"/>
      <c r="L141" s="44"/>
      <c r="M141" s="50"/>
      <c r="N141" s="50"/>
      <c r="O141" s="50"/>
      <c r="P141" s="50"/>
      <c r="Q141" s="50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</row>
    <row r="142" spans="1:30" ht="14.25" customHeight="1" x14ac:dyDescent="0.25">
      <c r="A142" s="88" t="s">
        <v>317</v>
      </c>
      <c r="B142" s="89"/>
      <c r="C142" s="89"/>
      <c r="D142" s="89"/>
      <c r="E142" s="89"/>
      <c r="F142" s="90"/>
      <c r="G142" s="38"/>
      <c r="H142" s="44"/>
      <c r="I142" s="44"/>
      <c r="J142" s="44"/>
      <c r="K142" s="44"/>
      <c r="L142" s="44"/>
      <c r="M142" s="50"/>
      <c r="N142" s="50"/>
      <c r="O142" s="50"/>
      <c r="P142" s="50"/>
      <c r="Q142" s="50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</row>
    <row r="143" spans="1:30" ht="14.25" customHeight="1" x14ac:dyDescent="0.25">
      <c r="A143" s="88" t="s">
        <v>318</v>
      </c>
      <c r="B143" s="89"/>
      <c r="C143" s="89"/>
      <c r="D143" s="89"/>
      <c r="E143" s="89"/>
      <c r="F143" s="90"/>
      <c r="G143" s="38"/>
      <c r="H143" s="44"/>
      <c r="I143" s="44"/>
      <c r="J143" s="44"/>
      <c r="K143" s="44"/>
      <c r="L143" s="44"/>
      <c r="M143" s="50"/>
      <c r="N143" s="50"/>
      <c r="O143" s="50"/>
      <c r="P143" s="50"/>
      <c r="Q143" s="50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</row>
    <row r="144" spans="1:30" ht="14.25" customHeight="1" x14ac:dyDescent="0.25">
      <c r="A144" s="88" t="s">
        <v>319</v>
      </c>
      <c r="B144" s="89"/>
      <c r="C144" s="89"/>
      <c r="D144" s="89"/>
      <c r="E144" s="89"/>
      <c r="F144" s="90"/>
      <c r="G144" s="38"/>
      <c r="H144" s="44"/>
      <c r="I144" s="44"/>
      <c r="J144" s="44"/>
      <c r="K144" s="44"/>
      <c r="L144" s="44"/>
      <c r="M144" s="50"/>
      <c r="N144" s="50"/>
      <c r="O144" s="50"/>
      <c r="P144" s="50"/>
      <c r="Q144" s="50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</row>
    <row r="145" spans="1:30" ht="14.25" customHeight="1" x14ac:dyDescent="0.25">
      <c r="A145" s="88"/>
      <c r="B145" s="89"/>
      <c r="C145" s="89"/>
      <c r="D145" s="89"/>
      <c r="E145" s="89"/>
      <c r="F145" s="90"/>
      <c r="G145" s="38"/>
      <c r="H145" s="44"/>
      <c r="I145" s="44"/>
      <c r="J145" s="44"/>
      <c r="K145" s="44"/>
      <c r="L145" s="44"/>
      <c r="M145" s="50"/>
      <c r="N145" s="50"/>
      <c r="O145" s="50"/>
      <c r="P145" s="50"/>
      <c r="Q145" s="50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</row>
    <row r="146" spans="1:30" ht="14.25" customHeight="1" x14ac:dyDescent="0.25">
      <c r="A146" s="100"/>
      <c r="B146" s="101"/>
      <c r="C146" s="101"/>
      <c r="D146" s="101"/>
      <c r="E146" s="101"/>
      <c r="F146" s="101"/>
      <c r="G146" s="38"/>
      <c r="H146" s="44"/>
      <c r="I146" s="44"/>
      <c r="J146" s="44"/>
      <c r="K146" s="44"/>
      <c r="L146" s="44"/>
      <c r="M146" s="50"/>
      <c r="N146" s="50"/>
      <c r="O146" s="50"/>
      <c r="P146" s="50"/>
      <c r="Q146" s="50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</row>
    <row r="147" spans="1:30" ht="14.25" customHeight="1" x14ac:dyDescent="0.25">
      <c r="A147" s="98" t="s">
        <v>320</v>
      </c>
      <c r="B147" s="89"/>
      <c r="C147" s="89"/>
      <c r="D147" s="89"/>
      <c r="E147" s="89"/>
      <c r="F147" s="90"/>
      <c r="G147" s="38"/>
      <c r="H147" s="44"/>
      <c r="I147" s="44"/>
      <c r="J147" s="44"/>
      <c r="K147" s="44"/>
      <c r="L147" s="44"/>
      <c r="M147" s="50"/>
      <c r="N147" s="50"/>
      <c r="O147" s="50"/>
      <c r="P147" s="50"/>
      <c r="Q147" s="50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</row>
    <row r="148" spans="1:30" ht="14.25" customHeight="1" x14ac:dyDescent="0.25">
      <c r="A148" s="99" t="s">
        <v>321</v>
      </c>
      <c r="B148" s="89"/>
      <c r="C148" s="89"/>
      <c r="D148" s="89"/>
      <c r="E148" s="89"/>
      <c r="F148" s="90"/>
      <c r="G148" s="38"/>
      <c r="H148" s="44"/>
      <c r="I148" s="44"/>
      <c r="J148" s="44"/>
      <c r="K148" s="44"/>
      <c r="L148" s="44"/>
      <c r="M148" s="50"/>
      <c r="N148" s="50"/>
      <c r="O148" s="50"/>
      <c r="P148" s="50"/>
      <c r="Q148" s="50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</row>
    <row r="149" spans="1:30" ht="14.25" customHeight="1" x14ac:dyDescent="0.25">
      <c r="A149" s="88" t="s">
        <v>322</v>
      </c>
      <c r="B149" s="89"/>
      <c r="C149" s="89"/>
      <c r="D149" s="89"/>
      <c r="E149" s="89"/>
      <c r="F149" s="90"/>
      <c r="G149" s="38"/>
      <c r="H149" s="44"/>
      <c r="I149" s="44"/>
      <c r="J149" s="44"/>
      <c r="K149" s="44"/>
      <c r="L149" s="44"/>
      <c r="M149" s="50"/>
      <c r="N149" s="50"/>
      <c r="O149" s="50"/>
      <c r="P149" s="50"/>
      <c r="Q149" s="50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</row>
    <row r="150" spans="1:30" ht="14.25" customHeight="1" x14ac:dyDescent="0.25">
      <c r="A150" s="88" t="s">
        <v>323</v>
      </c>
      <c r="B150" s="89"/>
      <c r="C150" s="89"/>
      <c r="D150" s="89"/>
      <c r="E150" s="89"/>
      <c r="F150" s="90"/>
      <c r="G150" s="38"/>
      <c r="H150" s="44"/>
      <c r="I150" s="44"/>
      <c r="J150" s="44"/>
      <c r="K150" s="44"/>
      <c r="L150" s="44"/>
      <c r="M150" s="50"/>
      <c r="N150" s="50"/>
      <c r="O150" s="50"/>
      <c r="P150" s="50"/>
      <c r="Q150" s="50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</row>
    <row r="151" spans="1:30" ht="14.25" customHeight="1" x14ac:dyDescent="0.25">
      <c r="A151" s="88" t="s">
        <v>324</v>
      </c>
      <c r="B151" s="89"/>
      <c r="C151" s="89"/>
      <c r="D151" s="89"/>
      <c r="E151" s="89"/>
      <c r="F151" s="90"/>
      <c r="G151" s="38"/>
      <c r="H151" s="44"/>
      <c r="I151" s="44"/>
      <c r="J151" s="44"/>
      <c r="K151" s="44"/>
      <c r="L151" s="44"/>
      <c r="M151" s="50"/>
      <c r="N151" s="50"/>
      <c r="O151" s="50"/>
      <c r="P151" s="50"/>
      <c r="Q151" s="50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</row>
    <row r="152" spans="1:30" ht="14.25" customHeight="1" x14ac:dyDescent="0.25">
      <c r="A152" s="88" t="s">
        <v>325</v>
      </c>
      <c r="B152" s="89"/>
      <c r="C152" s="89"/>
      <c r="D152" s="89"/>
      <c r="E152" s="89"/>
      <c r="F152" s="90"/>
      <c r="G152" s="38"/>
      <c r="H152" s="44"/>
      <c r="I152" s="44"/>
      <c r="J152" s="44"/>
      <c r="K152" s="44"/>
      <c r="L152" s="44"/>
      <c r="M152" s="50"/>
      <c r="N152" s="50"/>
      <c r="O152" s="50"/>
      <c r="P152" s="50"/>
      <c r="Q152" s="50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</row>
    <row r="153" spans="1:30" ht="14.25" customHeight="1" x14ac:dyDescent="0.25">
      <c r="A153" s="88" t="s">
        <v>326</v>
      </c>
      <c r="B153" s="89"/>
      <c r="C153" s="89"/>
      <c r="D153" s="89"/>
      <c r="E153" s="89"/>
      <c r="F153" s="90"/>
      <c r="G153" s="38"/>
      <c r="H153" s="44"/>
      <c r="I153" s="44"/>
      <c r="J153" s="44"/>
      <c r="K153" s="44"/>
      <c r="L153" s="44"/>
      <c r="M153" s="50"/>
      <c r="N153" s="50"/>
      <c r="O153" s="50"/>
      <c r="P153" s="50"/>
      <c r="Q153" s="50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</row>
    <row r="154" spans="1:30" ht="14.25" customHeight="1" x14ac:dyDescent="0.25">
      <c r="A154" s="88" t="s">
        <v>327</v>
      </c>
      <c r="B154" s="89"/>
      <c r="C154" s="89"/>
      <c r="D154" s="89"/>
      <c r="E154" s="89"/>
      <c r="F154" s="90"/>
      <c r="G154" s="38"/>
      <c r="H154" s="44"/>
      <c r="I154" s="44"/>
      <c r="J154" s="44"/>
      <c r="K154" s="44"/>
      <c r="L154" s="44"/>
      <c r="M154" s="50"/>
      <c r="N154" s="50"/>
      <c r="O154" s="50"/>
      <c r="P154" s="50"/>
      <c r="Q154" s="50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</row>
    <row r="155" spans="1:30" ht="14.25" customHeight="1" x14ac:dyDescent="0.25">
      <c r="A155" s="88" t="s">
        <v>328</v>
      </c>
      <c r="B155" s="89"/>
      <c r="C155" s="89"/>
      <c r="D155" s="89"/>
      <c r="E155" s="89"/>
      <c r="F155" s="90"/>
      <c r="G155" s="38"/>
      <c r="H155" s="44"/>
      <c r="I155" s="44"/>
      <c r="J155" s="44"/>
      <c r="K155" s="44"/>
      <c r="L155" s="44"/>
      <c r="M155" s="50"/>
      <c r="N155" s="50"/>
      <c r="O155" s="50"/>
      <c r="P155" s="50"/>
      <c r="Q155" s="50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</row>
    <row r="156" spans="1:30" ht="14.25" customHeight="1" x14ac:dyDescent="0.25">
      <c r="A156" s="88" t="s">
        <v>329</v>
      </c>
      <c r="B156" s="89"/>
      <c r="C156" s="89"/>
      <c r="D156" s="89"/>
      <c r="E156" s="89"/>
      <c r="F156" s="90"/>
      <c r="G156" s="38"/>
      <c r="H156" s="44"/>
      <c r="I156" s="44"/>
      <c r="J156" s="44"/>
      <c r="K156" s="44"/>
      <c r="L156" s="44"/>
      <c r="M156" s="50"/>
      <c r="N156" s="50"/>
      <c r="O156" s="50"/>
      <c r="P156" s="50"/>
      <c r="Q156" s="50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</row>
    <row r="157" spans="1:30" ht="14.25" customHeight="1" x14ac:dyDescent="0.25">
      <c r="A157" s="88" t="s">
        <v>330</v>
      </c>
      <c r="B157" s="89"/>
      <c r="C157" s="89"/>
      <c r="D157" s="89"/>
      <c r="E157" s="89"/>
      <c r="F157" s="90"/>
      <c r="G157" s="38"/>
      <c r="H157" s="44"/>
      <c r="I157" s="44"/>
      <c r="J157" s="44"/>
      <c r="K157" s="44"/>
      <c r="L157" s="44"/>
      <c r="M157" s="50"/>
      <c r="N157" s="50"/>
      <c r="O157" s="50"/>
      <c r="P157" s="50"/>
      <c r="Q157" s="50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</row>
    <row r="158" spans="1:30" ht="14.25" customHeight="1" x14ac:dyDescent="0.25">
      <c r="A158" s="88" t="s">
        <v>331</v>
      </c>
      <c r="B158" s="89"/>
      <c r="C158" s="89"/>
      <c r="D158" s="89"/>
      <c r="E158" s="89"/>
      <c r="F158" s="90"/>
      <c r="G158" s="38"/>
      <c r="H158" s="44"/>
      <c r="I158" s="44"/>
      <c r="J158" s="44"/>
      <c r="K158" s="44"/>
      <c r="L158" s="44"/>
      <c r="M158" s="50"/>
      <c r="N158" s="50"/>
      <c r="O158" s="50"/>
      <c r="P158" s="50"/>
      <c r="Q158" s="50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</row>
    <row r="159" spans="1:30" ht="14.25" customHeight="1" x14ac:dyDescent="0.25">
      <c r="A159" s="88" t="s">
        <v>332</v>
      </c>
      <c r="B159" s="89"/>
      <c r="C159" s="89"/>
      <c r="D159" s="89"/>
      <c r="E159" s="89"/>
      <c r="F159" s="90"/>
      <c r="G159" s="38"/>
      <c r="H159" s="44"/>
      <c r="I159" s="44"/>
      <c r="J159" s="44"/>
      <c r="K159" s="44"/>
      <c r="L159" s="44"/>
      <c r="M159" s="50"/>
      <c r="N159" s="50"/>
      <c r="O159" s="50"/>
      <c r="P159" s="50"/>
      <c r="Q159" s="50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</row>
    <row r="160" spans="1:30" ht="14.25" customHeight="1" x14ac:dyDescent="0.25">
      <c r="A160" s="88" t="s">
        <v>333</v>
      </c>
      <c r="B160" s="89"/>
      <c r="C160" s="89"/>
      <c r="D160" s="89"/>
      <c r="E160" s="89"/>
      <c r="F160" s="90"/>
      <c r="G160" s="38"/>
      <c r="H160" s="44"/>
      <c r="I160" s="44"/>
      <c r="J160" s="44"/>
      <c r="K160" s="44"/>
      <c r="L160" s="44"/>
      <c r="M160" s="50"/>
      <c r="N160" s="50"/>
      <c r="O160" s="50"/>
      <c r="P160" s="50"/>
      <c r="Q160" s="50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</row>
    <row r="161" spans="1:30" ht="14.25" customHeight="1" x14ac:dyDescent="0.25">
      <c r="A161" s="88" t="s">
        <v>334</v>
      </c>
      <c r="B161" s="89"/>
      <c r="C161" s="89"/>
      <c r="D161" s="89"/>
      <c r="E161" s="89"/>
      <c r="F161" s="90"/>
      <c r="G161" s="38"/>
      <c r="H161" s="44"/>
      <c r="I161" s="44"/>
      <c r="J161" s="44"/>
      <c r="K161" s="44"/>
      <c r="L161" s="44"/>
      <c r="M161" s="50"/>
      <c r="N161" s="50"/>
      <c r="O161" s="50"/>
      <c r="P161" s="50"/>
      <c r="Q161" s="50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</row>
    <row r="162" spans="1:30" ht="14.25" customHeight="1" x14ac:dyDescent="0.25">
      <c r="A162" s="88" t="s">
        <v>335</v>
      </c>
      <c r="B162" s="89"/>
      <c r="C162" s="89"/>
      <c r="D162" s="89"/>
      <c r="E162" s="89"/>
      <c r="F162" s="90"/>
      <c r="G162" s="38"/>
      <c r="H162" s="44"/>
      <c r="I162" s="44"/>
      <c r="J162" s="44"/>
      <c r="K162" s="44"/>
      <c r="L162" s="44"/>
      <c r="M162" s="50"/>
      <c r="N162" s="50"/>
      <c r="O162" s="50"/>
      <c r="P162" s="50"/>
      <c r="Q162" s="50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</row>
    <row r="163" spans="1:30" ht="14.25" customHeight="1" x14ac:dyDescent="0.25">
      <c r="A163" s="88" t="s">
        <v>336</v>
      </c>
      <c r="B163" s="89"/>
      <c r="C163" s="89"/>
      <c r="D163" s="89"/>
      <c r="E163" s="89"/>
      <c r="F163" s="90"/>
      <c r="G163" s="38"/>
      <c r="H163" s="44"/>
      <c r="I163" s="44"/>
      <c r="J163" s="44"/>
      <c r="K163" s="44"/>
      <c r="L163" s="44"/>
      <c r="M163" s="50"/>
      <c r="N163" s="50"/>
      <c r="O163" s="50"/>
      <c r="P163" s="50"/>
      <c r="Q163" s="50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</row>
    <row r="164" spans="1:30" ht="14.25" customHeight="1" x14ac:dyDescent="0.25">
      <c r="A164" s="88" t="s">
        <v>337</v>
      </c>
      <c r="B164" s="89"/>
      <c r="C164" s="89"/>
      <c r="D164" s="89"/>
      <c r="E164" s="89"/>
      <c r="F164" s="90"/>
      <c r="G164" s="38"/>
      <c r="H164" s="44"/>
      <c r="I164" s="44"/>
      <c r="J164" s="44"/>
      <c r="K164" s="44"/>
      <c r="L164" s="44"/>
      <c r="M164" s="50"/>
      <c r="N164" s="50"/>
      <c r="O164" s="50"/>
      <c r="P164" s="50"/>
      <c r="Q164" s="50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</row>
    <row r="165" spans="1:30" ht="14.25" customHeight="1" x14ac:dyDescent="0.25">
      <c r="A165" s="88" t="s">
        <v>338</v>
      </c>
      <c r="B165" s="89"/>
      <c r="C165" s="89"/>
      <c r="D165" s="89"/>
      <c r="E165" s="89"/>
      <c r="F165" s="90"/>
      <c r="G165" s="38"/>
      <c r="H165" s="44"/>
      <c r="I165" s="44"/>
      <c r="J165" s="44"/>
      <c r="K165" s="44"/>
      <c r="L165" s="44"/>
      <c r="M165" s="50"/>
      <c r="N165" s="50"/>
      <c r="O165" s="50"/>
      <c r="P165" s="50"/>
      <c r="Q165" s="50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</row>
    <row r="166" spans="1:30" ht="14.25" customHeight="1" x14ac:dyDescent="0.25">
      <c r="A166" s="88" t="s">
        <v>339</v>
      </c>
      <c r="B166" s="89"/>
      <c r="C166" s="89"/>
      <c r="D166" s="89"/>
      <c r="E166" s="89"/>
      <c r="F166" s="90"/>
      <c r="G166" s="38"/>
      <c r="H166" s="44"/>
      <c r="I166" s="44"/>
      <c r="J166" s="44"/>
      <c r="K166" s="44"/>
      <c r="L166" s="44"/>
      <c r="M166" s="50"/>
      <c r="N166" s="50"/>
      <c r="O166" s="50"/>
      <c r="P166" s="50"/>
      <c r="Q166" s="50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</row>
    <row r="167" spans="1:30" ht="14.25" customHeight="1" x14ac:dyDescent="0.25">
      <c r="A167" s="88" t="s">
        <v>340</v>
      </c>
      <c r="B167" s="89"/>
      <c r="C167" s="89"/>
      <c r="D167" s="89"/>
      <c r="E167" s="89"/>
      <c r="F167" s="90"/>
      <c r="G167" s="38"/>
      <c r="H167" s="44"/>
      <c r="I167" s="44"/>
      <c r="J167" s="44"/>
      <c r="K167" s="44"/>
      <c r="L167" s="44"/>
      <c r="M167" s="50"/>
      <c r="N167" s="50"/>
      <c r="O167" s="50"/>
      <c r="P167" s="50"/>
      <c r="Q167" s="50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</row>
    <row r="168" spans="1:30" ht="14.25" customHeight="1" x14ac:dyDescent="0.25">
      <c r="A168" s="88" t="s">
        <v>341</v>
      </c>
      <c r="B168" s="89"/>
      <c r="C168" s="89"/>
      <c r="D168" s="89"/>
      <c r="E168" s="89"/>
      <c r="F168" s="90"/>
      <c r="G168" s="38"/>
      <c r="H168" s="44"/>
      <c r="I168" s="44"/>
      <c r="J168" s="44"/>
      <c r="K168" s="44"/>
      <c r="L168" s="44"/>
      <c r="M168" s="50"/>
      <c r="N168" s="50"/>
      <c r="O168" s="50"/>
      <c r="P168" s="50"/>
      <c r="Q168" s="50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</row>
    <row r="169" spans="1:30" ht="14.25" customHeight="1" x14ac:dyDescent="0.25">
      <c r="A169" s="88" t="s">
        <v>342</v>
      </c>
      <c r="B169" s="89"/>
      <c r="C169" s="89"/>
      <c r="D169" s="89"/>
      <c r="E169" s="89"/>
      <c r="F169" s="90"/>
      <c r="G169" s="38"/>
      <c r="H169" s="44"/>
      <c r="I169" s="44"/>
      <c r="J169" s="44"/>
      <c r="K169" s="44"/>
      <c r="L169" s="44"/>
      <c r="M169" s="50"/>
      <c r="N169" s="50"/>
      <c r="O169" s="50"/>
      <c r="P169" s="50"/>
      <c r="Q169" s="50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</row>
    <row r="170" spans="1:30" ht="14.25" customHeight="1" x14ac:dyDescent="0.25">
      <c r="A170" s="88" t="s">
        <v>343</v>
      </c>
      <c r="B170" s="89"/>
      <c r="C170" s="89"/>
      <c r="D170" s="89"/>
      <c r="E170" s="89"/>
      <c r="F170" s="90"/>
      <c r="G170" s="38"/>
      <c r="H170" s="44"/>
      <c r="I170" s="44"/>
      <c r="J170" s="44"/>
      <c r="K170" s="44"/>
      <c r="L170" s="44"/>
      <c r="M170" s="50"/>
      <c r="N170" s="50"/>
      <c r="O170" s="50"/>
      <c r="P170" s="50"/>
      <c r="Q170" s="50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</row>
    <row r="171" spans="1:30" ht="14.25" customHeight="1" x14ac:dyDescent="0.25">
      <c r="A171" s="88" t="s">
        <v>344</v>
      </c>
      <c r="B171" s="89"/>
      <c r="C171" s="89"/>
      <c r="D171" s="89"/>
      <c r="E171" s="89"/>
      <c r="F171" s="90"/>
      <c r="G171" s="38"/>
      <c r="H171" s="44"/>
      <c r="I171" s="44"/>
      <c r="J171" s="44"/>
      <c r="K171" s="44"/>
      <c r="L171" s="44"/>
      <c r="M171" s="50"/>
      <c r="N171" s="50"/>
      <c r="O171" s="50"/>
      <c r="P171" s="50"/>
      <c r="Q171" s="50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</row>
    <row r="172" spans="1:30" ht="14.25" customHeight="1" x14ac:dyDescent="0.25">
      <c r="A172" s="88" t="s">
        <v>345</v>
      </c>
      <c r="B172" s="89"/>
      <c r="C172" s="89"/>
      <c r="D172" s="89"/>
      <c r="E172" s="89"/>
      <c r="F172" s="90"/>
      <c r="G172" s="38"/>
      <c r="H172" s="44"/>
      <c r="I172" s="44"/>
      <c r="J172" s="44"/>
      <c r="K172" s="44"/>
      <c r="L172" s="44"/>
      <c r="M172" s="50"/>
      <c r="N172" s="50"/>
      <c r="O172" s="50"/>
      <c r="P172" s="50"/>
      <c r="Q172" s="50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</row>
    <row r="173" spans="1:30" ht="14.25" customHeight="1" x14ac:dyDescent="0.25">
      <c r="A173" s="88" t="s">
        <v>346</v>
      </c>
      <c r="B173" s="89"/>
      <c r="C173" s="89"/>
      <c r="D173" s="89"/>
      <c r="E173" s="89"/>
      <c r="F173" s="90"/>
      <c r="G173" s="38"/>
      <c r="H173" s="44"/>
      <c r="I173" s="44"/>
      <c r="J173" s="44"/>
      <c r="K173" s="44"/>
      <c r="L173" s="44"/>
      <c r="M173" s="50"/>
      <c r="N173" s="50"/>
      <c r="O173" s="50"/>
      <c r="P173" s="50"/>
      <c r="Q173" s="50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</row>
    <row r="174" spans="1:30" ht="14.25" customHeight="1" x14ac:dyDescent="0.25">
      <c r="A174" s="88" t="s">
        <v>347</v>
      </c>
      <c r="B174" s="89"/>
      <c r="C174" s="89"/>
      <c r="D174" s="89"/>
      <c r="E174" s="89"/>
      <c r="F174" s="90"/>
      <c r="G174" s="38"/>
      <c r="H174" s="44"/>
      <c r="I174" s="44"/>
      <c r="J174" s="44"/>
      <c r="K174" s="44"/>
      <c r="L174" s="44"/>
      <c r="M174" s="50"/>
      <c r="N174" s="50"/>
      <c r="O174" s="50"/>
      <c r="P174" s="50"/>
      <c r="Q174" s="50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</row>
    <row r="175" spans="1:30" ht="14.25" customHeight="1" x14ac:dyDescent="0.25">
      <c r="A175" s="88" t="s">
        <v>348</v>
      </c>
      <c r="B175" s="89"/>
      <c r="C175" s="89"/>
      <c r="D175" s="89"/>
      <c r="E175" s="89"/>
      <c r="F175" s="90"/>
      <c r="G175" s="38"/>
      <c r="H175" s="44"/>
      <c r="I175" s="44"/>
      <c r="J175" s="44"/>
      <c r="K175" s="44"/>
      <c r="L175" s="44"/>
      <c r="M175" s="50"/>
      <c r="N175" s="50"/>
      <c r="O175" s="50"/>
      <c r="P175" s="50"/>
      <c r="Q175" s="50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</row>
    <row r="176" spans="1:30" ht="14.25" customHeight="1" x14ac:dyDescent="0.25">
      <c r="A176" s="88" t="s">
        <v>349</v>
      </c>
      <c r="B176" s="89"/>
      <c r="C176" s="89"/>
      <c r="D176" s="89"/>
      <c r="E176" s="89"/>
      <c r="F176" s="90"/>
      <c r="G176" s="38"/>
      <c r="H176" s="44"/>
      <c r="I176" s="44"/>
      <c r="J176" s="44"/>
      <c r="K176" s="44"/>
      <c r="L176" s="44"/>
      <c r="M176" s="50"/>
      <c r="N176" s="50"/>
      <c r="O176" s="50"/>
      <c r="P176" s="50"/>
      <c r="Q176" s="50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</row>
    <row r="177" spans="1:30" ht="14.25" customHeight="1" x14ac:dyDescent="0.25">
      <c r="A177" s="88" t="s">
        <v>350</v>
      </c>
      <c r="B177" s="89"/>
      <c r="C177" s="89"/>
      <c r="D177" s="89"/>
      <c r="E177" s="89"/>
      <c r="F177" s="90"/>
      <c r="G177" s="38"/>
      <c r="H177" s="44"/>
      <c r="I177" s="44"/>
      <c r="J177" s="44"/>
      <c r="K177" s="44"/>
      <c r="L177" s="44"/>
      <c r="M177" s="50"/>
      <c r="N177" s="50"/>
      <c r="O177" s="50"/>
      <c r="P177" s="50"/>
      <c r="Q177" s="50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</row>
    <row r="178" spans="1:30" ht="14.25" customHeight="1" x14ac:dyDescent="0.25">
      <c r="A178" s="88" t="s">
        <v>351</v>
      </c>
      <c r="B178" s="89"/>
      <c r="C178" s="89"/>
      <c r="D178" s="89"/>
      <c r="E178" s="89"/>
      <c r="F178" s="90"/>
      <c r="G178" s="38"/>
      <c r="H178" s="44"/>
      <c r="I178" s="44"/>
      <c r="J178" s="44"/>
      <c r="K178" s="44"/>
      <c r="L178" s="44"/>
      <c r="M178" s="50"/>
      <c r="N178" s="50"/>
      <c r="O178" s="50"/>
      <c r="P178" s="50"/>
      <c r="Q178" s="50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</row>
    <row r="179" spans="1:30" ht="14.25" customHeight="1" x14ac:dyDescent="0.25">
      <c r="A179" s="88" t="s">
        <v>352</v>
      </c>
      <c r="B179" s="89"/>
      <c r="C179" s="89"/>
      <c r="D179" s="89"/>
      <c r="E179" s="89"/>
      <c r="F179" s="90"/>
      <c r="G179" s="38"/>
      <c r="H179" s="44"/>
      <c r="I179" s="44"/>
      <c r="J179" s="44"/>
      <c r="K179" s="44"/>
      <c r="L179" s="44"/>
      <c r="M179" s="50"/>
      <c r="N179" s="50"/>
      <c r="O179" s="50"/>
      <c r="P179" s="50"/>
      <c r="Q179" s="50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</row>
    <row r="180" spans="1:30" ht="14.25" customHeight="1" x14ac:dyDescent="0.25">
      <c r="A180" s="88" t="s">
        <v>353</v>
      </c>
      <c r="B180" s="89"/>
      <c r="C180" s="89"/>
      <c r="D180" s="89"/>
      <c r="E180" s="89"/>
      <c r="F180" s="90"/>
      <c r="G180" s="38"/>
      <c r="H180" s="44"/>
      <c r="I180" s="44"/>
      <c r="J180" s="44"/>
      <c r="K180" s="44"/>
      <c r="L180" s="44"/>
      <c r="M180" s="50"/>
      <c r="N180" s="50"/>
      <c r="O180" s="50"/>
      <c r="P180" s="50"/>
      <c r="Q180" s="50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</row>
    <row r="181" spans="1:30" ht="14.25" customHeight="1" x14ac:dyDescent="0.25">
      <c r="A181" s="88" t="s">
        <v>354</v>
      </c>
      <c r="B181" s="89"/>
      <c r="C181" s="89"/>
      <c r="D181" s="89"/>
      <c r="E181" s="89"/>
      <c r="F181" s="90"/>
      <c r="G181" s="38"/>
      <c r="H181" s="44"/>
      <c r="I181" s="44"/>
      <c r="J181" s="44"/>
      <c r="K181" s="44"/>
      <c r="L181" s="44"/>
      <c r="M181" s="50"/>
      <c r="N181" s="50"/>
      <c r="O181" s="50"/>
      <c r="P181" s="50"/>
      <c r="Q181" s="50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</row>
    <row r="182" spans="1:30" ht="14.25" customHeight="1" x14ac:dyDescent="0.25">
      <c r="A182" s="88" t="s">
        <v>355</v>
      </c>
      <c r="B182" s="89"/>
      <c r="C182" s="89"/>
      <c r="D182" s="89"/>
      <c r="E182" s="89"/>
      <c r="F182" s="90"/>
      <c r="G182" s="38"/>
      <c r="H182" s="44"/>
      <c r="I182" s="44"/>
      <c r="J182" s="44"/>
      <c r="K182" s="44"/>
      <c r="L182" s="44"/>
      <c r="M182" s="50"/>
      <c r="N182" s="50"/>
      <c r="O182" s="50"/>
      <c r="P182" s="50"/>
      <c r="Q182" s="50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</row>
    <row r="183" spans="1:30" ht="14.25" customHeight="1" x14ac:dyDescent="0.25">
      <c r="A183" s="88" t="s">
        <v>356</v>
      </c>
      <c r="B183" s="89"/>
      <c r="C183" s="89"/>
      <c r="D183" s="89"/>
      <c r="E183" s="89"/>
      <c r="F183" s="90"/>
      <c r="G183" s="38"/>
      <c r="H183" s="44"/>
      <c r="I183" s="44"/>
      <c r="J183" s="44"/>
      <c r="K183" s="44"/>
      <c r="L183" s="44"/>
      <c r="M183" s="50"/>
      <c r="N183" s="50"/>
      <c r="O183" s="50"/>
      <c r="P183" s="50"/>
      <c r="Q183" s="50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</row>
    <row r="184" spans="1:30" ht="14.25" customHeight="1" x14ac:dyDescent="0.25">
      <c r="A184" s="88" t="s">
        <v>357</v>
      </c>
      <c r="B184" s="89"/>
      <c r="C184" s="89"/>
      <c r="D184" s="89"/>
      <c r="E184" s="89"/>
      <c r="F184" s="90"/>
      <c r="G184" s="38"/>
      <c r="H184" s="44"/>
      <c r="I184" s="44"/>
      <c r="J184" s="44"/>
      <c r="K184" s="44"/>
      <c r="L184" s="44"/>
      <c r="M184" s="50"/>
      <c r="N184" s="50"/>
      <c r="O184" s="50"/>
      <c r="P184" s="50"/>
      <c r="Q184" s="50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</row>
    <row r="185" spans="1:30" ht="14.25" customHeight="1" x14ac:dyDescent="0.25">
      <c r="A185" s="88" t="s">
        <v>358</v>
      </c>
      <c r="B185" s="89"/>
      <c r="C185" s="89"/>
      <c r="D185" s="89"/>
      <c r="E185" s="89"/>
      <c r="F185" s="90"/>
      <c r="G185" s="38"/>
      <c r="H185" s="44"/>
      <c r="I185" s="44"/>
      <c r="J185" s="44"/>
      <c r="K185" s="44"/>
      <c r="L185" s="44"/>
      <c r="M185" s="50"/>
      <c r="N185" s="50"/>
      <c r="O185" s="50"/>
      <c r="P185" s="50"/>
      <c r="Q185" s="50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</row>
    <row r="186" spans="1:30" ht="14.25" customHeight="1" x14ac:dyDescent="0.25">
      <c r="A186" s="88" t="s">
        <v>359</v>
      </c>
      <c r="B186" s="89"/>
      <c r="C186" s="89"/>
      <c r="D186" s="89"/>
      <c r="E186" s="89"/>
      <c r="F186" s="90"/>
      <c r="G186" s="38"/>
      <c r="H186" s="44"/>
      <c r="I186" s="44"/>
      <c r="J186" s="44"/>
      <c r="K186" s="44"/>
      <c r="L186" s="44"/>
      <c r="M186" s="50"/>
      <c r="N186" s="50"/>
      <c r="O186" s="50"/>
      <c r="P186" s="50"/>
      <c r="Q186" s="50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</row>
    <row r="187" spans="1:30" ht="14.25" customHeight="1" x14ac:dyDescent="0.25">
      <c r="A187" s="88" t="s">
        <v>360</v>
      </c>
      <c r="B187" s="89"/>
      <c r="C187" s="89"/>
      <c r="D187" s="89"/>
      <c r="E187" s="89"/>
      <c r="F187" s="90"/>
      <c r="G187" s="38"/>
      <c r="H187" s="44"/>
      <c r="I187" s="44"/>
      <c r="J187" s="44"/>
      <c r="K187" s="44"/>
      <c r="L187" s="44"/>
      <c r="M187" s="50"/>
      <c r="N187" s="50"/>
      <c r="O187" s="50"/>
      <c r="P187" s="50"/>
      <c r="Q187" s="50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</row>
    <row r="188" spans="1:30" ht="14.25" customHeight="1" x14ac:dyDescent="0.25">
      <c r="A188" s="88" t="s">
        <v>361</v>
      </c>
      <c r="B188" s="89"/>
      <c r="C188" s="89"/>
      <c r="D188" s="89"/>
      <c r="E188" s="89"/>
      <c r="F188" s="90"/>
      <c r="G188" s="38"/>
      <c r="H188" s="44"/>
      <c r="I188" s="44"/>
      <c r="J188" s="44"/>
      <c r="K188" s="44"/>
      <c r="L188" s="44"/>
      <c r="M188" s="50"/>
      <c r="N188" s="50"/>
      <c r="O188" s="50"/>
      <c r="P188" s="50"/>
      <c r="Q188" s="50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</row>
    <row r="189" spans="1:30" ht="14.25" customHeight="1" x14ac:dyDescent="0.25">
      <c r="A189" s="88" t="s">
        <v>362</v>
      </c>
      <c r="B189" s="89"/>
      <c r="C189" s="89"/>
      <c r="D189" s="89"/>
      <c r="E189" s="89"/>
      <c r="F189" s="90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</row>
    <row r="190" spans="1:30" ht="14.25" customHeight="1" x14ac:dyDescent="0.25">
      <c r="A190" s="88" t="s">
        <v>363</v>
      </c>
      <c r="B190" s="89"/>
      <c r="C190" s="89"/>
      <c r="D190" s="89"/>
      <c r="E190" s="89"/>
      <c r="F190" s="90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</row>
    <row r="191" spans="1:30" ht="14.25" customHeight="1" x14ac:dyDescent="0.25">
      <c r="A191" s="88" t="s">
        <v>364</v>
      </c>
      <c r="B191" s="89"/>
      <c r="C191" s="89"/>
      <c r="D191" s="89"/>
      <c r="E191" s="89"/>
      <c r="F191" s="90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</row>
    <row r="192" spans="1:30" ht="14.25" customHeight="1" x14ac:dyDescent="0.25">
      <c r="A192" s="88" t="s">
        <v>365</v>
      </c>
      <c r="B192" s="89"/>
      <c r="C192" s="89"/>
      <c r="D192" s="89"/>
      <c r="E192" s="89"/>
      <c r="F192" s="90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</row>
    <row r="193" spans="1:30" ht="14.25" customHeight="1" x14ac:dyDescent="0.25">
      <c r="A193" s="88" t="s">
        <v>366</v>
      </c>
      <c r="B193" s="89"/>
      <c r="C193" s="89"/>
      <c r="D193" s="89"/>
      <c r="E193" s="89"/>
      <c r="F193" s="90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</row>
    <row r="194" spans="1:30" ht="14.25" customHeight="1" x14ac:dyDescent="0.25">
      <c r="A194" s="88" t="s">
        <v>367</v>
      </c>
      <c r="B194" s="89"/>
      <c r="C194" s="89"/>
      <c r="D194" s="89"/>
      <c r="E194" s="89"/>
      <c r="F194" s="90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</row>
    <row r="195" spans="1:30" ht="14.25" customHeight="1" x14ac:dyDescent="0.25">
      <c r="A195" s="88" t="s">
        <v>368</v>
      </c>
      <c r="B195" s="89"/>
      <c r="C195" s="89"/>
      <c r="D195" s="89"/>
      <c r="E195" s="89"/>
      <c r="F195" s="90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</row>
    <row r="196" spans="1:30" ht="14.25" customHeight="1" x14ac:dyDescent="0.25">
      <c r="A196" s="88" t="s">
        <v>369</v>
      </c>
      <c r="B196" s="89"/>
      <c r="C196" s="89"/>
      <c r="D196" s="89"/>
      <c r="E196" s="89"/>
      <c r="F196" s="90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</row>
    <row r="197" spans="1:30" ht="14.25" customHeight="1" x14ac:dyDescent="0.25">
      <c r="A197" s="88" t="s">
        <v>370</v>
      </c>
      <c r="B197" s="89"/>
      <c r="C197" s="89"/>
      <c r="D197" s="89"/>
      <c r="E197" s="89"/>
      <c r="F197" s="90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</row>
    <row r="198" spans="1:30" ht="14.25" customHeight="1" x14ac:dyDescent="0.25">
      <c r="A198" s="88" t="s">
        <v>371</v>
      </c>
      <c r="B198" s="89"/>
      <c r="C198" s="89"/>
      <c r="D198" s="89"/>
      <c r="E198" s="89"/>
      <c r="F198" s="90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</row>
    <row r="199" spans="1:30" ht="14.25" customHeight="1" x14ac:dyDescent="0.25">
      <c r="A199" s="88" t="s">
        <v>372</v>
      </c>
      <c r="B199" s="89"/>
      <c r="C199" s="89"/>
      <c r="D199" s="89"/>
      <c r="E199" s="89"/>
      <c r="F199" s="90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</row>
    <row r="200" spans="1:30" ht="14.25" customHeight="1" x14ac:dyDescent="0.25">
      <c r="A200" s="88" t="s">
        <v>373</v>
      </c>
      <c r="B200" s="89"/>
      <c r="C200" s="89"/>
      <c r="D200" s="89"/>
      <c r="E200" s="89"/>
      <c r="F200" s="90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</row>
    <row r="201" spans="1:30" ht="14.25" customHeight="1" x14ac:dyDescent="0.25">
      <c r="A201" s="88" t="s">
        <v>374</v>
      </c>
      <c r="B201" s="89"/>
      <c r="C201" s="89"/>
      <c r="D201" s="89"/>
      <c r="E201" s="89"/>
      <c r="F201" s="90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</row>
    <row r="202" spans="1:30" ht="14.25" customHeight="1" x14ac:dyDescent="0.25">
      <c r="A202" s="88" t="s">
        <v>375</v>
      </c>
      <c r="B202" s="89"/>
      <c r="C202" s="89"/>
      <c r="D202" s="89"/>
      <c r="E202" s="89"/>
      <c r="F202" s="90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</row>
    <row r="203" spans="1:30" ht="14.25" customHeight="1" x14ac:dyDescent="0.25">
      <c r="A203" s="88" t="s">
        <v>376</v>
      </c>
      <c r="B203" s="89"/>
      <c r="C203" s="89"/>
      <c r="D203" s="89"/>
      <c r="E203" s="89"/>
      <c r="F203" s="90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</row>
    <row r="204" spans="1:30" ht="14.25" customHeight="1" x14ac:dyDescent="0.25">
      <c r="A204" s="88" t="s">
        <v>377</v>
      </c>
      <c r="B204" s="89"/>
      <c r="C204" s="89"/>
      <c r="D204" s="89"/>
      <c r="E204" s="89"/>
      <c r="F204" s="90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</row>
    <row r="205" spans="1:30" ht="14.25" customHeight="1" x14ac:dyDescent="0.25">
      <c r="A205" s="88" t="s">
        <v>378</v>
      </c>
      <c r="B205" s="89"/>
      <c r="C205" s="89"/>
      <c r="D205" s="89"/>
      <c r="E205" s="89"/>
      <c r="F205" s="90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</row>
    <row r="206" spans="1:30" ht="14.25" customHeight="1" x14ac:dyDescent="0.25">
      <c r="A206" s="88" t="s">
        <v>379</v>
      </c>
      <c r="B206" s="89"/>
      <c r="C206" s="89"/>
      <c r="D206" s="89"/>
      <c r="E206" s="89"/>
      <c r="F206" s="90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</row>
    <row r="207" spans="1:30" ht="14.25" customHeight="1" x14ac:dyDescent="0.25">
      <c r="A207" s="88" t="s">
        <v>380</v>
      </c>
      <c r="B207" s="89"/>
      <c r="C207" s="89"/>
      <c r="D207" s="89"/>
      <c r="E207" s="89"/>
      <c r="F207" s="90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</row>
    <row r="208" spans="1:30" ht="14.25" customHeight="1" x14ac:dyDescent="0.25">
      <c r="A208" s="88" t="s">
        <v>381</v>
      </c>
      <c r="B208" s="89"/>
      <c r="C208" s="89"/>
      <c r="D208" s="89"/>
      <c r="E208" s="89"/>
      <c r="F208" s="90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</row>
    <row r="209" spans="1:30" ht="14.25" customHeight="1" x14ac:dyDescent="0.2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4.25" customHeight="1" x14ac:dyDescent="0.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4.25" customHeight="1" x14ac:dyDescent="0.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4.25" customHeight="1" x14ac:dyDescent="0.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4.2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4.2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4.2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4.2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4.2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4.2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4.2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4.2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4.2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4.2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4.2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4.2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4.2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4.2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4.2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4.2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4.2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4.2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4.2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4.2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4.2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4.2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4.2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4.2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4.2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4.2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4.2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4.2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4.2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4.2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4.2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4.2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4.2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4.2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4.2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4.2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4.2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4.2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4.2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4.2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4.2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4.2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4.2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4.2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4.2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4.2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4.2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4.2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4.2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4.2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4.2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4.2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4.2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4.2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4.2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4.2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4.2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4.2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4.2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4.2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4.2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4.2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4.2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4.2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4.2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4.2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4.2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4.2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4.2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4.2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4.2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4.2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4.2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4.2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4.2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4.2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4.2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4.2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4.2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4.2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4.2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4.2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4.2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4.2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4.2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4.2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4.2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4.2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4.2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4.2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4.2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4.2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4.2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4.2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4.2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4.2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4.2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4.2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4.2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4.2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4.2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4.2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4.2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4.2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4.2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4.2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4.2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4.2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4.2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4.2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4.2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4.2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4.2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4.2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4.2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4.2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4.2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4.2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4.2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4.2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4.2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4.2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4.2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4.2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4.2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4.2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4.2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4.2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4.2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4.2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4.2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4.2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4.2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4.2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4.2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4.2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4.2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4.2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4.2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4.2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4.2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4.2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4.2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4.2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4.2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4.2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4.2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4.2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4.2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4.2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4.2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4.2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4.2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4.2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4.2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4.2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4.2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4.2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4.2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4.2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4.2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4.2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4.2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4.2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4.2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4.2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4.2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4.2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4.2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4.2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4.2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4.2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4.2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4.2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4.2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4.2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4.2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4.2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4.2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4.2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4.2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4.2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4.2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4.2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4.2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4.2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4.2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4.2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4.2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4.2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4.2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4.2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4.2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4.2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4.2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4.2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5.75" customHeight="1" x14ac:dyDescent="0.25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</row>
    <row r="410" spans="1:30" ht="15.75" customHeight="1" x14ac:dyDescent="0.25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</row>
    <row r="411" spans="1:30" ht="15.75" customHeight="1" x14ac:dyDescent="0.25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</row>
    <row r="412" spans="1:30" ht="15.75" customHeight="1" x14ac:dyDescent="0.25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</row>
    <row r="413" spans="1:30" ht="15.75" customHeight="1" x14ac:dyDescent="0.25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</row>
    <row r="414" spans="1:30" ht="15.75" customHeight="1" x14ac:dyDescent="0.25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</row>
    <row r="415" spans="1:30" ht="15.75" customHeight="1" x14ac:dyDescent="0.25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</row>
    <row r="416" spans="1:30" ht="15.75" customHeight="1" x14ac:dyDescent="0.25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</row>
    <row r="417" spans="1:30" ht="15.75" customHeight="1" x14ac:dyDescent="0.25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</row>
    <row r="418" spans="1:30" ht="15.75" customHeight="1" x14ac:dyDescent="0.25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</row>
    <row r="419" spans="1:30" ht="15.75" customHeight="1" x14ac:dyDescent="0.25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</row>
    <row r="420" spans="1:30" ht="15.75" customHeight="1" x14ac:dyDescent="0.25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</row>
    <row r="421" spans="1:30" ht="15.75" customHeight="1" x14ac:dyDescent="0.25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</row>
    <row r="422" spans="1:30" ht="15.75" customHeight="1" x14ac:dyDescent="0.25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</row>
    <row r="423" spans="1:30" ht="15.75" customHeight="1" x14ac:dyDescent="0.25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</row>
    <row r="424" spans="1:30" ht="15.75" customHeight="1" x14ac:dyDescent="0.25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</row>
    <row r="425" spans="1:30" ht="15.75" customHeight="1" x14ac:dyDescent="0.25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</row>
    <row r="426" spans="1:30" ht="15.75" customHeight="1" x14ac:dyDescent="0.25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</row>
    <row r="427" spans="1:30" ht="15.75" customHeight="1" x14ac:dyDescent="0.25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</row>
    <row r="428" spans="1:30" ht="15.75" customHeight="1" x14ac:dyDescent="0.25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</row>
    <row r="429" spans="1:30" ht="15.75" customHeight="1" x14ac:dyDescent="0.25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</row>
    <row r="430" spans="1:30" ht="15.75" customHeight="1" x14ac:dyDescent="0.25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</row>
    <row r="431" spans="1:30" ht="15.75" customHeight="1" x14ac:dyDescent="0.25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</row>
    <row r="432" spans="1:30" ht="15.75" customHeight="1" x14ac:dyDescent="0.25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</row>
    <row r="433" spans="1:30" ht="15.75" customHeight="1" x14ac:dyDescent="0.25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</row>
    <row r="434" spans="1:30" ht="15.75" customHeight="1" x14ac:dyDescent="0.25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</row>
    <row r="435" spans="1:30" ht="15.75" customHeight="1" x14ac:dyDescent="0.25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</row>
    <row r="436" spans="1:30" ht="15.75" customHeight="1" x14ac:dyDescent="0.25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</row>
    <row r="437" spans="1:30" ht="15.75" customHeight="1" x14ac:dyDescent="0.25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</row>
    <row r="438" spans="1:30" ht="15.75" customHeight="1" x14ac:dyDescent="0.25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</row>
    <row r="439" spans="1:30" ht="15.75" customHeight="1" x14ac:dyDescent="0.25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</row>
    <row r="440" spans="1:30" ht="15.75" customHeight="1" x14ac:dyDescent="0.25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</row>
    <row r="441" spans="1:30" ht="15.75" customHeight="1" x14ac:dyDescent="0.25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</row>
    <row r="442" spans="1:30" ht="15.75" customHeight="1" x14ac:dyDescent="0.25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</row>
    <row r="443" spans="1:30" ht="15.75" customHeight="1" x14ac:dyDescent="0.25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</row>
    <row r="444" spans="1:30" ht="15.75" customHeight="1" x14ac:dyDescent="0.25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</row>
    <row r="445" spans="1:30" ht="15.75" customHeight="1" x14ac:dyDescent="0.25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</row>
    <row r="446" spans="1:30" ht="15.75" customHeight="1" x14ac:dyDescent="0.25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</row>
    <row r="447" spans="1:30" ht="15.75" customHeight="1" x14ac:dyDescent="0.25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</row>
    <row r="448" spans="1:30" ht="15.75" customHeight="1" x14ac:dyDescent="0.25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</row>
    <row r="449" spans="1:30" ht="15.75" customHeight="1" x14ac:dyDescent="0.25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</row>
    <row r="450" spans="1:30" ht="15.75" customHeight="1" x14ac:dyDescent="0.25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</row>
    <row r="451" spans="1:30" ht="15.75" customHeight="1" x14ac:dyDescent="0.25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</row>
    <row r="452" spans="1:30" ht="15.75" customHeight="1" x14ac:dyDescent="0.25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</row>
    <row r="453" spans="1:30" ht="15.75" customHeight="1" x14ac:dyDescent="0.25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</row>
    <row r="454" spans="1:30" ht="15.75" customHeight="1" x14ac:dyDescent="0.25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</row>
    <row r="455" spans="1:30" ht="15.75" customHeight="1" x14ac:dyDescent="0.25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</row>
    <row r="456" spans="1:30" ht="15.75" customHeight="1" x14ac:dyDescent="0.25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</row>
    <row r="457" spans="1:30" ht="15.75" customHeight="1" x14ac:dyDescent="0.25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</row>
    <row r="458" spans="1:30" ht="15.75" customHeight="1" x14ac:dyDescent="0.25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</row>
    <row r="459" spans="1:30" ht="15.75" customHeight="1" x14ac:dyDescent="0.25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</row>
    <row r="460" spans="1:30" ht="15.75" customHeight="1" x14ac:dyDescent="0.25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</row>
    <row r="461" spans="1:30" ht="15.75" customHeight="1" x14ac:dyDescent="0.25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</row>
    <row r="462" spans="1:30" ht="15.75" customHeight="1" x14ac:dyDescent="0.25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</row>
    <row r="463" spans="1:30" ht="15.75" customHeight="1" x14ac:dyDescent="0.25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</row>
    <row r="464" spans="1:30" ht="15.75" customHeight="1" x14ac:dyDescent="0.25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</row>
    <row r="465" spans="1:30" ht="15.75" customHeight="1" x14ac:dyDescent="0.25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</row>
    <row r="466" spans="1:30" ht="15.75" customHeight="1" x14ac:dyDescent="0.25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</row>
    <row r="467" spans="1:30" ht="15.75" customHeight="1" x14ac:dyDescent="0.25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</row>
    <row r="468" spans="1:30" ht="15.75" customHeight="1" x14ac:dyDescent="0.25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</row>
    <row r="469" spans="1:30" ht="15.75" customHeight="1" x14ac:dyDescent="0.25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</row>
    <row r="470" spans="1:30" ht="15.75" customHeight="1" x14ac:dyDescent="0.25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</row>
    <row r="471" spans="1:30" ht="15.75" customHeight="1" x14ac:dyDescent="0.25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</row>
    <row r="472" spans="1:30" ht="15.75" customHeight="1" x14ac:dyDescent="0.25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</row>
    <row r="473" spans="1:30" ht="15.75" customHeight="1" x14ac:dyDescent="0.25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</row>
    <row r="474" spans="1:30" ht="15.75" customHeight="1" x14ac:dyDescent="0.25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</row>
    <row r="475" spans="1:30" ht="15.75" customHeight="1" x14ac:dyDescent="0.25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</row>
    <row r="476" spans="1:30" ht="15.75" customHeight="1" x14ac:dyDescent="0.25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</row>
    <row r="477" spans="1:30" ht="15.75" customHeight="1" x14ac:dyDescent="0.25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</row>
    <row r="478" spans="1:30" ht="15.75" customHeight="1" x14ac:dyDescent="0.25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</row>
    <row r="479" spans="1:30" ht="15.75" customHeight="1" x14ac:dyDescent="0.25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</row>
    <row r="480" spans="1:30" ht="15.75" customHeight="1" x14ac:dyDescent="0.25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</row>
    <row r="481" spans="1:30" ht="15.75" customHeight="1" x14ac:dyDescent="0.25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</row>
    <row r="482" spans="1:30" ht="15.75" customHeight="1" x14ac:dyDescent="0.25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</row>
    <row r="483" spans="1:30" ht="15.75" customHeight="1" x14ac:dyDescent="0.25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</row>
    <row r="484" spans="1:30" ht="15.75" customHeight="1" x14ac:dyDescent="0.25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</row>
    <row r="485" spans="1:30" ht="15.75" customHeight="1" x14ac:dyDescent="0.25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</row>
    <row r="486" spans="1:30" ht="15.75" customHeight="1" x14ac:dyDescent="0.25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</row>
    <row r="487" spans="1:30" ht="15.75" customHeight="1" x14ac:dyDescent="0.25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</row>
    <row r="488" spans="1:30" ht="15.75" customHeight="1" x14ac:dyDescent="0.25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</row>
    <row r="489" spans="1:30" ht="15.75" customHeight="1" x14ac:dyDescent="0.25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</row>
    <row r="490" spans="1:30" ht="15.75" customHeight="1" x14ac:dyDescent="0.25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</row>
    <row r="491" spans="1:30" ht="15.75" customHeight="1" x14ac:dyDescent="0.25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</row>
    <row r="492" spans="1:30" ht="15.75" customHeight="1" x14ac:dyDescent="0.25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</row>
    <row r="493" spans="1:30" ht="15.75" customHeight="1" x14ac:dyDescent="0.25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</row>
    <row r="494" spans="1:30" ht="15.75" customHeight="1" x14ac:dyDescent="0.25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</row>
    <row r="495" spans="1:30" ht="15.75" customHeight="1" x14ac:dyDescent="0.25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</row>
    <row r="496" spans="1:30" ht="15.75" customHeight="1" x14ac:dyDescent="0.25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</row>
    <row r="497" spans="1:30" ht="15.75" customHeight="1" x14ac:dyDescent="0.25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</row>
    <row r="498" spans="1:30" ht="15.75" customHeight="1" x14ac:dyDescent="0.25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</row>
    <row r="499" spans="1:30" ht="15.75" customHeight="1" x14ac:dyDescent="0.25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</row>
    <row r="500" spans="1:30" ht="15.75" customHeight="1" x14ac:dyDescent="0.25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</row>
    <row r="501" spans="1:30" ht="15.75" customHeight="1" x14ac:dyDescent="0.25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</row>
    <row r="502" spans="1:30" ht="15.75" customHeight="1" x14ac:dyDescent="0.25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</row>
    <row r="503" spans="1:30" ht="15.75" customHeight="1" x14ac:dyDescent="0.25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</row>
    <row r="504" spans="1:30" ht="15.75" customHeight="1" x14ac:dyDescent="0.25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</row>
    <row r="505" spans="1:30" ht="15.75" customHeight="1" x14ac:dyDescent="0.25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</row>
    <row r="506" spans="1:30" ht="15.75" customHeight="1" x14ac:dyDescent="0.25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</row>
    <row r="507" spans="1:30" ht="15.75" customHeight="1" x14ac:dyDescent="0.25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</row>
    <row r="508" spans="1:30" ht="15.75" customHeight="1" x14ac:dyDescent="0.25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</row>
    <row r="509" spans="1:30" ht="15.75" customHeight="1" x14ac:dyDescent="0.25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</row>
    <row r="510" spans="1:30" ht="15.75" customHeight="1" x14ac:dyDescent="0.25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</row>
    <row r="511" spans="1:30" ht="15.75" customHeight="1" x14ac:dyDescent="0.25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</row>
    <row r="512" spans="1:30" ht="15.75" customHeight="1" x14ac:dyDescent="0.25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</row>
    <row r="513" spans="1:30" ht="15.75" customHeight="1" x14ac:dyDescent="0.25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</row>
    <row r="514" spans="1:30" ht="15.75" customHeight="1" x14ac:dyDescent="0.25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</row>
    <row r="515" spans="1:30" ht="15.75" customHeight="1" x14ac:dyDescent="0.25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</row>
    <row r="516" spans="1:30" ht="15.75" customHeight="1" x14ac:dyDescent="0.25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</row>
    <row r="517" spans="1:30" ht="15.75" customHeight="1" x14ac:dyDescent="0.25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</row>
    <row r="518" spans="1:30" ht="15.75" customHeight="1" x14ac:dyDescent="0.25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</row>
    <row r="519" spans="1:30" ht="15.75" customHeight="1" x14ac:dyDescent="0.25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</row>
    <row r="520" spans="1:30" ht="15.75" customHeight="1" x14ac:dyDescent="0.25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</row>
    <row r="521" spans="1:30" ht="15.75" customHeight="1" x14ac:dyDescent="0.25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</row>
    <row r="522" spans="1:30" ht="15.75" customHeight="1" x14ac:dyDescent="0.25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</row>
    <row r="523" spans="1:30" ht="15.75" customHeight="1" x14ac:dyDescent="0.25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</row>
    <row r="524" spans="1:30" ht="15.75" customHeight="1" x14ac:dyDescent="0.25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</row>
    <row r="525" spans="1:30" ht="15.75" customHeight="1" x14ac:dyDescent="0.25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</row>
    <row r="526" spans="1:30" ht="15.75" customHeight="1" x14ac:dyDescent="0.25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</row>
    <row r="527" spans="1:30" ht="15.75" customHeight="1" x14ac:dyDescent="0.25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</row>
    <row r="528" spans="1:30" ht="15.75" customHeight="1" x14ac:dyDescent="0.25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</row>
    <row r="529" spans="1:30" ht="15.75" customHeight="1" x14ac:dyDescent="0.25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</row>
    <row r="530" spans="1:30" ht="15.75" customHeight="1" x14ac:dyDescent="0.25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</row>
    <row r="531" spans="1:30" ht="15.75" customHeight="1" x14ac:dyDescent="0.25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</row>
    <row r="532" spans="1:30" ht="15.75" customHeight="1" x14ac:dyDescent="0.25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</row>
    <row r="533" spans="1:30" ht="15.75" customHeight="1" x14ac:dyDescent="0.25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</row>
    <row r="534" spans="1:30" ht="15.75" customHeight="1" x14ac:dyDescent="0.25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</row>
    <row r="535" spans="1:30" ht="15.75" customHeight="1" x14ac:dyDescent="0.25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</row>
    <row r="536" spans="1:30" ht="15.75" customHeight="1" x14ac:dyDescent="0.25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</row>
    <row r="537" spans="1:30" ht="15.75" customHeight="1" x14ac:dyDescent="0.25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</row>
    <row r="538" spans="1:30" ht="15.75" customHeight="1" x14ac:dyDescent="0.25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</row>
    <row r="539" spans="1:30" ht="15.75" customHeight="1" x14ac:dyDescent="0.25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</row>
    <row r="540" spans="1:30" ht="15.75" customHeight="1" x14ac:dyDescent="0.25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</row>
    <row r="541" spans="1:30" ht="15.75" customHeight="1" x14ac:dyDescent="0.25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</row>
    <row r="542" spans="1:30" ht="15.75" customHeight="1" x14ac:dyDescent="0.25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</row>
    <row r="543" spans="1:30" ht="15.75" customHeight="1" x14ac:dyDescent="0.25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</row>
    <row r="544" spans="1:30" ht="15.75" customHeight="1" x14ac:dyDescent="0.25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</row>
    <row r="545" spans="1:30" ht="15.75" customHeight="1" x14ac:dyDescent="0.25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</row>
    <row r="546" spans="1:30" ht="15.75" customHeight="1" x14ac:dyDescent="0.25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</row>
    <row r="547" spans="1:30" ht="15.75" customHeight="1" x14ac:dyDescent="0.25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</row>
    <row r="548" spans="1:30" ht="15.75" customHeight="1" x14ac:dyDescent="0.25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</row>
    <row r="549" spans="1:30" ht="15.75" customHeight="1" x14ac:dyDescent="0.25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</row>
    <row r="550" spans="1:30" ht="15.75" customHeight="1" x14ac:dyDescent="0.25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</row>
    <row r="551" spans="1:30" ht="15.75" customHeight="1" x14ac:dyDescent="0.25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</row>
    <row r="552" spans="1:30" ht="15.75" customHeight="1" x14ac:dyDescent="0.25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</row>
    <row r="553" spans="1:30" ht="15.75" customHeight="1" x14ac:dyDescent="0.25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</row>
    <row r="554" spans="1:30" ht="15.75" customHeight="1" x14ac:dyDescent="0.25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</row>
    <row r="555" spans="1:30" ht="15.75" customHeight="1" x14ac:dyDescent="0.25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</row>
    <row r="556" spans="1:30" ht="15.75" customHeight="1" x14ac:dyDescent="0.25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</row>
    <row r="557" spans="1:30" ht="15.75" customHeight="1" x14ac:dyDescent="0.25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</row>
    <row r="558" spans="1:30" ht="15.75" customHeight="1" x14ac:dyDescent="0.25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</row>
    <row r="559" spans="1:30" ht="15.75" customHeight="1" x14ac:dyDescent="0.25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</row>
    <row r="560" spans="1:30" ht="15.75" customHeight="1" x14ac:dyDescent="0.25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</row>
    <row r="561" spans="1:30" ht="15.75" customHeight="1" x14ac:dyDescent="0.25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</row>
    <row r="562" spans="1:30" ht="15.75" customHeight="1" x14ac:dyDescent="0.25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</row>
    <row r="563" spans="1:30" ht="15.75" customHeight="1" x14ac:dyDescent="0.25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</row>
    <row r="564" spans="1:30" ht="15.75" customHeight="1" x14ac:dyDescent="0.25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</row>
    <row r="565" spans="1:30" ht="15.75" customHeight="1" x14ac:dyDescent="0.25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</row>
    <row r="566" spans="1:30" ht="15.75" customHeight="1" x14ac:dyDescent="0.25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</row>
    <row r="567" spans="1:30" ht="15.75" customHeight="1" x14ac:dyDescent="0.25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</row>
    <row r="568" spans="1:30" ht="15.75" customHeight="1" x14ac:dyDescent="0.25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</row>
    <row r="569" spans="1:30" ht="15.75" customHeight="1" x14ac:dyDescent="0.25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</row>
    <row r="570" spans="1:30" ht="15.75" customHeight="1" x14ac:dyDescent="0.25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</row>
    <row r="571" spans="1:30" ht="15.75" customHeight="1" x14ac:dyDescent="0.25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</row>
    <row r="572" spans="1:30" ht="15.75" customHeight="1" x14ac:dyDescent="0.25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</row>
    <row r="573" spans="1:30" ht="15.75" customHeight="1" x14ac:dyDescent="0.25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</row>
    <row r="574" spans="1:30" ht="15.75" customHeight="1" x14ac:dyDescent="0.25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</row>
    <row r="575" spans="1:30" ht="15.75" customHeight="1" x14ac:dyDescent="0.25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</row>
    <row r="576" spans="1:30" ht="15.75" customHeight="1" x14ac:dyDescent="0.25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</row>
    <row r="577" spans="1:30" ht="15.75" customHeight="1" x14ac:dyDescent="0.25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</row>
    <row r="578" spans="1:30" ht="15.75" customHeight="1" x14ac:dyDescent="0.25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</row>
    <row r="579" spans="1:30" ht="15.75" customHeight="1" x14ac:dyDescent="0.25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</row>
    <row r="580" spans="1:30" ht="15.75" customHeight="1" x14ac:dyDescent="0.25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</row>
    <row r="581" spans="1:30" ht="15.75" customHeight="1" x14ac:dyDescent="0.25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</row>
    <row r="582" spans="1:30" ht="15.75" customHeight="1" x14ac:dyDescent="0.25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</row>
    <row r="583" spans="1:30" ht="15.75" customHeight="1" x14ac:dyDescent="0.25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</row>
    <row r="584" spans="1:30" ht="15.75" customHeight="1" x14ac:dyDescent="0.25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</row>
    <row r="585" spans="1:30" ht="15.75" customHeight="1" x14ac:dyDescent="0.25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</row>
    <row r="586" spans="1:30" ht="15.75" customHeight="1" x14ac:dyDescent="0.25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</row>
    <row r="587" spans="1:30" ht="15.75" customHeight="1" x14ac:dyDescent="0.25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</row>
    <row r="588" spans="1:30" ht="15.75" customHeight="1" x14ac:dyDescent="0.25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</row>
    <row r="589" spans="1:30" ht="15.75" customHeight="1" x14ac:dyDescent="0.25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</row>
    <row r="590" spans="1:30" ht="15.75" customHeight="1" x14ac:dyDescent="0.25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</row>
    <row r="591" spans="1:30" ht="15.75" customHeight="1" x14ac:dyDescent="0.25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</row>
    <row r="592" spans="1:30" ht="15.75" customHeight="1" x14ac:dyDescent="0.25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</row>
    <row r="593" spans="1:30" ht="15.75" customHeight="1" x14ac:dyDescent="0.25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</row>
    <row r="594" spans="1:30" ht="15.75" customHeight="1" x14ac:dyDescent="0.25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</row>
    <row r="595" spans="1:30" ht="15.75" customHeight="1" x14ac:dyDescent="0.25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</row>
    <row r="596" spans="1:30" ht="15.75" customHeight="1" x14ac:dyDescent="0.25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</row>
    <row r="597" spans="1:30" ht="15.75" customHeight="1" x14ac:dyDescent="0.25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</row>
    <row r="598" spans="1:30" ht="15.75" customHeight="1" x14ac:dyDescent="0.25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</row>
    <row r="599" spans="1:30" ht="15.75" customHeight="1" x14ac:dyDescent="0.25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</row>
    <row r="600" spans="1:30" ht="15.75" customHeight="1" x14ac:dyDescent="0.25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</row>
    <row r="601" spans="1:30" ht="15.75" customHeight="1" x14ac:dyDescent="0.25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</row>
    <row r="602" spans="1:30" ht="15.75" customHeight="1" x14ac:dyDescent="0.25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</row>
    <row r="603" spans="1:30" ht="15.75" customHeight="1" x14ac:dyDescent="0.25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</row>
    <row r="604" spans="1:30" ht="15.75" customHeight="1" x14ac:dyDescent="0.25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</row>
    <row r="605" spans="1:30" ht="15.75" customHeight="1" x14ac:dyDescent="0.25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</row>
    <row r="606" spans="1:30" ht="15.75" customHeight="1" x14ac:dyDescent="0.25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</row>
    <row r="607" spans="1:30" ht="15.75" customHeight="1" x14ac:dyDescent="0.25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</row>
    <row r="608" spans="1:30" ht="15.75" customHeight="1" x14ac:dyDescent="0.25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</row>
    <row r="609" spans="1:30" ht="15.75" customHeight="1" x14ac:dyDescent="0.25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</row>
    <row r="610" spans="1:30" ht="15.75" customHeight="1" x14ac:dyDescent="0.25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</row>
    <row r="611" spans="1:30" ht="15.75" customHeight="1" x14ac:dyDescent="0.25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</row>
    <row r="612" spans="1:30" ht="15.75" customHeight="1" x14ac:dyDescent="0.25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</row>
    <row r="613" spans="1:30" ht="15.75" customHeight="1" x14ac:dyDescent="0.25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</row>
    <row r="614" spans="1:30" ht="15.75" customHeight="1" x14ac:dyDescent="0.25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</row>
    <row r="615" spans="1:30" ht="15.75" customHeight="1" x14ac:dyDescent="0.25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</row>
    <row r="616" spans="1:30" ht="15.75" customHeight="1" x14ac:dyDescent="0.25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</row>
    <row r="617" spans="1:30" ht="15.75" customHeight="1" x14ac:dyDescent="0.25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</row>
    <row r="618" spans="1:30" ht="15.75" customHeight="1" x14ac:dyDescent="0.25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</row>
    <row r="619" spans="1:30" ht="15.75" customHeight="1" x14ac:dyDescent="0.25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</row>
    <row r="620" spans="1:30" ht="15.75" customHeight="1" x14ac:dyDescent="0.25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</row>
    <row r="621" spans="1:30" ht="15.75" customHeight="1" x14ac:dyDescent="0.25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</row>
    <row r="622" spans="1:30" ht="15.75" customHeight="1" x14ac:dyDescent="0.25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</row>
    <row r="623" spans="1:30" ht="15.75" customHeight="1" x14ac:dyDescent="0.25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</row>
    <row r="624" spans="1:30" ht="15.75" customHeight="1" x14ac:dyDescent="0.25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</row>
    <row r="625" spans="1:30" ht="15.75" customHeight="1" x14ac:dyDescent="0.25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</row>
    <row r="626" spans="1:30" ht="15.75" customHeight="1" x14ac:dyDescent="0.25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</row>
    <row r="627" spans="1:30" ht="15.75" customHeight="1" x14ac:dyDescent="0.25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</row>
    <row r="628" spans="1:30" ht="15.75" customHeight="1" x14ac:dyDescent="0.25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</row>
    <row r="629" spans="1:30" ht="15.75" customHeight="1" x14ac:dyDescent="0.25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</row>
    <row r="630" spans="1:30" ht="15.75" customHeight="1" x14ac:dyDescent="0.25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</row>
    <row r="631" spans="1:30" ht="15.75" customHeight="1" x14ac:dyDescent="0.25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</row>
    <row r="632" spans="1:30" ht="15.75" customHeight="1" x14ac:dyDescent="0.25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</row>
    <row r="633" spans="1:30" ht="15.75" customHeight="1" x14ac:dyDescent="0.25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</row>
    <row r="634" spans="1:30" ht="15.75" customHeight="1" x14ac:dyDescent="0.25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</row>
    <row r="635" spans="1:30" ht="15.75" customHeight="1" x14ac:dyDescent="0.25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</row>
    <row r="636" spans="1:30" ht="15.75" customHeight="1" x14ac:dyDescent="0.25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</row>
    <row r="637" spans="1:30" ht="15.75" customHeight="1" x14ac:dyDescent="0.25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</row>
    <row r="638" spans="1:30" ht="15.75" customHeight="1" x14ac:dyDescent="0.25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</row>
    <row r="639" spans="1:30" ht="15.75" customHeight="1" x14ac:dyDescent="0.25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</row>
    <row r="640" spans="1:30" ht="15.75" customHeight="1" x14ac:dyDescent="0.25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</row>
    <row r="641" spans="1:30" ht="15.75" customHeight="1" x14ac:dyDescent="0.25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</row>
    <row r="642" spans="1:30" ht="15.75" customHeight="1" x14ac:dyDescent="0.25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</row>
    <row r="643" spans="1:30" ht="15.75" customHeight="1" x14ac:dyDescent="0.25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</row>
    <row r="644" spans="1:30" ht="15.75" customHeight="1" x14ac:dyDescent="0.25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</row>
    <row r="645" spans="1:30" ht="15.75" customHeight="1" x14ac:dyDescent="0.25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</row>
    <row r="646" spans="1:30" ht="15.75" customHeight="1" x14ac:dyDescent="0.25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</row>
    <row r="647" spans="1:30" ht="15.75" customHeight="1" x14ac:dyDescent="0.25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</row>
    <row r="648" spans="1:30" ht="15.75" customHeight="1" x14ac:dyDescent="0.25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</row>
    <row r="649" spans="1:30" ht="15.75" customHeight="1" x14ac:dyDescent="0.25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</row>
    <row r="650" spans="1:30" ht="15.75" customHeight="1" x14ac:dyDescent="0.25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</row>
    <row r="651" spans="1:30" ht="15.75" customHeight="1" x14ac:dyDescent="0.25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</row>
    <row r="652" spans="1:30" ht="15.75" customHeight="1" x14ac:dyDescent="0.25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</row>
    <row r="653" spans="1:30" ht="15.75" customHeight="1" x14ac:dyDescent="0.25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</row>
    <row r="654" spans="1:30" ht="15.75" customHeight="1" x14ac:dyDescent="0.25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</row>
    <row r="655" spans="1:30" ht="15.75" customHeight="1" x14ac:dyDescent="0.25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</row>
    <row r="656" spans="1:30" ht="15.75" customHeight="1" x14ac:dyDescent="0.25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</row>
    <row r="657" spans="1:30" ht="15.75" customHeight="1" x14ac:dyDescent="0.25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</row>
    <row r="658" spans="1:30" ht="15.75" customHeight="1" x14ac:dyDescent="0.25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</row>
    <row r="659" spans="1:30" ht="15.75" customHeight="1" x14ac:dyDescent="0.25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</row>
    <row r="660" spans="1:30" ht="15.75" customHeight="1" x14ac:dyDescent="0.25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</row>
    <row r="661" spans="1:30" ht="15.75" customHeight="1" x14ac:dyDescent="0.25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</row>
    <row r="662" spans="1:30" ht="15.75" customHeight="1" x14ac:dyDescent="0.25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</row>
    <row r="663" spans="1:30" ht="15.75" customHeight="1" x14ac:dyDescent="0.25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</row>
    <row r="664" spans="1:30" ht="15.75" customHeight="1" x14ac:dyDescent="0.25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</row>
    <row r="665" spans="1:30" ht="15.75" customHeight="1" x14ac:dyDescent="0.25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</row>
    <row r="666" spans="1:30" ht="15.75" customHeight="1" x14ac:dyDescent="0.25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</row>
    <row r="667" spans="1:30" ht="15.75" customHeight="1" x14ac:dyDescent="0.25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</row>
    <row r="668" spans="1:30" ht="15.75" customHeight="1" x14ac:dyDescent="0.25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</row>
    <row r="669" spans="1:30" ht="15.75" customHeight="1" x14ac:dyDescent="0.25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</row>
    <row r="670" spans="1:30" ht="15.75" customHeight="1" x14ac:dyDescent="0.25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</row>
    <row r="671" spans="1:30" ht="15.75" customHeight="1" x14ac:dyDescent="0.25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</row>
    <row r="672" spans="1:30" ht="15.75" customHeight="1" x14ac:dyDescent="0.25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</row>
    <row r="673" spans="1:30" ht="15.75" customHeight="1" x14ac:dyDescent="0.25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</row>
    <row r="674" spans="1:30" ht="15.75" customHeight="1" x14ac:dyDescent="0.25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</row>
    <row r="675" spans="1:30" ht="15.75" customHeight="1" x14ac:dyDescent="0.25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</row>
    <row r="676" spans="1:30" ht="15.75" customHeight="1" x14ac:dyDescent="0.25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</row>
    <row r="677" spans="1:30" ht="15.75" customHeight="1" x14ac:dyDescent="0.25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</row>
    <row r="678" spans="1:30" ht="15.75" customHeight="1" x14ac:dyDescent="0.25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</row>
    <row r="679" spans="1:30" ht="15.75" customHeight="1" x14ac:dyDescent="0.25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</row>
    <row r="680" spans="1:30" ht="15.75" customHeight="1" x14ac:dyDescent="0.25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</row>
    <row r="681" spans="1:30" ht="15.75" customHeight="1" x14ac:dyDescent="0.25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</row>
    <row r="682" spans="1:30" ht="15.75" customHeight="1" x14ac:dyDescent="0.25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</row>
    <row r="683" spans="1:30" ht="15.75" customHeight="1" x14ac:dyDescent="0.25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</row>
    <row r="684" spans="1:30" ht="15.75" customHeight="1" x14ac:dyDescent="0.25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</row>
    <row r="685" spans="1:30" ht="15.75" customHeight="1" x14ac:dyDescent="0.25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</row>
    <row r="686" spans="1:30" ht="15.75" customHeight="1" x14ac:dyDescent="0.25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</row>
    <row r="687" spans="1:30" ht="15.75" customHeight="1" x14ac:dyDescent="0.25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</row>
    <row r="688" spans="1:30" ht="15.75" customHeight="1" x14ac:dyDescent="0.25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</row>
    <row r="689" spans="1:30" ht="15.75" customHeight="1" x14ac:dyDescent="0.25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</row>
    <row r="690" spans="1:30" ht="15.75" customHeight="1" x14ac:dyDescent="0.25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</row>
    <row r="691" spans="1:30" ht="15.75" customHeight="1" x14ac:dyDescent="0.25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</row>
    <row r="692" spans="1:30" ht="15.75" customHeight="1" x14ac:dyDescent="0.25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</row>
    <row r="693" spans="1:30" ht="15.75" customHeight="1" x14ac:dyDescent="0.25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</row>
    <row r="694" spans="1:30" ht="15.75" customHeight="1" x14ac:dyDescent="0.25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</row>
    <row r="695" spans="1:30" ht="15.75" customHeight="1" x14ac:dyDescent="0.25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</row>
    <row r="696" spans="1:30" ht="15.75" customHeight="1" x14ac:dyDescent="0.25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</row>
    <row r="697" spans="1:30" ht="15.75" customHeight="1" x14ac:dyDescent="0.25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</row>
    <row r="698" spans="1:30" ht="15.75" customHeight="1" x14ac:dyDescent="0.25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</row>
    <row r="699" spans="1:30" ht="15.75" customHeight="1" x14ac:dyDescent="0.25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</row>
    <row r="700" spans="1:30" ht="15.75" customHeight="1" x14ac:dyDescent="0.25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</row>
    <row r="701" spans="1:30" ht="15.75" customHeight="1" x14ac:dyDescent="0.25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</row>
    <row r="702" spans="1:30" ht="15.75" customHeight="1" x14ac:dyDescent="0.25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</row>
    <row r="703" spans="1:30" ht="15.75" customHeight="1" x14ac:dyDescent="0.25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</row>
    <row r="704" spans="1:30" ht="15.75" customHeight="1" x14ac:dyDescent="0.25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</row>
    <row r="705" spans="1:30" ht="15.75" customHeight="1" x14ac:dyDescent="0.25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</row>
    <row r="706" spans="1:30" ht="15.75" customHeight="1" x14ac:dyDescent="0.25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</row>
    <row r="707" spans="1:30" ht="15.75" customHeight="1" x14ac:dyDescent="0.25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</row>
    <row r="708" spans="1:30" ht="15.75" customHeight="1" x14ac:dyDescent="0.25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</row>
    <row r="709" spans="1:30" ht="15.75" customHeight="1" x14ac:dyDescent="0.25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</row>
    <row r="710" spans="1:30" ht="15.75" customHeight="1" x14ac:dyDescent="0.25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</row>
    <row r="711" spans="1:30" ht="15.75" customHeight="1" x14ac:dyDescent="0.25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</row>
    <row r="712" spans="1:30" ht="15.75" customHeight="1" x14ac:dyDescent="0.25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</row>
    <row r="713" spans="1:30" ht="15.75" customHeight="1" x14ac:dyDescent="0.25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</row>
    <row r="714" spans="1:30" ht="15.75" customHeight="1" x14ac:dyDescent="0.25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</row>
    <row r="715" spans="1:30" ht="15.75" customHeight="1" x14ac:dyDescent="0.25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</row>
    <row r="716" spans="1:30" ht="15.75" customHeight="1" x14ac:dyDescent="0.25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</row>
    <row r="717" spans="1:30" ht="15.75" customHeight="1" x14ac:dyDescent="0.25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</row>
    <row r="718" spans="1:30" ht="15.75" customHeight="1" x14ac:dyDescent="0.25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</row>
    <row r="719" spans="1:30" ht="15.75" customHeight="1" x14ac:dyDescent="0.25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</row>
    <row r="720" spans="1:30" ht="15.75" customHeight="1" x14ac:dyDescent="0.25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</row>
    <row r="721" spans="1:30" ht="15.75" customHeight="1" x14ac:dyDescent="0.25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</row>
    <row r="722" spans="1:30" ht="15.75" customHeight="1" x14ac:dyDescent="0.25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</row>
    <row r="723" spans="1:30" ht="15.75" customHeight="1" x14ac:dyDescent="0.25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</row>
    <row r="724" spans="1:30" ht="15.75" customHeight="1" x14ac:dyDescent="0.25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</row>
    <row r="725" spans="1:30" ht="15.75" customHeight="1" x14ac:dyDescent="0.25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</row>
    <row r="726" spans="1:30" ht="15.75" customHeight="1" x14ac:dyDescent="0.25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</row>
    <row r="727" spans="1:30" ht="15.75" customHeight="1" x14ac:dyDescent="0.25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</row>
    <row r="728" spans="1:30" ht="15.75" customHeight="1" x14ac:dyDescent="0.25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</row>
    <row r="729" spans="1:30" ht="15.75" customHeight="1" x14ac:dyDescent="0.25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</row>
    <row r="730" spans="1:30" ht="15.75" customHeight="1" x14ac:dyDescent="0.25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</row>
    <row r="731" spans="1:30" ht="15.75" customHeight="1" x14ac:dyDescent="0.25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</row>
    <row r="732" spans="1:30" ht="15.75" customHeight="1" x14ac:dyDescent="0.25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</row>
    <row r="733" spans="1:30" ht="15.75" customHeight="1" x14ac:dyDescent="0.25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</row>
    <row r="734" spans="1:30" ht="15.75" customHeight="1" x14ac:dyDescent="0.25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</row>
    <row r="735" spans="1:30" ht="15.75" customHeight="1" x14ac:dyDescent="0.25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</row>
    <row r="736" spans="1:30" ht="15.75" customHeight="1" x14ac:dyDescent="0.25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</row>
    <row r="737" spans="1:30" ht="15.75" customHeight="1" x14ac:dyDescent="0.25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</row>
    <row r="738" spans="1:30" ht="15.75" customHeight="1" x14ac:dyDescent="0.25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</row>
    <row r="739" spans="1:30" ht="15.75" customHeight="1" x14ac:dyDescent="0.25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</row>
    <row r="740" spans="1:30" ht="15.75" customHeight="1" x14ac:dyDescent="0.25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</row>
    <row r="741" spans="1:30" ht="15.75" customHeight="1" x14ac:dyDescent="0.25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</row>
    <row r="742" spans="1:30" ht="15.75" customHeight="1" x14ac:dyDescent="0.25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</row>
    <row r="743" spans="1:30" ht="15.75" customHeight="1" x14ac:dyDescent="0.25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</row>
    <row r="744" spans="1:30" ht="15.75" customHeight="1" x14ac:dyDescent="0.25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</row>
    <row r="745" spans="1:30" ht="15.75" customHeight="1" x14ac:dyDescent="0.25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</row>
    <row r="746" spans="1:30" ht="15.75" customHeight="1" x14ac:dyDescent="0.25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</row>
    <row r="747" spans="1:30" ht="15.75" customHeight="1" x14ac:dyDescent="0.25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</row>
    <row r="748" spans="1:30" ht="15.75" customHeight="1" x14ac:dyDescent="0.25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</row>
    <row r="749" spans="1:30" ht="15.75" customHeight="1" x14ac:dyDescent="0.25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</row>
    <row r="750" spans="1:30" ht="15.75" customHeight="1" x14ac:dyDescent="0.25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</row>
    <row r="751" spans="1:30" ht="15.75" customHeight="1" x14ac:dyDescent="0.25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</row>
    <row r="752" spans="1:30" ht="15.75" customHeight="1" x14ac:dyDescent="0.25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</row>
    <row r="753" spans="1:30" ht="15.75" customHeight="1" x14ac:dyDescent="0.25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</row>
    <row r="754" spans="1:30" ht="15.75" customHeight="1" x14ac:dyDescent="0.25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</row>
    <row r="755" spans="1:30" ht="15.75" customHeight="1" x14ac:dyDescent="0.25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</row>
    <row r="756" spans="1:30" ht="15.75" customHeight="1" x14ac:dyDescent="0.25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</row>
    <row r="757" spans="1:30" ht="15.75" customHeight="1" x14ac:dyDescent="0.25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</row>
    <row r="758" spans="1:30" ht="15.75" customHeight="1" x14ac:dyDescent="0.25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</row>
    <row r="759" spans="1:30" ht="15.75" customHeight="1" x14ac:dyDescent="0.25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</row>
    <row r="760" spans="1:30" ht="15.75" customHeight="1" x14ac:dyDescent="0.25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</row>
    <row r="761" spans="1:30" ht="15.75" customHeight="1" x14ac:dyDescent="0.25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</row>
    <row r="762" spans="1:30" ht="15.75" customHeight="1" x14ac:dyDescent="0.25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</row>
    <row r="763" spans="1:30" ht="15.75" customHeight="1" x14ac:dyDescent="0.25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</row>
    <row r="764" spans="1:30" ht="15.75" customHeight="1" x14ac:dyDescent="0.25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</row>
    <row r="765" spans="1:30" ht="15.75" customHeight="1" x14ac:dyDescent="0.25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</row>
    <row r="766" spans="1:30" ht="15.75" customHeight="1" x14ac:dyDescent="0.25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</row>
    <row r="767" spans="1:30" ht="15.75" customHeight="1" x14ac:dyDescent="0.25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</row>
    <row r="768" spans="1:30" ht="15.75" customHeight="1" x14ac:dyDescent="0.25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</row>
    <row r="769" spans="1:30" ht="15.75" customHeight="1" x14ac:dyDescent="0.25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</row>
    <row r="770" spans="1:30" ht="15.75" customHeight="1" x14ac:dyDescent="0.25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</row>
    <row r="771" spans="1:30" ht="15.75" customHeight="1" x14ac:dyDescent="0.25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</row>
    <row r="772" spans="1:30" ht="15.75" customHeight="1" x14ac:dyDescent="0.25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</row>
    <row r="773" spans="1:30" ht="15.75" customHeight="1" x14ac:dyDescent="0.25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</row>
    <row r="774" spans="1:30" ht="15.75" customHeight="1" x14ac:dyDescent="0.25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</row>
    <row r="775" spans="1:30" ht="15.75" customHeight="1" x14ac:dyDescent="0.25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</row>
    <row r="776" spans="1:30" ht="15.75" customHeight="1" x14ac:dyDescent="0.25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</row>
    <row r="777" spans="1:30" ht="15.75" customHeight="1" x14ac:dyDescent="0.25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</row>
    <row r="778" spans="1:30" ht="15.75" customHeight="1" x14ac:dyDescent="0.25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</row>
    <row r="779" spans="1:30" ht="15.75" customHeight="1" x14ac:dyDescent="0.25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</row>
    <row r="780" spans="1:30" ht="15.75" customHeight="1" x14ac:dyDescent="0.25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</row>
    <row r="781" spans="1:30" ht="15.75" customHeight="1" x14ac:dyDescent="0.25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</row>
    <row r="782" spans="1:30" ht="15.75" customHeight="1" x14ac:dyDescent="0.25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</row>
    <row r="783" spans="1:30" ht="15.75" customHeight="1" x14ac:dyDescent="0.25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</row>
    <row r="784" spans="1:30" ht="15.75" customHeight="1" x14ac:dyDescent="0.25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</row>
    <row r="785" spans="1:30" ht="15.75" customHeight="1" x14ac:dyDescent="0.25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</row>
    <row r="786" spans="1:30" ht="15.75" customHeight="1" x14ac:dyDescent="0.25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</row>
    <row r="787" spans="1:30" ht="15.75" customHeight="1" x14ac:dyDescent="0.25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</row>
    <row r="788" spans="1:30" ht="15.75" customHeight="1" x14ac:dyDescent="0.25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</row>
    <row r="789" spans="1:30" ht="15.75" customHeight="1" x14ac:dyDescent="0.25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</row>
    <row r="790" spans="1:30" ht="15.75" customHeight="1" x14ac:dyDescent="0.25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</row>
    <row r="791" spans="1:30" ht="15.75" customHeight="1" x14ac:dyDescent="0.25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</row>
    <row r="792" spans="1:30" ht="15.75" customHeight="1" x14ac:dyDescent="0.25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</row>
    <row r="793" spans="1:30" ht="15.75" customHeight="1" x14ac:dyDescent="0.25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</row>
    <row r="794" spans="1:30" ht="15.75" customHeight="1" x14ac:dyDescent="0.25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</row>
    <row r="795" spans="1:30" ht="15.75" customHeight="1" x14ac:dyDescent="0.25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</row>
    <row r="796" spans="1:30" ht="15.75" customHeight="1" x14ac:dyDescent="0.25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</row>
    <row r="797" spans="1:30" ht="15.75" customHeight="1" x14ac:dyDescent="0.25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</row>
    <row r="798" spans="1:30" ht="15.75" customHeight="1" x14ac:dyDescent="0.25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</row>
    <row r="799" spans="1:30" ht="15.75" customHeight="1" x14ac:dyDescent="0.25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</row>
    <row r="800" spans="1:30" ht="15.75" customHeight="1" x14ac:dyDescent="0.25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</row>
    <row r="801" spans="1:30" ht="15.75" customHeight="1" x14ac:dyDescent="0.25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</row>
    <row r="802" spans="1:30" ht="15.75" customHeight="1" x14ac:dyDescent="0.25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</row>
    <row r="803" spans="1:30" ht="15.75" customHeight="1" x14ac:dyDescent="0.25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</row>
    <row r="804" spans="1:30" ht="15.75" customHeight="1" x14ac:dyDescent="0.25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</row>
    <row r="805" spans="1:30" ht="15.75" customHeight="1" x14ac:dyDescent="0.25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</row>
    <row r="806" spans="1:30" ht="15.75" customHeight="1" x14ac:dyDescent="0.25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</row>
    <row r="807" spans="1:30" ht="15.75" customHeight="1" x14ac:dyDescent="0.25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</row>
    <row r="808" spans="1:30" ht="15.75" customHeight="1" x14ac:dyDescent="0.25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</row>
    <row r="809" spans="1:30" ht="15.75" customHeight="1" x14ac:dyDescent="0.25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</row>
    <row r="810" spans="1:30" ht="15.75" customHeight="1" x14ac:dyDescent="0.25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</row>
    <row r="811" spans="1:30" ht="15.75" customHeight="1" x14ac:dyDescent="0.25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</row>
    <row r="812" spans="1:30" ht="15.75" customHeight="1" x14ac:dyDescent="0.25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</row>
    <row r="813" spans="1:30" ht="15.75" customHeight="1" x14ac:dyDescent="0.25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</row>
    <row r="814" spans="1:30" ht="15.75" customHeight="1" x14ac:dyDescent="0.25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</row>
    <row r="815" spans="1:30" ht="15.75" customHeight="1" x14ac:dyDescent="0.25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</row>
    <row r="816" spans="1:30" ht="15.75" customHeight="1" x14ac:dyDescent="0.25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</row>
    <row r="817" spans="1:30" ht="15.75" customHeight="1" x14ac:dyDescent="0.25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</row>
    <row r="818" spans="1:30" ht="15.75" customHeight="1" x14ac:dyDescent="0.25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</row>
    <row r="819" spans="1:30" ht="15.75" customHeight="1" x14ac:dyDescent="0.25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</row>
    <row r="820" spans="1:30" ht="15.75" customHeight="1" x14ac:dyDescent="0.25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</row>
    <row r="821" spans="1:30" ht="15.75" customHeight="1" x14ac:dyDescent="0.25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</row>
    <row r="822" spans="1:30" ht="15.75" customHeight="1" x14ac:dyDescent="0.25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</row>
    <row r="823" spans="1:30" ht="15.75" customHeight="1" x14ac:dyDescent="0.25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</row>
    <row r="824" spans="1:30" ht="15.75" customHeight="1" x14ac:dyDescent="0.25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</row>
    <row r="825" spans="1:30" ht="15.75" customHeight="1" x14ac:dyDescent="0.25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</row>
    <row r="826" spans="1:30" ht="15.75" customHeight="1" x14ac:dyDescent="0.25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</row>
    <row r="827" spans="1:30" ht="15.75" customHeight="1" x14ac:dyDescent="0.25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</row>
    <row r="828" spans="1:30" ht="15.75" customHeight="1" x14ac:dyDescent="0.25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</row>
    <row r="829" spans="1:30" ht="15.75" customHeight="1" x14ac:dyDescent="0.25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</row>
    <row r="830" spans="1:30" ht="15.75" customHeight="1" x14ac:dyDescent="0.25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</row>
    <row r="831" spans="1:30" ht="15.75" customHeight="1" x14ac:dyDescent="0.25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</row>
    <row r="832" spans="1:30" ht="15.75" customHeight="1" x14ac:dyDescent="0.25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</row>
    <row r="833" spans="1:30" ht="15.75" customHeight="1" x14ac:dyDescent="0.25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</row>
    <row r="834" spans="1:30" ht="15.75" customHeight="1" x14ac:dyDescent="0.25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</row>
    <row r="835" spans="1:30" ht="15.75" customHeight="1" x14ac:dyDescent="0.25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</row>
    <row r="836" spans="1:30" ht="15.75" customHeight="1" x14ac:dyDescent="0.25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</row>
    <row r="837" spans="1:30" ht="15.75" customHeight="1" x14ac:dyDescent="0.25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</row>
    <row r="838" spans="1:30" ht="15.75" customHeight="1" x14ac:dyDescent="0.25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</row>
    <row r="839" spans="1:30" ht="15.75" customHeight="1" x14ac:dyDescent="0.25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</row>
    <row r="840" spans="1:30" ht="15.75" customHeight="1" x14ac:dyDescent="0.25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</row>
    <row r="841" spans="1:30" ht="15.75" customHeight="1" x14ac:dyDescent="0.25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</row>
    <row r="842" spans="1:30" ht="15.75" customHeight="1" x14ac:dyDescent="0.25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</row>
    <row r="843" spans="1:30" ht="15.75" customHeight="1" x14ac:dyDescent="0.25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</row>
    <row r="844" spans="1:30" ht="15.75" customHeight="1" x14ac:dyDescent="0.25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</row>
    <row r="845" spans="1:30" ht="15.75" customHeight="1" x14ac:dyDescent="0.25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</row>
    <row r="846" spans="1:30" ht="15.75" customHeight="1" x14ac:dyDescent="0.25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</row>
    <row r="847" spans="1:30" ht="15.75" customHeight="1" x14ac:dyDescent="0.25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</row>
    <row r="848" spans="1:30" ht="15.75" customHeight="1" x14ac:dyDescent="0.25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</row>
    <row r="849" spans="1:30" ht="15.75" customHeight="1" x14ac:dyDescent="0.25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</row>
    <row r="850" spans="1:30" ht="15.75" customHeight="1" x14ac:dyDescent="0.25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</row>
    <row r="851" spans="1:30" ht="15.75" customHeight="1" x14ac:dyDescent="0.25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</row>
    <row r="852" spans="1:30" ht="15.75" customHeight="1" x14ac:dyDescent="0.25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</row>
    <row r="853" spans="1:30" ht="15.75" customHeight="1" x14ac:dyDescent="0.25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</row>
    <row r="854" spans="1:30" ht="15.75" customHeight="1" x14ac:dyDescent="0.25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</row>
    <row r="855" spans="1:30" ht="15.75" customHeight="1" x14ac:dyDescent="0.25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</row>
    <row r="856" spans="1:30" ht="15.75" customHeight="1" x14ac:dyDescent="0.25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</row>
    <row r="857" spans="1:30" ht="15.75" customHeight="1" x14ac:dyDescent="0.25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</row>
    <row r="858" spans="1:30" ht="15.75" customHeight="1" x14ac:dyDescent="0.25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</row>
    <row r="859" spans="1:30" ht="15.75" customHeight="1" x14ac:dyDescent="0.25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</row>
    <row r="860" spans="1:30" ht="15.75" customHeight="1" x14ac:dyDescent="0.25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</row>
    <row r="861" spans="1:30" ht="15.75" customHeight="1" x14ac:dyDescent="0.25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</row>
    <row r="862" spans="1:30" ht="15.75" customHeight="1" x14ac:dyDescent="0.25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</row>
    <row r="863" spans="1:30" ht="15.75" customHeight="1" x14ac:dyDescent="0.25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</row>
    <row r="864" spans="1:30" ht="15.75" customHeight="1" x14ac:dyDescent="0.25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</row>
    <row r="865" spans="1:30" ht="15.75" customHeight="1" x14ac:dyDescent="0.25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</row>
    <row r="866" spans="1:30" ht="15.75" customHeight="1" x14ac:dyDescent="0.25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</row>
    <row r="867" spans="1:30" ht="15.75" customHeight="1" x14ac:dyDescent="0.25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</row>
    <row r="868" spans="1:30" ht="15.75" customHeight="1" x14ac:dyDescent="0.25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</row>
    <row r="869" spans="1:30" ht="15.75" customHeight="1" x14ac:dyDescent="0.25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</row>
    <row r="870" spans="1:30" ht="15.75" customHeight="1" x14ac:dyDescent="0.25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</row>
    <row r="871" spans="1:30" ht="15.75" customHeight="1" x14ac:dyDescent="0.25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</row>
    <row r="872" spans="1:30" ht="15.75" customHeight="1" x14ac:dyDescent="0.25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</row>
    <row r="873" spans="1:30" ht="15.75" customHeight="1" x14ac:dyDescent="0.25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</row>
    <row r="874" spans="1:30" ht="15.75" customHeight="1" x14ac:dyDescent="0.25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</row>
    <row r="875" spans="1:30" ht="15.75" customHeight="1" x14ac:dyDescent="0.25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</row>
    <row r="876" spans="1:30" ht="15.75" customHeight="1" x14ac:dyDescent="0.25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</row>
    <row r="877" spans="1:30" ht="15.75" customHeight="1" x14ac:dyDescent="0.25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</row>
    <row r="878" spans="1:30" ht="15.75" customHeight="1" x14ac:dyDescent="0.25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</row>
    <row r="879" spans="1:30" ht="15.75" customHeight="1" x14ac:dyDescent="0.25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</row>
    <row r="880" spans="1:30" ht="15.75" customHeight="1" x14ac:dyDescent="0.25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</row>
    <row r="881" spans="1:30" ht="15.75" customHeight="1" x14ac:dyDescent="0.25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</row>
    <row r="882" spans="1:30" ht="15.75" customHeight="1" x14ac:dyDescent="0.25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</row>
    <row r="883" spans="1:30" ht="15.75" customHeight="1" x14ac:dyDescent="0.25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</row>
    <row r="884" spans="1:30" ht="15.75" customHeight="1" x14ac:dyDescent="0.25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</row>
    <row r="885" spans="1:30" ht="15.75" customHeight="1" x14ac:dyDescent="0.25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</row>
    <row r="886" spans="1:30" ht="15.75" customHeight="1" x14ac:dyDescent="0.25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</row>
    <row r="887" spans="1:30" ht="15.75" customHeight="1" x14ac:dyDescent="0.25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</row>
    <row r="888" spans="1:30" ht="15.75" customHeight="1" x14ac:dyDescent="0.25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</row>
    <row r="889" spans="1:30" ht="15.75" customHeight="1" x14ac:dyDescent="0.25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</row>
    <row r="890" spans="1:30" ht="15.75" customHeight="1" x14ac:dyDescent="0.25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</row>
    <row r="891" spans="1:30" ht="15.75" customHeight="1" x14ac:dyDescent="0.25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</row>
    <row r="892" spans="1:30" ht="15.75" customHeight="1" x14ac:dyDescent="0.25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</row>
    <row r="893" spans="1:30" ht="15.75" customHeight="1" x14ac:dyDescent="0.25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</row>
    <row r="894" spans="1:30" ht="15.75" customHeight="1" x14ac:dyDescent="0.25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</row>
    <row r="895" spans="1:30" ht="15.75" customHeight="1" x14ac:dyDescent="0.25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</row>
    <row r="896" spans="1:30" ht="15.75" customHeight="1" x14ac:dyDescent="0.25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</row>
    <row r="897" spans="1:30" ht="15.75" customHeight="1" x14ac:dyDescent="0.25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</row>
    <row r="898" spans="1:30" ht="15.75" customHeight="1" x14ac:dyDescent="0.25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</row>
    <row r="899" spans="1:30" ht="15.75" customHeight="1" x14ac:dyDescent="0.25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</row>
    <row r="900" spans="1:30" ht="15.75" customHeight="1" x14ac:dyDescent="0.25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</row>
    <row r="901" spans="1:30" ht="15.75" customHeight="1" x14ac:dyDescent="0.25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</row>
    <row r="902" spans="1:30" ht="15.75" customHeight="1" x14ac:dyDescent="0.25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</row>
    <row r="903" spans="1:30" ht="15.75" customHeight="1" x14ac:dyDescent="0.25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</row>
    <row r="904" spans="1:30" ht="15.75" customHeight="1" x14ac:dyDescent="0.25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</row>
    <row r="905" spans="1:30" ht="15.75" customHeight="1" x14ac:dyDescent="0.25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</row>
    <row r="906" spans="1:30" ht="15.75" customHeight="1" x14ac:dyDescent="0.25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</row>
    <row r="907" spans="1:30" ht="15.75" customHeight="1" x14ac:dyDescent="0.25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</row>
    <row r="908" spans="1:30" ht="15.75" customHeight="1" x14ac:dyDescent="0.25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</row>
    <row r="909" spans="1:30" ht="15.75" customHeight="1" x14ac:dyDescent="0.25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</row>
    <row r="910" spans="1:30" ht="15.75" customHeight="1" x14ac:dyDescent="0.25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</row>
    <row r="911" spans="1:30" ht="15.75" customHeight="1" x14ac:dyDescent="0.25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</row>
    <row r="912" spans="1:30" ht="15.75" customHeight="1" x14ac:dyDescent="0.25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</row>
    <row r="913" spans="1:30" ht="15.75" customHeight="1" x14ac:dyDescent="0.25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</row>
    <row r="914" spans="1:30" ht="15.75" customHeight="1" x14ac:dyDescent="0.25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</row>
    <row r="915" spans="1:30" ht="15.75" customHeight="1" x14ac:dyDescent="0.25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</row>
    <row r="916" spans="1:30" ht="15.75" customHeight="1" x14ac:dyDescent="0.25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</row>
    <row r="917" spans="1:30" ht="15.75" customHeight="1" x14ac:dyDescent="0.25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</row>
    <row r="918" spans="1:30" ht="15.75" customHeight="1" x14ac:dyDescent="0.25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</row>
    <row r="919" spans="1:30" ht="15.75" customHeight="1" x14ac:dyDescent="0.25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</row>
    <row r="920" spans="1:30" ht="15.75" customHeight="1" x14ac:dyDescent="0.25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</row>
    <row r="921" spans="1:30" ht="15.75" customHeight="1" x14ac:dyDescent="0.25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</row>
    <row r="922" spans="1:30" ht="15.75" customHeight="1" x14ac:dyDescent="0.25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</row>
    <row r="923" spans="1:30" ht="15.75" customHeight="1" x14ac:dyDescent="0.25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</row>
    <row r="924" spans="1:30" ht="15.75" customHeight="1" x14ac:dyDescent="0.25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</row>
    <row r="925" spans="1:30" ht="15.75" customHeight="1" x14ac:dyDescent="0.25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</row>
    <row r="926" spans="1:30" ht="15.75" customHeight="1" x14ac:dyDescent="0.25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</row>
    <row r="927" spans="1:30" ht="15.75" customHeight="1" x14ac:dyDescent="0.25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</row>
    <row r="928" spans="1:30" ht="15.75" customHeight="1" x14ac:dyDescent="0.25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</row>
    <row r="929" spans="1:30" ht="15.75" customHeight="1" x14ac:dyDescent="0.25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</row>
    <row r="930" spans="1:30" ht="15.75" customHeight="1" x14ac:dyDescent="0.25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</row>
    <row r="931" spans="1:30" ht="15.75" customHeight="1" x14ac:dyDescent="0.25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</row>
    <row r="932" spans="1:30" ht="15.75" customHeight="1" x14ac:dyDescent="0.25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</row>
    <row r="933" spans="1:30" ht="15.75" customHeight="1" x14ac:dyDescent="0.25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</row>
    <row r="934" spans="1:30" ht="15.75" customHeight="1" x14ac:dyDescent="0.25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</row>
    <row r="935" spans="1:30" ht="15.75" customHeight="1" x14ac:dyDescent="0.25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</row>
    <row r="936" spans="1:30" ht="15.75" customHeight="1" x14ac:dyDescent="0.25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</row>
    <row r="937" spans="1:30" ht="15.75" customHeight="1" x14ac:dyDescent="0.25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</row>
    <row r="938" spans="1:30" ht="15.75" customHeight="1" x14ac:dyDescent="0.25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</row>
    <row r="939" spans="1:30" ht="15.75" customHeight="1" x14ac:dyDescent="0.25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</row>
    <row r="940" spans="1:30" ht="15.75" customHeight="1" x14ac:dyDescent="0.25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</row>
    <row r="941" spans="1:30" ht="15.75" customHeight="1" x14ac:dyDescent="0.25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</row>
    <row r="942" spans="1:30" ht="15.75" customHeight="1" x14ac:dyDescent="0.25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</row>
    <row r="943" spans="1:30" ht="15.75" customHeight="1" x14ac:dyDescent="0.25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</row>
    <row r="944" spans="1:30" ht="15.75" customHeight="1" x14ac:dyDescent="0.25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</row>
    <row r="945" spans="1:30" ht="15.75" customHeight="1" x14ac:dyDescent="0.25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</row>
    <row r="946" spans="1:30" ht="15.75" customHeight="1" x14ac:dyDescent="0.25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</row>
    <row r="947" spans="1:30" ht="15.75" customHeight="1" x14ac:dyDescent="0.25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</row>
    <row r="948" spans="1:30" ht="15.75" customHeight="1" x14ac:dyDescent="0.25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</row>
    <row r="949" spans="1:30" ht="15.75" customHeight="1" x14ac:dyDescent="0.25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</row>
    <row r="950" spans="1:30" ht="15.75" customHeight="1" x14ac:dyDescent="0.25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</row>
    <row r="951" spans="1:30" ht="15.75" customHeight="1" x14ac:dyDescent="0.25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</row>
    <row r="952" spans="1:30" ht="15.75" customHeight="1" x14ac:dyDescent="0.25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</row>
    <row r="953" spans="1:30" ht="15.75" customHeight="1" x14ac:dyDescent="0.25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</row>
    <row r="954" spans="1:30" ht="15.75" customHeight="1" x14ac:dyDescent="0.25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</row>
    <row r="955" spans="1:30" ht="15.75" customHeight="1" x14ac:dyDescent="0.25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</row>
    <row r="956" spans="1:30" ht="15.75" customHeight="1" x14ac:dyDescent="0.25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</row>
    <row r="957" spans="1:30" ht="15.75" customHeight="1" x14ac:dyDescent="0.25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</row>
    <row r="958" spans="1:30" ht="15.75" customHeight="1" x14ac:dyDescent="0.25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</row>
    <row r="959" spans="1:30" ht="15.75" customHeight="1" x14ac:dyDescent="0.25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</row>
    <row r="960" spans="1:30" ht="15.75" customHeight="1" x14ac:dyDescent="0.25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</row>
    <row r="961" spans="1:30" ht="15.75" customHeight="1" x14ac:dyDescent="0.25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</row>
    <row r="962" spans="1:30" ht="15.75" customHeight="1" x14ac:dyDescent="0.25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</row>
    <row r="963" spans="1:30" ht="15.75" customHeight="1" x14ac:dyDescent="0.25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</row>
    <row r="964" spans="1:30" ht="15.75" customHeight="1" x14ac:dyDescent="0.25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</row>
    <row r="965" spans="1:30" ht="15.75" customHeight="1" x14ac:dyDescent="0.25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</row>
    <row r="966" spans="1:30" ht="15.75" customHeight="1" x14ac:dyDescent="0.25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</row>
    <row r="967" spans="1:30" ht="15.75" customHeight="1" x14ac:dyDescent="0.25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</row>
    <row r="968" spans="1:30" ht="15.75" customHeight="1" x14ac:dyDescent="0.25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</row>
    <row r="969" spans="1:30" ht="15.75" customHeight="1" x14ac:dyDescent="0.25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</row>
    <row r="970" spans="1:30" ht="15.75" customHeight="1" x14ac:dyDescent="0.25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</row>
    <row r="971" spans="1:30" ht="15.75" customHeight="1" x14ac:dyDescent="0.25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</row>
    <row r="972" spans="1:30" ht="15.75" customHeight="1" x14ac:dyDescent="0.25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</row>
    <row r="973" spans="1:30" ht="15.75" customHeight="1" x14ac:dyDescent="0.25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</row>
    <row r="974" spans="1:30" ht="15.75" customHeight="1" x14ac:dyDescent="0.25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</row>
    <row r="975" spans="1:30" ht="15.75" customHeight="1" x14ac:dyDescent="0.25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</row>
    <row r="976" spans="1:30" ht="15.75" customHeight="1" x14ac:dyDescent="0.25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</row>
    <row r="977" spans="1:30" ht="15.75" customHeight="1" x14ac:dyDescent="0.25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</row>
    <row r="978" spans="1:30" ht="15.75" customHeight="1" x14ac:dyDescent="0.25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</row>
    <row r="979" spans="1:30" ht="15.75" customHeight="1" x14ac:dyDescent="0.25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</row>
    <row r="980" spans="1:30" ht="15.75" customHeight="1" x14ac:dyDescent="0.25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</row>
    <row r="981" spans="1:30" ht="15.75" customHeight="1" x14ac:dyDescent="0.25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</row>
    <row r="982" spans="1:30" ht="15.75" customHeight="1" x14ac:dyDescent="0.25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</row>
    <row r="983" spans="1:30" ht="15.75" customHeight="1" x14ac:dyDescent="0.25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</row>
    <row r="984" spans="1:30" ht="15.75" customHeight="1" x14ac:dyDescent="0.25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</row>
    <row r="985" spans="1:30" ht="15.75" customHeight="1" x14ac:dyDescent="0.25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</row>
    <row r="986" spans="1:30" ht="15.75" customHeight="1" x14ac:dyDescent="0.25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</row>
    <row r="987" spans="1:30" ht="15.75" customHeight="1" x14ac:dyDescent="0.25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</row>
    <row r="988" spans="1:30" ht="15.75" customHeight="1" x14ac:dyDescent="0.25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</row>
    <row r="989" spans="1:30" ht="15.75" customHeight="1" x14ac:dyDescent="0.25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</row>
    <row r="990" spans="1:30" ht="15.75" customHeight="1" x14ac:dyDescent="0.25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</row>
    <row r="991" spans="1:30" ht="15.75" customHeight="1" x14ac:dyDescent="0.25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</row>
    <row r="992" spans="1:30" ht="15.75" customHeight="1" x14ac:dyDescent="0.25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</row>
    <row r="993" spans="1:30" ht="15.75" customHeight="1" x14ac:dyDescent="0.25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</row>
    <row r="994" spans="1:30" ht="15.75" customHeight="1" x14ac:dyDescent="0.25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</row>
    <row r="995" spans="1:30" ht="15.75" customHeight="1" x14ac:dyDescent="0.25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</row>
    <row r="996" spans="1:30" ht="15.75" customHeight="1" x14ac:dyDescent="0.25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</row>
    <row r="997" spans="1:30" ht="15.75" customHeight="1" x14ac:dyDescent="0.25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</row>
    <row r="998" spans="1:30" ht="15.75" customHeight="1" x14ac:dyDescent="0.25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</row>
    <row r="999" spans="1:30" ht="15.75" customHeight="1" x14ac:dyDescent="0.25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</row>
  </sheetData>
  <autoFilter ref="A6:AD102"/>
  <mergeCells count="77">
    <mergeCell ref="A177:F177"/>
    <mergeCell ref="A178:F178"/>
    <mergeCell ref="A179:F179"/>
    <mergeCell ref="A180:F180"/>
    <mergeCell ref="A172:F172"/>
    <mergeCell ref="A173:F173"/>
    <mergeCell ref="A174:F174"/>
    <mergeCell ref="A175:F175"/>
    <mergeCell ref="A176:F176"/>
    <mergeCell ref="A167:F167"/>
    <mergeCell ref="A168:F168"/>
    <mergeCell ref="A169:F169"/>
    <mergeCell ref="A170:F170"/>
    <mergeCell ref="A171:F171"/>
    <mergeCell ref="A162:F162"/>
    <mergeCell ref="A163:F163"/>
    <mergeCell ref="A164:F164"/>
    <mergeCell ref="A165:F165"/>
    <mergeCell ref="A166:F166"/>
    <mergeCell ref="A157:F157"/>
    <mergeCell ref="A158:F158"/>
    <mergeCell ref="A159:F159"/>
    <mergeCell ref="A160:F160"/>
    <mergeCell ref="A161:F161"/>
    <mergeCell ref="A152:F152"/>
    <mergeCell ref="A153:F153"/>
    <mergeCell ref="A154:F154"/>
    <mergeCell ref="A155:F155"/>
    <mergeCell ref="A156:F156"/>
    <mergeCell ref="A147:F147"/>
    <mergeCell ref="A148:F148"/>
    <mergeCell ref="A149:F149"/>
    <mergeCell ref="A150:F150"/>
    <mergeCell ref="A151:F151"/>
    <mergeCell ref="A142:F142"/>
    <mergeCell ref="A143:F143"/>
    <mergeCell ref="A144:F144"/>
    <mergeCell ref="A145:F145"/>
    <mergeCell ref="A146:F146"/>
    <mergeCell ref="A104:I104"/>
    <mergeCell ref="A122:I122"/>
    <mergeCell ref="A139:F139"/>
    <mergeCell ref="A140:F140"/>
    <mergeCell ref="A141:F141"/>
    <mergeCell ref="A1:J1"/>
    <mergeCell ref="A2:J2"/>
    <mergeCell ref="A3:J3"/>
    <mergeCell ref="B4:J4"/>
    <mergeCell ref="A5:J5"/>
    <mergeCell ref="A208:F208"/>
    <mergeCell ref="A195:F195"/>
    <mergeCell ref="A196:F196"/>
    <mergeCell ref="A197:F197"/>
    <mergeCell ref="A198:F198"/>
    <mergeCell ref="A199:F199"/>
    <mergeCell ref="A200:F200"/>
    <mergeCell ref="A201:F201"/>
    <mergeCell ref="A203:F203"/>
    <mergeCell ref="A204:F204"/>
    <mergeCell ref="A205:F205"/>
    <mergeCell ref="A206:F206"/>
    <mergeCell ref="A207:F207"/>
    <mergeCell ref="A191:F191"/>
    <mergeCell ref="A192:F192"/>
    <mergeCell ref="A193:F193"/>
    <mergeCell ref="A194:F194"/>
    <mergeCell ref="A202:F202"/>
    <mergeCell ref="A186:F186"/>
    <mergeCell ref="A187:F187"/>
    <mergeCell ref="A188:F188"/>
    <mergeCell ref="A189:F189"/>
    <mergeCell ref="A190:F190"/>
    <mergeCell ref="A181:F181"/>
    <mergeCell ref="A182:F182"/>
    <mergeCell ref="A183:F183"/>
    <mergeCell ref="A184:F184"/>
    <mergeCell ref="A185:F185"/>
  </mergeCells>
  <dataValidations disablePrompts="1" count="4">
    <dataValidation type="list" allowBlank="1" sqref="B106:B113">
      <formula1>"FDA,FDA-1,FDA-2,FDA-3,FDA-4"</formula1>
    </dataValidation>
    <dataValidation type="list" allowBlank="1" sqref="B124:B126">
      <formula1>"FGS-1,FGS-2,FGS-3,FGA-1,FGA-2,FGA-3"</formula1>
    </dataValidation>
    <dataValidation type="list" allowBlank="1" sqref="D7:D89 D124:D126 D106:D113">
      <formula1>"AGP,CLH,CLT,COM,CTD,CTI,DES,DISP,ELE,ESG,EST,EXM,EXQ,EXR,FRQ,REV,VAGO"</formula1>
    </dataValidation>
    <dataValidation type="list" allowBlank="1" sqref="B7:B89">
      <formula1>"DAS,DAS-1,DAS-2,DAS-3,DAS-4,DAS-5,CAA-1,CAA-2,CAA-3,CAA-4,CAA-5"</formula1>
    </dataValidation>
  </dataValidations>
  <pageMargins left="0.511811024" right="0.511811024" top="0.78740157499999996" bottom="0.78740157499999996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9"/>
  <sheetViews>
    <sheetView topLeftCell="A103" workbookViewId="0">
      <selection activeCell="H106" sqref="A106:H113"/>
    </sheetView>
  </sheetViews>
  <sheetFormatPr defaultColWidth="12.59765625" defaultRowHeight="15" customHeight="1" x14ac:dyDescent="0.25"/>
  <cols>
    <col min="1" max="1" width="67.69921875" customWidth="1"/>
    <col min="2" max="2" width="11.5" customWidth="1"/>
    <col min="3" max="3" width="16.59765625" customWidth="1"/>
    <col min="4" max="4" width="13.8984375" customWidth="1"/>
    <col min="5" max="5" width="9.5" customWidth="1"/>
    <col min="6" max="6" width="50.5" customWidth="1"/>
    <col min="7" max="7" width="19" customWidth="1"/>
    <col min="8" max="8" width="17.3984375" customWidth="1"/>
    <col min="9" max="9" width="17.09765625" customWidth="1"/>
    <col min="10" max="10" width="14.3984375" customWidth="1"/>
    <col min="11" max="16" width="7.59765625" customWidth="1"/>
    <col min="17" max="17" width="41.8984375" customWidth="1"/>
    <col min="18" max="30" width="7.59765625" customWidth="1"/>
  </cols>
  <sheetData>
    <row r="1" spans="1:30" ht="14.25" customHeight="1" x14ac:dyDescent="0.4">
      <c r="A1" s="91" t="s">
        <v>0</v>
      </c>
      <c r="B1" s="92"/>
      <c r="C1" s="92"/>
      <c r="D1" s="92"/>
      <c r="E1" s="92"/>
      <c r="F1" s="92"/>
      <c r="G1" s="92"/>
      <c r="H1" s="92"/>
      <c r="I1" s="92"/>
      <c r="J1" s="9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2"/>
      <c r="AC1" s="2"/>
      <c r="AD1" s="2"/>
    </row>
    <row r="2" spans="1:30" ht="14.25" customHeight="1" x14ac:dyDescent="0.4">
      <c r="A2" s="94" t="s">
        <v>1</v>
      </c>
      <c r="B2" s="89"/>
      <c r="C2" s="89"/>
      <c r="D2" s="89"/>
      <c r="E2" s="89"/>
      <c r="F2" s="89"/>
      <c r="G2" s="89"/>
      <c r="H2" s="89"/>
      <c r="I2" s="89"/>
      <c r="J2" s="9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2"/>
      <c r="AC2" s="2"/>
      <c r="AD2" s="2"/>
    </row>
    <row r="3" spans="1:30" ht="29.25" customHeight="1" x14ac:dyDescent="0.35">
      <c r="A3" s="94" t="s">
        <v>2</v>
      </c>
      <c r="B3" s="89"/>
      <c r="C3" s="89"/>
      <c r="D3" s="89"/>
      <c r="E3" s="89"/>
      <c r="F3" s="89"/>
      <c r="G3" s="89"/>
      <c r="H3" s="89"/>
      <c r="I3" s="89"/>
      <c r="J3" s="95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4"/>
      <c r="AB3" s="2"/>
      <c r="AC3" s="2"/>
      <c r="AD3" s="2"/>
    </row>
    <row r="4" spans="1:30" ht="14.25" customHeight="1" x14ac:dyDescent="0.25">
      <c r="A4" s="5" t="s">
        <v>466</v>
      </c>
      <c r="B4" s="96" t="s">
        <v>4</v>
      </c>
      <c r="C4" s="89"/>
      <c r="D4" s="89"/>
      <c r="E4" s="89"/>
      <c r="F4" s="89"/>
      <c r="G4" s="89"/>
      <c r="H4" s="89"/>
      <c r="I4" s="89"/>
      <c r="J4" s="90"/>
      <c r="K4" s="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4.25" customHeight="1" x14ac:dyDescent="0.25">
      <c r="A5" s="97" t="s">
        <v>5</v>
      </c>
      <c r="B5" s="89"/>
      <c r="C5" s="89"/>
      <c r="D5" s="89"/>
      <c r="E5" s="89"/>
      <c r="F5" s="89"/>
      <c r="G5" s="89"/>
      <c r="H5" s="89"/>
      <c r="I5" s="89"/>
      <c r="J5" s="90"/>
      <c r="K5" s="7"/>
      <c r="L5" s="8"/>
      <c r="M5" s="9"/>
      <c r="N5" s="9"/>
      <c r="O5" s="9"/>
      <c r="P5" s="9"/>
      <c r="Q5" s="9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4.25" customHeight="1" x14ac:dyDescent="0.25">
      <c r="A6" s="10" t="s">
        <v>6</v>
      </c>
      <c r="B6" s="10" t="s">
        <v>7</v>
      </c>
      <c r="C6" s="10" t="s">
        <v>8</v>
      </c>
      <c r="D6" s="10" t="s">
        <v>9</v>
      </c>
      <c r="E6" s="10" t="s">
        <v>10</v>
      </c>
      <c r="F6" s="10" t="s">
        <v>11</v>
      </c>
      <c r="G6" s="10" t="s">
        <v>12</v>
      </c>
      <c r="H6" s="10" t="s">
        <v>13</v>
      </c>
      <c r="I6" s="10" t="s">
        <v>14</v>
      </c>
      <c r="J6" s="10" t="s">
        <v>15</v>
      </c>
      <c r="K6" s="11"/>
      <c r="L6" s="12"/>
      <c r="M6" s="12"/>
      <c r="N6" s="12"/>
      <c r="O6" s="12"/>
      <c r="P6" s="12"/>
      <c r="Q6" s="12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</row>
    <row r="7" spans="1:30" ht="14.25" customHeight="1" x14ac:dyDescent="0.3">
      <c r="A7" s="14" t="s">
        <v>16</v>
      </c>
      <c r="B7" s="14" t="s">
        <v>17</v>
      </c>
      <c r="C7" s="15" t="s">
        <v>18</v>
      </c>
      <c r="D7" s="15" t="s">
        <v>19</v>
      </c>
      <c r="E7" s="16">
        <v>1</v>
      </c>
      <c r="F7" s="17" t="s">
        <v>425</v>
      </c>
      <c r="G7" s="18">
        <v>12261.2</v>
      </c>
      <c r="H7" s="19">
        <v>0</v>
      </c>
      <c r="I7" s="19">
        <v>0</v>
      </c>
      <c r="J7" s="20">
        <f t="shared" ref="J7:J101" si="0">SUM(G7:I7)</f>
        <v>12261.2</v>
      </c>
      <c r="K7" s="21"/>
      <c r="L7" s="21"/>
      <c r="M7" s="21"/>
      <c r="N7" s="21"/>
      <c r="O7" s="21"/>
      <c r="P7" s="21"/>
      <c r="Q7" s="21"/>
      <c r="R7" s="22"/>
      <c r="S7" s="22"/>
      <c r="T7" s="22"/>
      <c r="U7" s="22"/>
      <c r="V7" s="22"/>
      <c r="W7" s="22"/>
      <c r="X7" s="22"/>
      <c r="Y7" s="22"/>
      <c r="Z7" s="22"/>
      <c r="AA7" s="23"/>
      <c r="AB7" s="23"/>
      <c r="AC7" s="23"/>
      <c r="AD7" s="23"/>
    </row>
    <row r="8" spans="1:30" ht="14.25" customHeight="1" x14ac:dyDescent="0.3">
      <c r="A8" s="24" t="s">
        <v>21</v>
      </c>
      <c r="B8" s="14" t="s">
        <v>22</v>
      </c>
      <c r="C8" s="15" t="s">
        <v>23</v>
      </c>
      <c r="D8" s="15" t="s">
        <v>24</v>
      </c>
      <c r="E8" s="16">
        <v>1</v>
      </c>
      <c r="F8" s="25" t="s">
        <v>393</v>
      </c>
      <c r="G8" s="19">
        <v>0</v>
      </c>
      <c r="H8" s="18">
        <v>2312.25</v>
      </c>
      <c r="I8" s="18">
        <v>9249.0300000000007</v>
      </c>
      <c r="J8" s="20">
        <f t="shared" si="0"/>
        <v>11561.28</v>
      </c>
      <c r="K8" s="21"/>
      <c r="L8" s="21"/>
      <c r="M8" s="21"/>
      <c r="N8" s="21"/>
      <c r="O8" s="21"/>
      <c r="P8" s="21"/>
      <c r="Q8" s="21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1:30" ht="14.25" customHeight="1" x14ac:dyDescent="0.3">
      <c r="A9" s="24" t="s">
        <v>26</v>
      </c>
      <c r="B9" s="14" t="s">
        <v>22</v>
      </c>
      <c r="C9" s="15" t="s">
        <v>27</v>
      </c>
      <c r="D9" s="15" t="s">
        <v>24</v>
      </c>
      <c r="E9" s="16">
        <v>1</v>
      </c>
      <c r="F9" s="25" t="s">
        <v>389</v>
      </c>
      <c r="G9" s="19">
        <v>0</v>
      </c>
      <c r="H9" s="18">
        <v>2312.25</v>
      </c>
      <c r="I9" s="18">
        <v>9249.0300000000007</v>
      </c>
      <c r="J9" s="20">
        <f t="shared" si="0"/>
        <v>11561.28</v>
      </c>
      <c r="K9" s="21"/>
      <c r="L9" s="21"/>
      <c r="M9" s="21"/>
      <c r="N9" s="21"/>
      <c r="O9" s="21"/>
      <c r="P9" s="21"/>
      <c r="Q9" s="21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</row>
    <row r="10" spans="1:30" ht="14.25" customHeight="1" x14ac:dyDescent="0.3">
      <c r="A10" s="14" t="s">
        <v>29</v>
      </c>
      <c r="B10" s="14" t="s">
        <v>22</v>
      </c>
      <c r="C10" s="15" t="s">
        <v>30</v>
      </c>
      <c r="D10" s="15" t="s">
        <v>31</v>
      </c>
      <c r="E10" s="16">
        <v>1</v>
      </c>
      <c r="F10" s="25" t="s">
        <v>32</v>
      </c>
      <c r="G10" s="19">
        <v>0</v>
      </c>
      <c r="H10" s="18">
        <v>0</v>
      </c>
      <c r="I10" s="18">
        <v>9249.0300000000007</v>
      </c>
      <c r="J10" s="20">
        <f t="shared" si="0"/>
        <v>9249.0300000000007</v>
      </c>
      <c r="K10" s="21"/>
      <c r="L10" s="21"/>
      <c r="M10" s="21"/>
      <c r="N10" s="21"/>
      <c r="O10" s="21"/>
      <c r="P10" s="21"/>
      <c r="Q10" s="21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 ht="14.25" customHeight="1" x14ac:dyDescent="0.3">
      <c r="A11" s="75" t="s">
        <v>33</v>
      </c>
      <c r="B11" s="14" t="s">
        <v>34</v>
      </c>
      <c r="C11" s="15" t="s">
        <v>27</v>
      </c>
      <c r="D11" s="15" t="s">
        <v>24</v>
      </c>
      <c r="E11" s="16">
        <v>1</v>
      </c>
      <c r="F11" s="17" t="s">
        <v>84</v>
      </c>
      <c r="G11" s="19">
        <v>0</v>
      </c>
      <c r="H11" s="18">
        <v>1695.65</v>
      </c>
      <c r="I11" s="18">
        <v>6782.61</v>
      </c>
      <c r="J11" s="20">
        <f t="shared" si="0"/>
        <v>8478.26</v>
      </c>
      <c r="K11" s="21"/>
      <c r="L11" s="21"/>
      <c r="M11" s="21"/>
      <c r="N11" s="21"/>
      <c r="O11" s="21"/>
      <c r="P11" s="21"/>
      <c r="Q11" s="21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ht="14.25" customHeight="1" x14ac:dyDescent="0.3">
      <c r="A12" s="14" t="s">
        <v>36</v>
      </c>
      <c r="B12" s="14" t="s">
        <v>34</v>
      </c>
      <c r="C12" s="15" t="s">
        <v>37</v>
      </c>
      <c r="D12" s="15" t="s">
        <v>24</v>
      </c>
      <c r="E12" s="16">
        <v>1</v>
      </c>
      <c r="F12" s="17" t="s">
        <v>443</v>
      </c>
      <c r="G12" s="19">
        <v>0</v>
      </c>
      <c r="H12" s="18">
        <v>1695.65</v>
      </c>
      <c r="I12" s="18">
        <v>6782.61</v>
      </c>
      <c r="J12" s="20">
        <f t="shared" si="0"/>
        <v>8478.26</v>
      </c>
      <c r="K12" s="21"/>
      <c r="L12" s="21"/>
      <c r="M12" s="21"/>
      <c r="N12" s="21"/>
      <c r="O12" s="21"/>
      <c r="P12" s="21"/>
      <c r="Q12" s="21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ht="14.25" customHeight="1" x14ac:dyDescent="0.3">
      <c r="A13" s="14" t="s">
        <v>39</v>
      </c>
      <c r="B13" s="24" t="s">
        <v>34</v>
      </c>
      <c r="C13" s="15" t="s">
        <v>23</v>
      </c>
      <c r="D13" s="15" t="s">
        <v>24</v>
      </c>
      <c r="E13" s="16">
        <v>1</v>
      </c>
      <c r="F13" s="28" t="s">
        <v>444</v>
      </c>
      <c r="G13" s="19">
        <v>0</v>
      </c>
      <c r="H13" s="18">
        <v>1695.65</v>
      </c>
      <c r="I13" s="18">
        <v>6782.61</v>
      </c>
      <c r="J13" s="20">
        <f t="shared" si="0"/>
        <v>8478.26</v>
      </c>
      <c r="K13" s="21"/>
      <c r="L13" s="21"/>
      <c r="M13" s="21"/>
      <c r="N13" s="21"/>
      <c r="O13" s="21"/>
      <c r="P13" s="21"/>
      <c r="Q13" s="21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ht="14.25" customHeight="1" x14ac:dyDescent="0.3">
      <c r="A14" s="24" t="s">
        <v>41</v>
      </c>
      <c r="B14" s="14" t="s">
        <v>42</v>
      </c>
      <c r="C14" s="15" t="s">
        <v>43</v>
      </c>
      <c r="D14" s="15" t="s">
        <v>24</v>
      </c>
      <c r="E14" s="16">
        <v>1</v>
      </c>
      <c r="F14" s="17" t="s">
        <v>125</v>
      </c>
      <c r="G14" s="19">
        <v>0</v>
      </c>
      <c r="H14" s="18">
        <v>1425.9</v>
      </c>
      <c r="I14" s="18">
        <v>5703.56</v>
      </c>
      <c r="J14" s="20">
        <f t="shared" si="0"/>
        <v>7129.4600000000009</v>
      </c>
      <c r="K14" s="21"/>
      <c r="L14" s="21"/>
      <c r="M14" s="21"/>
      <c r="N14" s="21"/>
      <c r="O14" s="21"/>
      <c r="P14" s="21"/>
      <c r="Q14" s="21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ht="14.25" customHeight="1" x14ac:dyDescent="0.3">
      <c r="A15" s="76" t="s">
        <v>45</v>
      </c>
      <c r="B15" s="14" t="s">
        <v>42</v>
      </c>
      <c r="C15" s="15" t="s">
        <v>46</v>
      </c>
      <c r="D15" s="15" t="s">
        <v>24</v>
      </c>
      <c r="E15" s="16">
        <v>1</v>
      </c>
      <c r="F15" s="17" t="s">
        <v>427</v>
      </c>
      <c r="G15" s="19">
        <v>0</v>
      </c>
      <c r="H15" s="18">
        <v>1425.9</v>
      </c>
      <c r="I15" s="18">
        <v>5703.56</v>
      </c>
      <c r="J15" s="20">
        <f t="shared" si="0"/>
        <v>7129.4600000000009</v>
      </c>
      <c r="K15" s="21"/>
      <c r="L15" s="21"/>
      <c r="M15" s="21"/>
      <c r="N15" s="21"/>
      <c r="O15" s="21"/>
      <c r="P15" s="21"/>
      <c r="Q15" s="21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ht="14.25" customHeight="1" x14ac:dyDescent="0.3">
      <c r="A16" s="24" t="s">
        <v>48</v>
      </c>
      <c r="B16" s="14" t="s">
        <v>42</v>
      </c>
      <c r="C16" s="15" t="s">
        <v>49</v>
      </c>
      <c r="D16" s="15" t="s">
        <v>24</v>
      </c>
      <c r="E16" s="16">
        <v>1</v>
      </c>
      <c r="F16" s="17" t="s">
        <v>428</v>
      </c>
      <c r="G16" s="19">
        <v>0</v>
      </c>
      <c r="H16" s="18">
        <v>1425.9</v>
      </c>
      <c r="I16" s="18">
        <v>5703.56</v>
      </c>
      <c r="J16" s="20">
        <f t="shared" si="0"/>
        <v>7129.4600000000009</v>
      </c>
      <c r="K16" s="21"/>
      <c r="L16" s="21"/>
      <c r="M16" s="21"/>
      <c r="N16" s="21"/>
      <c r="O16" s="21"/>
      <c r="P16" s="21"/>
      <c r="Q16" s="21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ht="14.25" customHeight="1" x14ac:dyDescent="0.3">
      <c r="A17" s="24" t="s">
        <v>51</v>
      </c>
      <c r="B17" s="14" t="s">
        <v>42</v>
      </c>
      <c r="C17" s="15" t="s">
        <v>52</v>
      </c>
      <c r="D17" s="15" t="s">
        <v>24</v>
      </c>
      <c r="E17" s="16">
        <v>1</v>
      </c>
      <c r="F17" s="17" t="s">
        <v>396</v>
      </c>
      <c r="G17" s="19">
        <v>0</v>
      </c>
      <c r="H17" s="18">
        <v>1425.9</v>
      </c>
      <c r="I17" s="18">
        <v>5703.56</v>
      </c>
      <c r="J17" s="20">
        <f t="shared" si="0"/>
        <v>7129.4600000000009</v>
      </c>
      <c r="K17" s="21"/>
      <c r="L17" s="21"/>
      <c r="M17" s="21"/>
      <c r="N17" s="21"/>
      <c r="O17" s="21"/>
      <c r="P17" s="21"/>
      <c r="Q17" s="21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ht="14.25" customHeight="1" x14ac:dyDescent="0.3">
      <c r="A18" s="24" t="s">
        <v>54</v>
      </c>
      <c r="B18" s="14" t="s">
        <v>42</v>
      </c>
      <c r="C18" s="15" t="s">
        <v>55</v>
      </c>
      <c r="D18" s="15" t="s">
        <v>24</v>
      </c>
      <c r="E18" s="16">
        <v>1</v>
      </c>
      <c r="F18" s="17" t="s">
        <v>397</v>
      </c>
      <c r="G18" s="19">
        <v>0</v>
      </c>
      <c r="H18" s="18">
        <v>1425.9</v>
      </c>
      <c r="I18" s="18">
        <v>5703.56</v>
      </c>
      <c r="J18" s="20">
        <f t="shared" si="0"/>
        <v>7129.4600000000009</v>
      </c>
      <c r="K18" s="21"/>
      <c r="L18" s="21"/>
      <c r="M18" s="21"/>
      <c r="N18" s="21"/>
      <c r="O18" s="21"/>
      <c r="P18" s="21"/>
      <c r="Q18" s="21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ht="14.25" customHeight="1" x14ac:dyDescent="0.3">
      <c r="A19" s="24" t="s">
        <v>57</v>
      </c>
      <c r="B19" s="14" t="s">
        <v>58</v>
      </c>
      <c r="C19" s="15" t="s">
        <v>23</v>
      </c>
      <c r="D19" s="15" t="s">
        <v>24</v>
      </c>
      <c r="E19" s="16">
        <v>1</v>
      </c>
      <c r="F19" s="17" t="s">
        <v>59</v>
      </c>
      <c r="G19" s="19">
        <v>0</v>
      </c>
      <c r="H19" s="18">
        <v>1310.28</v>
      </c>
      <c r="I19" s="18">
        <v>5241.1099999999997</v>
      </c>
      <c r="J19" s="20">
        <f t="shared" si="0"/>
        <v>6551.3899999999994</v>
      </c>
      <c r="K19" s="21"/>
      <c r="L19" s="21"/>
      <c r="M19" s="21"/>
      <c r="N19" s="21"/>
      <c r="O19" s="21"/>
      <c r="P19" s="21"/>
      <c r="Q19" s="21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ht="14.25" customHeight="1" x14ac:dyDescent="0.3">
      <c r="A20" s="14" t="s">
        <v>60</v>
      </c>
      <c r="B20" s="14" t="s">
        <v>58</v>
      </c>
      <c r="C20" s="15" t="s">
        <v>61</v>
      </c>
      <c r="D20" s="15" t="s">
        <v>24</v>
      </c>
      <c r="E20" s="16">
        <v>1</v>
      </c>
      <c r="F20" s="17" t="s">
        <v>62</v>
      </c>
      <c r="G20" s="19">
        <v>0</v>
      </c>
      <c r="H20" s="18">
        <v>1310.28</v>
      </c>
      <c r="I20" s="18">
        <v>5241.1099999999997</v>
      </c>
      <c r="J20" s="20">
        <f t="shared" si="0"/>
        <v>6551.3899999999994</v>
      </c>
      <c r="K20" s="21"/>
      <c r="L20" s="21"/>
      <c r="M20" s="21"/>
      <c r="N20" s="21"/>
      <c r="O20" s="21"/>
      <c r="P20" s="21"/>
      <c r="Q20" s="21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ht="14.25" customHeight="1" x14ac:dyDescent="0.3">
      <c r="A21" s="14" t="s">
        <v>63</v>
      </c>
      <c r="B21" s="24" t="s">
        <v>58</v>
      </c>
      <c r="C21" s="15" t="s">
        <v>46</v>
      </c>
      <c r="D21" s="15" t="s">
        <v>24</v>
      </c>
      <c r="E21" s="16">
        <v>1</v>
      </c>
      <c r="F21" s="17" t="s">
        <v>445</v>
      </c>
      <c r="G21" s="19">
        <v>0</v>
      </c>
      <c r="H21" s="18">
        <v>1310.28</v>
      </c>
      <c r="I21" s="18">
        <v>5241.1099999999997</v>
      </c>
      <c r="J21" s="20">
        <f t="shared" si="0"/>
        <v>6551.3899999999994</v>
      </c>
      <c r="K21" s="21"/>
      <c r="L21" s="21"/>
      <c r="M21" s="21"/>
      <c r="N21" s="21"/>
      <c r="O21" s="21"/>
      <c r="P21" s="21"/>
      <c r="Q21" s="21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ht="14.25" customHeight="1" x14ac:dyDescent="0.3">
      <c r="A22" s="24" t="s">
        <v>65</v>
      </c>
      <c r="B22" s="14" t="s">
        <v>66</v>
      </c>
      <c r="C22" s="15" t="s">
        <v>23</v>
      </c>
      <c r="D22" s="15" t="s">
        <v>24</v>
      </c>
      <c r="E22" s="16">
        <v>1</v>
      </c>
      <c r="F22" s="56" t="s">
        <v>446</v>
      </c>
      <c r="G22" s="19">
        <v>0</v>
      </c>
      <c r="H22" s="18">
        <v>1079.06</v>
      </c>
      <c r="I22" s="18">
        <v>4316.21</v>
      </c>
      <c r="J22" s="20">
        <f t="shared" si="0"/>
        <v>5395.27</v>
      </c>
      <c r="K22" s="21"/>
      <c r="L22" s="21"/>
      <c r="M22" s="21"/>
      <c r="N22" s="21"/>
      <c r="O22" s="21"/>
      <c r="P22" s="21"/>
      <c r="Q22" s="21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ht="14.25" customHeight="1" x14ac:dyDescent="0.3">
      <c r="A23" s="24" t="s">
        <v>68</v>
      </c>
      <c r="B23" s="14" t="s">
        <v>66</v>
      </c>
      <c r="C23" s="15" t="s">
        <v>69</v>
      </c>
      <c r="D23" s="15" t="s">
        <v>24</v>
      </c>
      <c r="E23" s="16">
        <v>1</v>
      </c>
      <c r="F23" s="17" t="s">
        <v>447</v>
      </c>
      <c r="G23" s="19">
        <v>0</v>
      </c>
      <c r="H23" s="18">
        <v>1079.06</v>
      </c>
      <c r="I23" s="18">
        <v>4316.21</v>
      </c>
      <c r="J23" s="20">
        <f t="shared" si="0"/>
        <v>5395.27</v>
      </c>
      <c r="K23" s="21"/>
      <c r="L23" s="21"/>
      <c r="M23" s="21"/>
      <c r="N23" s="21"/>
      <c r="O23" s="21"/>
      <c r="P23" s="21"/>
      <c r="Q23" s="21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ht="14.25" customHeight="1" x14ac:dyDescent="0.3">
      <c r="A24" s="24" t="s">
        <v>71</v>
      </c>
      <c r="B24" s="14" t="s">
        <v>66</v>
      </c>
      <c r="C24" s="15" t="s">
        <v>72</v>
      </c>
      <c r="D24" s="15" t="s">
        <v>24</v>
      </c>
      <c r="E24" s="16">
        <v>1</v>
      </c>
      <c r="F24" s="56" t="s">
        <v>73</v>
      </c>
      <c r="G24" s="19">
        <v>0</v>
      </c>
      <c r="H24" s="18">
        <v>1079.06</v>
      </c>
      <c r="I24" s="18">
        <v>4316.21</v>
      </c>
      <c r="J24" s="20">
        <f t="shared" si="0"/>
        <v>5395.27</v>
      </c>
      <c r="K24" s="21"/>
      <c r="L24" s="21"/>
      <c r="M24" s="21"/>
      <c r="N24" s="21"/>
      <c r="O24" s="21"/>
      <c r="P24" s="21"/>
      <c r="Q24" s="21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ht="14.25" customHeight="1" x14ac:dyDescent="0.3">
      <c r="A25" s="24" t="s">
        <v>74</v>
      </c>
      <c r="B25" s="14" t="s">
        <v>66</v>
      </c>
      <c r="C25" s="15" t="s">
        <v>27</v>
      </c>
      <c r="D25" s="15" t="s">
        <v>24</v>
      </c>
      <c r="E25" s="16">
        <v>1</v>
      </c>
      <c r="F25" s="56" t="s">
        <v>75</v>
      </c>
      <c r="G25" s="19">
        <v>0</v>
      </c>
      <c r="H25" s="18">
        <v>1079.06</v>
      </c>
      <c r="I25" s="18">
        <v>4316.21</v>
      </c>
      <c r="J25" s="20">
        <f t="shared" si="0"/>
        <v>5395.27</v>
      </c>
      <c r="K25" s="21"/>
      <c r="L25" s="21"/>
      <c r="M25" s="21"/>
      <c r="N25" s="21"/>
      <c r="O25" s="21"/>
      <c r="P25" s="21"/>
      <c r="Q25" s="21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ht="14.25" customHeight="1" x14ac:dyDescent="0.3">
      <c r="A26" s="24" t="s">
        <v>76</v>
      </c>
      <c r="B26" s="14" t="s">
        <v>66</v>
      </c>
      <c r="C26" s="15" t="s">
        <v>77</v>
      </c>
      <c r="D26" s="15" t="s">
        <v>24</v>
      </c>
      <c r="E26" s="16">
        <v>1</v>
      </c>
      <c r="F26" s="56" t="s">
        <v>78</v>
      </c>
      <c r="G26" s="19">
        <v>0</v>
      </c>
      <c r="H26" s="18">
        <v>1079.06</v>
      </c>
      <c r="I26" s="18">
        <v>4316.21</v>
      </c>
      <c r="J26" s="20">
        <f t="shared" si="0"/>
        <v>5395.27</v>
      </c>
      <c r="K26" s="21"/>
      <c r="L26" s="21"/>
      <c r="M26" s="21"/>
      <c r="N26" s="21"/>
      <c r="O26" s="21"/>
      <c r="P26" s="21"/>
      <c r="Q26" s="21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ht="14.25" customHeight="1" x14ac:dyDescent="0.3">
      <c r="A27" s="24" t="s">
        <v>79</v>
      </c>
      <c r="B27" s="14" t="s">
        <v>66</v>
      </c>
      <c r="C27" s="15" t="s">
        <v>77</v>
      </c>
      <c r="D27" s="15" t="s">
        <v>24</v>
      </c>
      <c r="E27" s="16">
        <v>1</v>
      </c>
      <c r="F27" s="56" t="s">
        <v>400</v>
      </c>
      <c r="G27" s="19">
        <v>0</v>
      </c>
      <c r="H27" s="18">
        <v>1079.06</v>
      </c>
      <c r="I27" s="18">
        <v>4316.21</v>
      </c>
      <c r="J27" s="20">
        <f t="shared" si="0"/>
        <v>5395.27</v>
      </c>
      <c r="K27" s="21"/>
      <c r="L27" s="21"/>
      <c r="M27" s="21"/>
      <c r="N27" s="21"/>
      <c r="O27" s="21"/>
      <c r="P27" s="21"/>
      <c r="Q27" s="21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ht="14.25" customHeight="1" x14ac:dyDescent="0.3">
      <c r="A28" s="14" t="s">
        <v>81</v>
      </c>
      <c r="B28" s="24" t="s">
        <v>66</v>
      </c>
      <c r="C28" s="15" t="s">
        <v>27</v>
      </c>
      <c r="D28" s="15" t="s">
        <v>24</v>
      </c>
      <c r="E28" s="16">
        <v>1</v>
      </c>
      <c r="F28" s="56" t="s">
        <v>401</v>
      </c>
      <c r="G28" s="19">
        <v>0</v>
      </c>
      <c r="H28" s="18">
        <v>1079.06</v>
      </c>
      <c r="I28" s="18">
        <v>4316.21</v>
      </c>
      <c r="J28" s="20">
        <f t="shared" si="0"/>
        <v>5395.27</v>
      </c>
      <c r="K28" s="21"/>
      <c r="L28" s="21"/>
      <c r="M28" s="21"/>
      <c r="N28" s="21"/>
      <c r="O28" s="21"/>
      <c r="P28" s="21"/>
      <c r="Q28" s="21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ht="14.25" customHeight="1" x14ac:dyDescent="0.3">
      <c r="A29" s="14" t="s">
        <v>83</v>
      </c>
      <c r="B29" s="24" t="s">
        <v>66</v>
      </c>
      <c r="C29" s="15" t="s">
        <v>37</v>
      </c>
      <c r="D29" s="15" t="s">
        <v>24</v>
      </c>
      <c r="E29" s="16">
        <v>1</v>
      </c>
      <c r="F29" s="17" t="s">
        <v>429</v>
      </c>
      <c r="G29" s="19">
        <v>0</v>
      </c>
      <c r="H29" s="18">
        <v>1079.06</v>
      </c>
      <c r="I29" s="18">
        <v>4316.21</v>
      </c>
      <c r="J29" s="20">
        <f t="shared" si="0"/>
        <v>5395.27</v>
      </c>
      <c r="K29" s="21"/>
      <c r="L29" s="21"/>
      <c r="M29" s="21"/>
      <c r="N29" s="21"/>
      <c r="O29" s="21"/>
      <c r="P29" s="21"/>
      <c r="Q29" s="21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ht="14.25" customHeight="1" x14ac:dyDescent="0.3">
      <c r="A30" s="29" t="s">
        <v>85</v>
      </c>
      <c r="B30" s="30" t="s">
        <v>86</v>
      </c>
      <c r="C30" s="15" t="s">
        <v>37</v>
      </c>
      <c r="D30" s="15" t="s">
        <v>24</v>
      </c>
      <c r="E30" s="16">
        <v>1</v>
      </c>
      <c r="F30" s="56" t="s">
        <v>87</v>
      </c>
      <c r="G30" s="19">
        <v>0</v>
      </c>
      <c r="H30" s="18">
        <v>770.75</v>
      </c>
      <c r="I30" s="18">
        <v>3083.01</v>
      </c>
      <c r="J30" s="20">
        <f t="shared" si="0"/>
        <v>3853.76</v>
      </c>
      <c r="K30" s="21"/>
      <c r="L30" s="21"/>
      <c r="M30" s="21"/>
      <c r="N30" s="21"/>
      <c r="O30" s="21"/>
      <c r="P30" s="21"/>
      <c r="Q30" s="21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ht="14.25" customHeight="1" x14ac:dyDescent="0.3">
      <c r="A31" s="14" t="s">
        <v>88</v>
      </c>
      <c r="B31" s="14" t="s">
        <v>86</v>
      </c>
      <c r="C31" s="15" t="s">
        <v>89</v>
      </c>
      <c r="D31" s="15" t="s">
        <v>24</v>
      </c>
      <c r="E31" s="16">
        <v>1</v>
      </c>
      <c r="F31" s="56" t="s">
        <v>448</v>
      </c>
      <c r="G31" s="19">
        <v>0</v>
      </c>
      <c r="H31" s="18">
        <v>770.75</v>
      </c>
      <c r="I31" s="18">
        <v>3083.01</v>
      </c>
      <c r="J31" s="20">
        <f t="shared" si="0"/>
        <v>3853.76</v>
      </c>
      <c r="K31" s="21"/>
      <c r="L31" s="21"/>
      <c r="M31" s="21"/>
      <c r="N31" s="21"/>
      <c r="O31" s="21"/>
      <c r="P31" s="21"/>
      <c r="Q31" s="21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ht="14.25" customHeight="1" x14ac:dyDescent="0.3">
      <c r="A32" s="24" t="s">
        <v>91</v>
      </c>
      <c r="B32" s="14" t="s">
        <v>86</v>
      </c>
      <c r="C32" s="15" t="s">
        <v>77</v>
      </c>
      <c r="D32" s="15" t="s">
        <v>24</v>
      </c>
      <c r="E32" s="16">
        <v>1</v>
      </c>
      <c r="F32" s="56" t="s">
        <v>403</v>
      </c>
      <c r="G32" s="19">
        <v>0</v>
      </c>
      <c r="H32" s="18">
        <v>770.75</v>
      </c>
      <c r="I32" s="18">
        <v>3083.01</v>
      </c>
      <c r="J32" s="20">
        <f t="shared" si="0"/>
        <v>3853.76</v>
      </c>
      <c r="K32" s="21"/>
      <c r="L32" s="21"/>
      <c r="M32" s="21"/>
      <c r="N32" s="21"/>
      <c r="O32" s="21"/>
      <c r="P32" s="21"/>
      <c r="Q32" s="21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ht="14.25" customHeight="1" x14ac:dyDescent="0.3">
      <c r="A33" s="24" t="s">
        <v>93</v>
      </c>
      <c r="B33" s="14" t="s">
        <v>86</v>
      </c>
      <c r="C33" s="15" t="s">
        <v>52</v>
      </c>
      <c r="D33" s="15" t="s">
        <v>24</v>
      </c>
      <c r="E33" s="16">
        <v>1</v>
      </c>
      <c r="F33" s="56" t="s">
        <v>94</v>
      </c>
      <c r="G33" s="19">
        <v>0</v>
      </c>
      <c r="H33" s="18">
        <v>770.75</v>
      </c>
      <c r="I33" s="18">
        <v>3083.01</v>
      </c>
      <c r="J33" s="20">
        <f t="shared" si="0"/>
        <v>3853.76</v>
      </c>
      <c r="K33" s="21"/>
      <c r="L33" s="21"/>
      <c r="M33" s="21"/>
      <c r="N33" s="21"/>
      <c r="O33" s="21"/>
      <c r="P33" s="21"/>
      <c r="Q33" s="21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ht="14.25" customHeight="1" x14ac:dyDescent="0.3">
      <c r="A34" s="24" t="s">
        <v>95</v>
      </c>
      <c r="B34" s="14" t="s">
        <v>86</v>
      </c>
      <c r="C34" s="15" t="s">
        <v>23</v>
      </c>
      <c r="D34" s="15" t="s">
        <v>24</v>
      </c>
      <c r="E34" s="16">
        <v>1</v>
      </c>
      <c r="F34" s="56" t="s">
        <v>96</v>
      </c>
      <c r="G34" s="19">
        <v>0</v>
      </c>
      <c r="H34" s="18">
        <v>770.75</v>
      </c>
      <c r="I34" s="18">
        <v>3083.01</v>
      </c>
      <c r="J34" s="20">
        <f t="shared" si="0"/>
        <v>3853.76</v>
      </c>
      <c r="K34" s="21"/>
      <c r="L34" s="21"/>
      <c r="M34" s="21"/>
      <c r="N34" s="21"/>
      <c r="O34" s="21"/>
      <c r="P34" s="21"/>
      <c r="Q34" s="21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ht="14.25" customHeight="1" x14ac:dyDescent="0.3">
      <c r="A35" s="24" t="s">
        <v>97</v>
      </c>
      <c r="B35" s="14" t="s">
        <v>86</v>
      </c>
      <c r="C35" s="15" t="s">
        <v>46</v>
      </c>
      <c r="D35" s="15" t="s">
        <v>24</v>
      </c>
      <c r="E35" s="16">
        <v>1</v>
      </c>
      <c r="F35" s="56" t="s">
        <v>404</v>
      </c>
      <c r="G35" s="19">
        <v>0</v>
      </c>
      <c r="H35" s="18">
        <v>770.75</v>
      </c>
      <c r="I35" s="18">
        <v>3083.01</v>
      </c>
      <c r="J35" s="20">
        <f t="shared" si="0"/>
        <v>3853.76</v>
      </c>
      <c r="K35" s="21"/>
      <c r="L35" s="21"/>
      <c r="M35" s="21"/>
      <c r="N35" s="21"/>
      <c r="O35" s="21"/>
      <c r="P35" s="21"/>
      <c r="Q35" s="21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</row>
    <row r="36" spans="1:30" ht="14.25" customHeight="1" x14ac:dyDescent="0.3">
      <c r="A36" s="24" t="s">
        <v>97</v>
      </c>
      <c r="B36" s="14" t="s">
        <v>86</v>
      </c>
      <c r="C36" s="15" t="s">
        <v>46</v>
      </c>
      <c r="D36" s="15" t="s">
        <v>24</v>
      </c>
      <c r="E36" s="16">
        <v>1</v>
      </c>
      <c r="F36" s="56" t="s">
        <v>99</v>
      </c>
      <c r="G36" s="19">
        <v>0</v>
      </c>
      <c r="H36" s="18">
        <v>770.75</v>
      </c>
      <c r="I36" s="18">
        <v>3083.01</v>
      </c>
      <c r="J36" s="20">
        <f t="shared" si="0"/>
        <v>3853.76</v>
      </c>
      <c r="K36" s="21"/>
      <c r="L36" s="21"/>
      <c r="M36" s="21"/>
      <c r="N36" s="21"/>
      <c r="O36" s="21"/>
      <c r="P36" s="21"/>
      <c r="Q36" s="21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 ht="14.25" customHeight="1" x14ac:dyDescent="0.3">
      <c r="A37" s="24" t="s">
        <v>97</v>
      </c>
      <c r="B37" s="14" t="s">
        <v>86</v>
      </c>
      <c r="C37" s="15" t="s">
        <v>46</v>
      </c>
      <c r="D37" s="15" t="s">
        <v>24</v>
      </c>
      <c r="E37" s="16">
        <v>1</v>
      </c>
      <c r="F37" s="56" t="s">
        <v>100</v>
      </c>
      <c r="G37" s="19">
        <v>0</v>
      </c>
      <c r="H37" s="18">
        <v>770.75</v>
      </c>
      <c r="I37" s="18">
        <v>3083.01</v>
      </c>
      <c r="J37" s="20">
        <f t="shared" si="0"/>
        <v>3853.76</v>
      </c>
      <c r="K37" s="21"/>
      <c r="L37" s="21"/>
      <c r="M37" s="21"/>
      <c r="N37" s="21"/>
      <c r="O37" s="21"/>
      <c r="P37" s="21"/>
      <c r="Q37" s="21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 ht="14.25" customHeight="1" x14ac:dyDescent="0.3">
      <c r="A38" s="24" t="s">
        <v>101</v>
      </c>
      <c r="B38" s="14" t="s">
        <v>86</v>
      </c>
      <c r="C38" s="15" t="s">
        <v>46</v>
      </c>
      <c r="D38" s="15" t="s">
        <v>24</v>
      </c>
      <c r="E38" s="16">
        <v>1</v>
      </c>
      <c r="F38" s="17" t="s">
        <v>430</v>
      </c>
      <c r="G38" s="19">
        <v>0</v>
      </c>
      <c r="H38" s="18">
        <v>770.75</v>
      </c>
      <c r="I38" s="18">
        <v>3083.01</v>
      </c>
      <c r="J38" s="20">
        <f t="shared" si="0"/>
        <v>3853.76</v>
      </c>
      <c r="K38" s="21"/>
      <c r="L38" s="21"/>
      <c r="M38" s="21"/>
      <c r="N38" s="21"/>
      <c r="O38" s="21"/>
      <c r="P38" s="21"/>
      <c r="Q38" s="21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 ht="14.25" customHeight="1" x14ac:dyDescent="0.3">
      <c r="A39" s="24" t="s">
        <v>103</v>
      </c>
      <c r="B39" s="14" t="s">
        <v>86</v>
      </c>
      <c r="C39" s="15" t="s">
        <v>23</v>
      </c>
      <c r="D39" s="15" t="s">
        <v>24</v>
      </c>
      <c r="E39" s="16">
        <v>1</v>
      </c>
      <c r="F39" s="56" t="s">
        <v>104</v>
      </c>
      <c r="G39" s="19">
        <v>0</v>
      </c>
      <c r="H39" s="18">
        <v>770.75</v>
      </c>
      <c r="I39" s="18">
        <v>3083.01</v>
      </c>
      <c r="J39" s="20">
        <f t="shared" si="0"/>
        <v>3853.76</v>
      </c>
      <c r="K39" s="21"/>
      <c r="L39" s="21"/>
      <c r="M39" s="21"/>
      <c r="N39" s="21"/>
      <c r="O39" s="21"/>
      <c r="P39" s="21"/>
      <c r="Q39" s="21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 ht="14.25" customHeight="1" x14ac:dyDescent="0.3">
      <c r="A40" s="14" t="s">
        <v>105</v>
      </c>
      <c r="B40" s="14" t="s">
        <v>86</v>
      </c>
      <c r="C40" s="15" t="s">
        <v>46</v>
      </c>
      <c r="D40" s="15" t="s">
        <v>24</v>
      </c>
      <c r="E40" s="16">
        <v>1</v>
      </c>
      <c r="F40" s="56" t="s">
        <v>106</v>
      </c>
      <c r="G40" s="19">
        <v>0</v>
      </c>
      <c r="H40" s="18">
        <v>770.75</v>
      </c>
      <c r="I40" s="18">
        <v>3083.01</v>
      </c>
      <c r="J40" s="20">
        <f t="shared" si="0"/>
        <v>3853.76</v>
      </c>
      <c r="K40" s="21"/>
      <c r="L40" s="21"/>
      <c r="M40" s="21"/>
      <c r="N40" s="21"/>
      <c r="O40" s="21"/>
      <c r="P40" s="21"/>
      <c r="Q40" s="21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 ht="14.25" customHeight="1" x14ac:dyDescent="0.3">
      <c r="A41" s="24" t="s">
        <v>107</v>
      </c>
      <c r="B41" s="14" t="s">
        <v>108</v>
      </c>
      <c r="C41" s="15" t="s">
        <v>23</v>
      </c>
      <c r="D41" s="15" t="s">
        <v>24</v>
      </c>
      <c r="E41" s="16">
        <v>1</v>
      </c>
      <c r="F41" s="56" t="s">
        <v>449</v>
      </c>
      <c r="G41" s="19">
        <v>0</v>
      </c>
      <c r="H41" s="18">
        <v>500.99</v>
      </c>
      <c r="I41" s="18">
        <v>2003.96</v>
      </c>
      <c r="J41" s="20">
        <f t="shared" si="0"/>
        <v>2504.9499999999998</v>
      </c>
      <c r="K41" s="21"/>
      <c r="L41" s="21"/>
      <c r="M41" s="21"/>
      <c r="N41" s="21"/>
      <c r="O41" s="21"/>
      <c r="P41" s="21"/>
      <c r="Q41" s="21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 ht="14.25" customHeight="1" x14ac:dyDescent="0.3">
      <c r="A42" s="24" t="s">
        <v>110</v>
      </c>
      <c r="B42" s="14" t="s">
        <v>108</v>
      </c>
      <c r="C42" s="15" t="s">
        <v>89</v>
      </c>
      <c r="D42" s="15" t="s">
        <v>24</v>
      </c>
      <c r="E42" s="16">
        <v>1</v>
      </c>
      <c r="F42" s="17" t="s">
        <v>405</v>
      </c>
      <c r="G42" s="19">
        <v>0</v>
      </c>
      <c r="H42" s="18">
        <v>500.99</v>
      </c>
      <c r="I42" s="18">
        <v>2003.96</v>
      </c>
      <c r="J42" s="20">
        <f t="shared" si="0"/>
        <v>2504.9499999999998</v>
      </c>
      <c r="K42" s="21"/>
      <c r="L42" s="21"/>
      <c r="M42" s="21"/>
      <c r="N42" s="21"/>
      <c r="O42" s="21"/>
      <c r="P42" s="21"/>
      <c r="Q42" s="21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ht="14.25" customHeight="1" x14ac:dyDescent="0.3">
      <c r="A43" s="24" t="s">
        <v>112</v>
      </c>
      <c r="B43" s="14" t="s">
        <v>108</v>
      </c>
      <c r="C43" s="15" t="s">
        <v>49</v>
      </c>
      <c r="D43" s="15" t="s">
        <v>24</v>
      </c>
      <c r="E43" s="16">
        <v>1</v>
      </c>
      <c r="F43" s="56" t="s">
        <v>113</v>
      </c>
      <c r="G43" s="19">
        <v>0</v>
      </c>
      <c r="H43" s="18">
        <v>500.99</v>
      </c>
      <c r="I43" s="18">
        <v>2003.96</v>
      </c>
      <c r="J43" s="20">
        <f t="shared" si="0"/>
        <v>2504.9499999999998</v>
      </c>
      <c r="K43" s="21"/>
      <c r="L43" s="21"/>
      <c r="M43" s="21"/>
      <c r="N43" s="21"/>
      <c r="O43" s="21"/>
      <c r="P43" s="21"/>
      <c r="Q43" s="21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ht="14.25" customHeight="1" x14ac:dyDescent="0.3">
      <c r="A44" s="24" t="s">
        <v>114</v>
      </c>
      <c r="B44" s="14" t="s">
        <v>108</v>
      </c>
      <c r="C44" s="15" t="s">
        <v>61</v>
      </c>
      <c r="D44" s="15" t="s">
        <v>24</v>
      </c>
      <c r="E44" s="16">
        <v>1</v>
      </c>
      <c r="F44" s="56" t="s">
        <v>390</v>
      </c>
      <c r="G44" s="19">
        <v>0</v>
      </c>
      <c r="H44" s="18">
        <v>500.99</v>
      </c>
      <c r="I44" s="18">
        <v>2003.96</v>
      </c>
      <c r="J44" s="20">
        <f t="shared" si="0"/>
        <v>2504.9499999999998</v>
      </c>
      <c r="K44" s="21"/>
      <c r="L44" s="21"/>
      <c r="M44" s="21"/>
      <c r="N44" s="21"/>
      <c r="O44" s="21"/>
      <c r="P44" s="21"/>
      <c r="Q44" s="21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ht="14.25" customHeight="1" x14ac:dyDescent="0.3">
      <c r="A45" s="24" t="s">
        <v>116</v>
      </c>
      <c r="B45" s="14" t="s">
        <v>108</v>
      </c>
      <c r="C45" s="15" t="s">
        <v>61</v>
      </c>
      <c r="D45" s="15" t="s">
        <v>24</v>
      </c>
      <c r="E45" s="16">
        <v>1</v>
      </c>
      <c r="F45" s="56" t="s">
        <v>117</v>
      </c>
      <c r="G45" s="19">
        <v>0</v>
      </c>
      <c r="H45" s="18">
        <v>500.99</v>
      </c>
      <c r="I45" s="18">
        <v>2003.96</v>
      </c>
      <c r="J45" s="20">
        <f t="shared" si="0"/>
        <v>2504.9499999999998</v>
      </c>
      <c r="K45" s="21"/>
      <c r="L45" s="21"/>
      <c r="M45" s="21"/>
      <c r="N45" s="21"/>
      <c r="O45" s="21"/>
      <c r="P45" s="21"/>
      <c r="Q45" s="21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ht="14.25" customHeight="1" x14ac:dyDescent="0.3">
      <c r="A46" s="24" t="s">
        <v>118</v>
      </c>
      <c r="B46" s="14" t="s">
        <v>108</v>
      </c>
      <c r="C46" s="15" t="s">
        <v>119</v>
      </c>
      <c r="D46" s="15" t="s">
        <v>24</v>
      </c>
      <c r="E46" s="16">
        <v>1</v>
      </c>
      <c r="F46" s="56" t="s">
        <v>120</v>
      </c>
      <c r="G46" s="19">
        <v>0</v>
      </c>
      <c r="H46" s="18">
        <v>500.99</v>
      </c>
      <c r="I46" s="18">
        <v>2003.96</v>
      </c>
      <c r="J46" s="20">
        <f t="shared" si="0"/>
        <v>2504.9499999999998</v>
      </c>
      <c r="K46" s="21"/>
      <c r="L46" s="21"/>
      <c r="M46" s="21"/>
      <c r="N46" s="21"/>
      <c r="O46" s="21"/>
      <c r="P46" s="21"/>
      <c r="Q46" s="21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0" ht="14.25" customHeight="1" x14ac:dyDescent="0.3">
      <c r="A47" s="24" t="s">
        <v>121</v>
      </c>
      <c r="B47" s="14" t="s">
        <v>108</v>
      </c>
      <c r="C47" s="15" t="s">
        <v>77</v>
      </c>
      <c r="D47" s="15" t="s">
        <v>24</v>
      </c>
      <c r="E47" s="16">
        <v>1</v>
      </c>
      <c r="F47" s="56" t="s">
        <v>406</v>
      </c>
      <c r="G47" s="19">
        <v>0</v>
      </c>
      <c r="H47" s="18">
        <v>500.99</v>
      </c>
      <c r="I47" s="18">
        <v>2003.96</v>
      </c>
      <c r="J47" s="20">
        <f t="shared" si="0"/>
        <v>2504.9499999999998</v>
      </c>
      <c r="K47" s="21"/>
      <c r="L47" s="21"/>
      <c r="M47" s="21"/>
      <c r="N47" s="21"/>
      <c r="O47" s="21"/>
      <c r="P47" s="21"/>
      <c r="Q47" s="21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0" ht="14.25" customHeight="1" x14ac:dyDescent="0.3">
      <c r="A48" s="24" t="s">
        <v>121</v>
      </c>
      <c r="B48" s="14" t="s">
        <v>108</v>
      </c>
      <c r="C48" s="15" t="s">
        <v>77</v>
      </c>
      <c r="D48" s="15" t="s">
        <v>24</v>
      </c>
      <c r="E48" s="16">
        <v>1</v>
      </c>
      <c r="F48" s="56" t="s">
        <v>407</v>
      </c>
      <c r="G48" s="19">
        <v>0</v>
      </c>
      <c r="H48" s="18">
        <v>500.99</v>
      </c>
      <c r="I48" s="18">
        <v>2003.96</v>
      </c>
      <c r="J48" s="20">
        <f t="shared" si="0"/>
        <v>2504.9499999999998</v>
      </c>
      <c r="K48" s="21"/>
      <c r="L48" s="21"/>
      <c r="M48" s="21"/>
      <c r="N48" s="21"/>
      <c r="O48" s="21"/>
      <c r="P48" s="21"/>
      <c r="Q48" s="21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0" ht="14.25" customHeight="1" x14ac:dyDescent="0.3">
      <c r="A49" s="24" t="s">
        <v>124</v>
      </c>
      <c r="B49" s="14" t="s">
        <v>108</v>
      </c>
      <c r="C49" s="15" t="s">
        <v>43</v>
      </c>
      <c r="D49" s="15" t="s">
        <v>24</v>
      </c>
      <c r="E49" s="16">
        <v>1</v>
      </c>
      <c r="F49" s="56" t="s">
        <v>408</v>
      </c>
      <c r="G49" s="19">
        <v>0</v>
      </c>
      <c r="H49" s="18">
        <v>500.99</v>
      </c>
      <c r="I49" s="18">
        <v>2003.96</v>
      </c>
      <c r="J49" s="20">
        <f t="shared" si="0"/>
        <v>2504.9499999999998</v>
      </c>
      <c r="K49" s="21"/>
      <c r="L49" s="21"/>
      <c r="M49" s="21"/>
      <c r="N49" s="21"/>
      <c r="O49" s="21"/>
      <c r="P49" s="21"/>
      <c r="Q49" s="21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0" ht="14.25" customHeight="1" x14ac:dyDescent="0.3">
      <c r="A50" s="24" t="s">
        <v>126</v>
      </c>
      <c r="B50" s="14" t="s">
        <v>108</v>
      </c>
      <c r="C50" s="15" t="s">
        <v>23</v>
      </c>
      <c r="D50" s="15" t="s">
        <v>24</v>
      </c>
      <c r="E50" s="16">
        <v>1</v>
      </c>
      <c r="F50" s="56" t="s">
        <v>450</v>
      </c>
      <c r="G50" s="19">
        <v>0</v>
      </c>
      <c r="H50" s="18">
        <v>500.99</v>
      </c>
      <c r="I50" s="18">
        <v>2003.96</v>
      </c>
      <c r="J50" s="20">
        <f t="shared" si="0"/>
        <v>2504.9499999999998</v>
      </c>
      <c r="K50" s="21"/>
      <c r="L50" s="21"/>
      <c r="M50" s="21"/>
      <c r="N50" s="21"/>
      <c r="O50" s="21"/>
      <c r="P50" s="21"/>
      <c r="Q50" s="21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0" ht="14.25" customHeight="1" x14ac:dyDescent="0.3">
      <c r="A51" s="24" t="s">
        <v>130</v>
      </c>
      <c r="B51" s="14" t="s">
        <v>108</v>
      </c>
      <c r="C51" s="15" t="s">
        <v>46</v>
      </c>
      <c r="D51" s="15" t="s">
        <v>24</v>
      </c>
      <c r="E51" s="16">
        <v>1</v>
      </c>
      <c r="F51" s="56" t="s">
        <v>451</v>
      </c>
      <c r="G51" s="19">
        <v>0</v>
      </c>
      <c r="H51" s="18">
        <v>500.99</v>
      </c>
      <c r="I51" s="18">
        <v>2003.96</v>
      </c>
      <c r="J51" s="20">
        <f t="shared" si="0"/>
        <v>2504.9499999999998</v>
      </c>
      <c r="K51" s="21"/>
      <c r="L51" s="21"/>
      <c r="M51" s="21"/>
      <c r="N51" s="21"/>
      <c r="O51" s="21"/>
      <c r="P51" s="21"/>
      <c r="Q51" s="21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</row>
    <row r="52" spans="1:30" ht="14.25" customHeight="1" x14ac:dyDescent="0.3">
      <c r="A52" s="24" t="s">
        <v>132</v>
      </c>
      <c r="B52" s="14" t="s">
        <v>108</v>
      </c>
      <c r="C52" s="15" t="s">
        <v>46</v>
      </c>
      <c r="D52" s="15" t="s">
        <v>24</v>
      </c>
      <c r="E52" s="16">
        <v>1</v>
      </c>
      <c r="F52" s="17" t="s">
        <v>431</v>
      </c>
      <c r="G52" s="19">
        <v>0</v>
      </c>
      <c r="H52" s="18">
        <v>500.99</v>
      </c>
      <c r="I52" s="18">
        <v>2003.96</v>
      </c>
      <c r="J52" s="20">
        <f t="shared" si="0"/>
        <v>2504.9499999999998</v>
      </c>
      <c r="K52" s="21"/>
      <c r="L52" s="21"/>
      <c r="M52" s="21"/>
      <c r="N52" s="21"/>
      <c r="O52" s="21"/>
      <c r="P52" s="21"/>
      <c r="Q52" s="21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30" ht="14.25" customHeight="1" x14ac:dyDescent="0.3">
      <c r="A53" s="24" t="s">
        <v>134</v>
      </c>
      <c r="B53" s="14" t="s">
        <v>108</v>
      </c>
      <c r="C53" s="15" t="s">
        <v>135</v>
      </c>
      <c r="D53" s="15" t="s">
        <v>24</v>
      </c>
      <c r="E53" s="16">
        <v>1</v>
      </c>
      <c r="F53" s="17" t="s">
        <v>432</v>
      </c>
      <c r="G53" s="19">
        <v>0</v>
      </c>
      <c r="H53" s="18">
        <v>500.99</v>
      </c>
      <c r="I53" s="18">
        <v>2003.96</v>
      </c>
      <c r="J53" s="20">
        <f t="shared" si="0"/>
        <v>2504.9499999999998</v>
      </c>
      <c r="K53" s="21"/>
      <c r="L53" s="21"/>
      <c r="M53" s="21"/>
      <c r="N53" s="21"/>
      <c r="O53" s="21"/>
      <c r="P53" s="21"/>
      <c r="Q53" s="21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30" ht="14.25" customHeight="1" x14ac:dyDescent="0.3">
      <c r="A54" s="24" t="s">
        <v>137</v>
      </c>
      <c r="B54" s="14" t="s">
        <v>108</v>
      </c>
      <c r="C54" s="15" t="s">
        <v>46</v>
      </c>
      <c r="D54" s="15" t="s">
        <v>24</v>
      </c>
      <c r="E54" s="16">
        <v>1</v>
      </c>
      <c r="F54" s="56" t="s">
        <v>458</v>
      </c>
      <c r="G54" s="19">
        <v>0</v>
      </c>
      <c r="H54" s="18">
        <v>500.99</v>
      </c>
      <c r="I54" s="18">
        <v>2003.96</v>
      </c>
      <c r="J54" s="20">
        <f t="shared" si="0"/>
        <v>2504.9499999999998</v>
      </c>
      <c r="K54" s="21"/>
      <c r="L54" s="21"/>
      <c r="M54" s="21"/>
      <c r="N54" s="21"/>
      <c r="O54" s="21"/>
      <c r="P54" s="21"/>
      <c r="Q54" s="21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</row>
    <row r="55" spans="1:30" ht="14.25" customHeight="1" x14ac:dyDescent="0.3">
      <c r="A55" s="14" t="s">
        <v>139</v>
      </c>
      <c r="B55" s="14" t="s">
        <v>108</v>
      </c>
      <c r="C55" s="15" t="s">
        <v>140</v>
      </c>
      <c r="D55" s="15" t="s">
        <v>24</v>
      </c>
      <c r="E55" s="16">
        <v>1</v>
      </c>
      <c r="F55" s="56" t="s">
        <v>385</v>
      </c>
      <c r="G55" s="19">
        <v>0</v>
      </c>
      <c r="H55" s="18">
        <v>500.99</v>
      </c>
      <c r="I55" s="18">
        <v>2003.96</v>
      </c>
      <c r="J55" s="20">
        <f t="shared" si="0"/>
        <v>2504.9499999999998</v>
      </c>
      <c r="K55" s="21"/>
      <c r="L55" s="21"/>
      <c r="M55" s="21"/>
      <c r="N55" s="21"/>
      <c r="O55" s="21"/>
      <c r="P55" s="21"/>
      <c r="Q55" s="21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30" ht="14.25" customHeight="1" x14ac:dyDescent="0.3">
      <c r="A56" s="14" t="s">
        <v>142</v>
      </c>
      <c r="B56" s="14" t="s">
        <v>108</v>
      </c>
      <c r="C56" s="15" t="s">
        <v>89</v>
      </c>
      <c r="D56" s="15" t="s">
        <v>24</v>
      </c>
      <c r="E56" s="16">
        <v>1</v>
      </c>
      <c r="F56" s="78" t="s">
        <v>457</v>
      </c>
      <c r="G56" s="19">
        <v>0</v>
      </c>
      <c r="H56" s="18">
        <v>500.99</v>
      </c>
      <c r="I56" s="18">
        <v>2003.96</v>
      </c>
      <c r="J56" s="20">
        <f t="shared" si="0"/>
        <v>2504.9499999999998</v>
      </c>
      <c r="K56" s="21"/>
      <c r="L56" s="21"/>
      <c r="M56" s="21"/>
      <c r="N56" s="21"/>
      <c r="O56" s="21"/>
      <c r="P56" s="21"/>
      <c r="Q56" s="21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30" ht="14.25" customHeight="1" x14ac:dyDescent="0.3">
      <c r="A57" s="14" t="s">
        <v>144</v>
      </c>
      <c r="B57" s="14" t="s">
        <v>108</v>
      </c>
      <c r="C57" s="15" t="s">
        <v>145</v>
      </c>
      <c r="D57" s="15" t="s">
        <v>24</v>
      </c>
      <c r="E57" s="16">
        <v>1</v>
      </c>
      <c r="F57" s="17" t="s">
        <v>433</v>
      </c>
      <c r="G57" s="19">
        <v>0</v>
      </c>
      <c r="H57" s="18">
        <v>500.99</v>
      </c>
      <c r="I57" s="18">
        <v>2003.96</v>
      </c>
      <c r="J57" s="20">
        <f t="shared" si="0"/>
        <v>2504.9499999999998</v>
      </c>
      <c r="K57" s="21"/>
      <c r="L57" s="21"/>
      <c r="M57" s="21"/>
      <c r="N57" s="21"/>
      <c r="O57" s="21"/>
      <c r="P57" s="21"/>
      <c r="Q57" s="21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</row>
    <row r="58" spans="1:30" ht="14.25" customHeight="1" x14ac:dyDescent="0.3">
      <c r="A58" s="75" t="s">
        <v>147</v>
      </c>
      <c r="B58" s="14" t="s">
        <v>108</v>
      </c>
      <c r="C58" s="15" t="s">
        <v>43</v>
      </c>
      <c r="D58" s="15" t="s">
        <v>24</v>
      </c>
      <c r="E58" s="16">
        <v>1</v>
      </c>
      <c r="F58" s="17" t="s">
        <v>409</v>
      </c>
      <c r="G58" s="19">
        <v>0</v>
      </c>
      <c r="H58" s="18">
        <v>500.99</v>
      </c>
      <c r="I58" s="18">
        <v>2003.96</v>
      </c>
      <c r="J58" s="20">
        <f t="shared" si="0"/>
        <v>2504.9499999999998</v>
      </c>
      <c r="K58" s="21"/>
      <c r="L58" s="21"/>
      <c r="M58" s="21"/>
      <c r="N58" s="21"/>
      <c r="O58" s="21"/>
      <c r="P58" s="21"/>
      <c r="Q58" s="21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</row>
    <row r="59" spans="1:30" ht="14.25" customHeight="1" x14ac:dyDescent="0.3">
      <c r="A59" s="24" t="s">
        <v>149</v>
      </c>
      <c r="B59" s="14" t="s">
        <v>108</v>
      </c>
      <c r="C59" s="15" t="s">
        <v>23</v>
      </c>
      <c r="D59" s="15" t="s">
        <v>24</v>
      </c>
      <c r="E59" s="16">
        <v>1</v>
      </c>
      <c r="F59" s="56" t="s">
        <v>150</v>
      </c>
      <c r="G59" s="19">
        <v>0</v>
      </c>
      <c r="H59" s="18">
        <v>500.99</v>
      </c>
      <c r="I59" s="18">
        <v>2003.96</v>
      </c>
      <c r="J59" s="20">
        <f t="shared" si="0"/>
        <v>2504.9499999999998</v>
      </c>
      <c r="K59" s="21"/>
      <c r="L59" s="21"/>
      <c r="M59" s="21"/>
      <c r="N59" s="21"/>
      <c r="O59" s="21"/>
      <c r="P59" s="21"/>
      <c r="Q59" s="21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</row>
    <row r="60" spans="1:30" ht="14.25" customHeight="1" x14ac:dyDescent="0.3">
      <c r="A60" s="14" t="s">
        <v>137</v>
      </c>
      <c r="B60" s="14" t="s">
        <v>108</v>
      </c>
      <c r="C60" s="15" t="s">
        <v>46</v>
      </c>
      <c r="D60" s="15" t="s">
        <v>24</v>
      </c>
      <c r="E60" s="16">
        <v>1</v>
      </c>
      <c r="F60" s="56" t="s">
        <v>411</v>
      </c>
      <c r="G60" s="19">
        <v>0</v>
      </c>
      <c r="H60" s="18">
        <v>500.99</v>
      </c>
      <c r="I60" s="18">
        <v>2003.96</v>
      </c>
      <c r="J60" s="20">
        <f t="shared" si="0"/>
        <v>2504.9499999999998</v>
      </c>
      <c r="K60" s="21"/>
      <c r="L60" s="21"/>
      <c r="M60" s="21"/>
      <c r="N60" s="21"/>
      <c r="O60" s="21"/>
      <c r="P60" s="21"/>
      <c r="Q60" s="21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</row>
    <row r="61" spans="1:30" ht="14.25" customHeight="1" x14ac:dyDescent="0.3">
      <c r="A61" s="14" t="s">
        <v>152</v>
      </c>
      <c r="B61" s="24" t="s">
        <v>108</v>
      </c>
      <c r="C61" s="15" t="s">
        <v>61</v>
      </c>
      <c r="D61" s="15" t="s">
        <v>24</v>
      </c>
      <c r="E61" s="16">
        <v>1</v>
      </c>
      <c r="F61" s="56" t="s">
        <v>412</v>
      </c>
      <c r="G61" s="19">
        <v>0</v>
      </c>
      <c r="H61" s="18">
        <v>500.99</v>
      </c>
      <c r="I61" s="18">
        <v>2003.96</v>
      </c>
      <c r="J61" s="20">
        <f t="shared" si="0"/>
        <v>2504.9499999999998</v>
      </c>
      <c r="K61" s="21"/>
      <c r="L61" s="21"/>
      <c r="M61" s="21"/>
      <c r="N61" s="21"/>
      <c r="O61" s="21"/>
      <c r="P61" s="21"/>
      <c r="Q61" s="21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</row>
    <row r="62" spans="1:30" ht="14.25" customHeight="1" x14ac:dyDescent="0.3">
      <c r="A62" s="24" t="s">
        <v>154</v>
      </c>
      <c r="B62" s="24" t="s">
        <v>108</v>
      </c>
      <c r="C62" s="15" t="s">
        <v>23</v>
      </c>
      <c r="D62" s="15" t="s">
        <v>24</v>
      </c>
      <c r="E62" s="16">
        <v>1</v>
      </c>
      <c r="F62" s="56" t="s">
        <v>155</v>
      </c>
      <c r="G62" s="19">
        <v>0</v>
      </c>
      <c r="H62" s="18">
        <v>500.99</v>
      </c>
      <c r="I62" s="18">
        <v>2003.96</v>
      </c>
      <c r="J62" s="20">
        <f t="shared" si="0"/>
        <v>2504.9499999999998</v>
      </c>
      <c r="K62" s="21"/>
      <c r="L62" s="21"/>
      <c r="M62" s="21"/>
      <c r="N62" s="21"/>
      <c r="O62" s="21"/>
      <c r="P62" s="21"/>
      <c r="Q62" s="21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</row>
    <row r="63" spans="1:30" ht="14.25" customHeight="1" x14ac:dyDescent="0.3">
      <c r="A63" s="24" t="s">
        <v>156</v>
      </c>
      <c r="B63" s="24" t="s">
        <v>108</v>
      </c>
      <c r="C63" s="15" t="s">
        <v>46</v>
      </c>
      <c r="D63" s="15" t="s">
        <v>24</v>
      </c>
      <c r="E63" s="16">
        <v>1</v>
      </c>
      <c r="F63" s="79" t="s">
        <v>413</v>
      </c>
      <c r="G63" s="19">
        <v>0</v>
      </c>
      <c r="H63" s="18">
        <v>500.99</v>
      </c>
      <c r="I63" s="18">
        <v>2003.96</v>
      </c>
      <c r="J63" s="20">
        <f t="shared" si="0"/>
        <v>2504.9499999999998</v>
      </c>
      <c r="K63" s="21"/>
      <c r="L63" s="21"/>
      <c r="M63" s="21"/>
      <c r="N63" s="21"/>
      <c r="O63" s="21"/>
      <c r="P63" s="21"/>
      <c r="Q63" s="21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</row>
    <row r="64" spans="1:30" ht="14.25" customHeight="1" x14ac:dyDescent="0.3">
      <c r="A64" s="24" t="s">
        <v>158</v>
      </c>
      <c r="B64" s="24" t="s">
        <v>108</v>
      </c>
      <c r="C64" s="15" t="s">
        <v>23</v>
      </c>
      <c r="D64" s="15" t="s">
        <v>24</v>
      </c>
      <c r="E64" s="16">
        <v>1</v>
      </c>
      <c r="F64" s="56" t="s">
        <v>414</v>
      </c>
      <c r="G64" s="19">
        <v>0</v>
      </c>
      <c r="H64" s="18">
        <v>500.99</v>
      </c>
      <c r="I64" s="18">
        <v>2003.96</v>
      </c>
      <c r="J64" s="20">
        <f t="shared" si="0"/>
        <v>2504.9499999999998</v>
      </c>
      <c r="K64" s="21"/>
      <c r="L64" s="21"/>
      <c r="M64" s="21"/>
      <c r="N64" s="21"/>
      <c r="O64" s="21"/>
      <c r="P64" s="21"/>
      <c r="Q64" s="21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</row>
    <row r="65" spans="1:30" ht="14.25" customHeight="1" x14ac:dyDescent="0.3">
      <c r="A65" s="76" t="s">
        <v>160</v>
      </c>
      <c r="B65" s="14" t="s">
        <v>161</v>
      </c>
      <c r="C65" s="15" t="s">
        <v>37</v>
      </c>
      <c r="D65" s="15" t="s">
        <v>24</v>
      </c>
      <c r="E65" s="16">
        <v>1</v>
      </c>
      <c r="F65" s="17" t="s">
        <v>434</v>
      </c>
      <c r="G65" s="19">
        <v>0</v>
      </c>
      <c r="H65" s="18">
        <v>308.3</v>
      </c>
      <c r="I65" s="18">
        <v>1233.21</v>
      </c>
      <c r="J65" s="20">
        <f t="shared" si="0"/>
        <v>1541.51</v>
      </c>
      <c r="K65" s="21"/>
      <c r="L65" s="21"/>
      <c r="M65" s="21"/>
      <c r="N65" s="21"/>
      <c r="O65" s="21"/>
      <c r="P65" s="21"/>
      <c r="Q65" s="21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</row>
    <row r="66" spans="1:30" ht="14.25" customHeight="1" x14ac:dyDescent="0.3">
      <c r="A66" s="76" t="s">
        <v>163</v>
      </c>
      <c r="B66" s="14" t="s">
        <v>161</v>
      </c>
      <c r="C66" s="15" t="s">
        <v>164</v>
      </c>
      <c r="D66" s="15" t="s">
        <v>24</v>
      </c>
      <c r="E66" s="16">
        <v>1</v>
      </c>
      <c r="F66" s="56" t="s">
        <v>452</v>
      </c>
      <c r="G66" s="19">
        <v>0</v>
      </c>
      <c r="H66" s="18">
        <v>308.3</v>
      </c>
      <c r="I66" s="18">
        <v>1233.21</v>
      </c>
      <c r="J66" s="20">
        <f t="shared" si="0"/>
        <v>1541.51</v>
      </c>
      <c r="K66" s="21"/>
      <c r="L66" s="21"/>
      <c r="M66" s="21"/>
      <c r="N66" s="21"/>
      <c r="O66" s="21"/>
      <c r="P66" s="21"/>
      <c r="Q66" s="21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</row>
    <row r="67" spans="1:30" ht="14.25" customHeight="1" x14ac:dyDescent="0.3">
      <c r="A67" s="76" t="s">
        <v>166</v>
      </c>
      <c r="B67" s="14" t="s">
        <v>161</v>
      </c>
      <c r="C67" s="15" t="s">
        <v>52</v>
      </c>
      <c r="D67" s="15" t="s">
        <v>24</v>
      </c>
      <c r="E67" s="16">
        <v>1</v>
      </c>
      <c r="F67" s="56" t="s">
        <v>167</v>
      </c>
      <c r="G67" s="19">
        <v>0</v>
      </c>
      <c r="H67" s="18">
        <v>308.3</v>
      </c>
      <c r="I67" s="18">
        <v>1233.21</v>
      </c>
      <c r="J67" s="20">
        <f t="shared" si="0"/>
        <v>1541.51</v>
      </c>
      <c r="K67" s="21"/>
      <c r="L67" s="21"/>
      <c r="M67" s="21"/>
      <c r="N67" s="21"/>
      <c r="O67" s="21"/>
      <c r="P67" s="21"/>
      <c r="Q67" s="21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</row>
    <row r="68" spans="1:30" ht="14.25" customHeight="1" x14ac:dyDescent="0.3">
      <c r="A68" s="76" t="s">
        <v>168</v>
      </c>
      <c r="B68" s="14" t="s">
        <v>161</v>
      </c>
      <c r="C68" s="15" t="s">
        <v>169</v>
      </c>
      <c r="D68" s="15" t="s">
        <v>24</v>
      </c>
      <c r="E68" s="16">
        <v>1</v>
      </c>
      <c r="F68" s="17" t="s">
        <v>435</v>
      </c>
      <c r="G68" s="19">
        <v>0</v>
      </c>
      <c r="H68" s="18">
        <v>308.3</v>
      </c>
      <c r="I68" s="18">
        <v>1233.21</v>
      </c>
      <c r="J68" s="20">
        <f t="shared" si="0"/>
        <v>1541.51</v>
      </c>
      <c r="K68" s="21"/>
      <c r="L68" s="21"/>
      <c r="M68" s="21"/>
      <c r="N68" s="21"/>
      <c r="O68" s="21"/>
      <c r="P68" s="21"/>
      <c r="Q68" s="21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</row>
    <row r="69" spans="1:30" ht="14.25" customHeight="1" x14ac:dyDescent="0.3">
      <c r="A69" s="24" t="s">
        <v>171</v>
      </c>
      <c r="B69" s="14" t="s">
        <v>161</v>
      </c>
      <c r="C69" s="15" t="s">
        <v>23</v>
      </c>
      <c r="D69" s="15" t="s">
        <v>24</v>
      </c>
      <c r="E69" s="16">
        <v>1</v>
      </c>
      <c r="F69" s="17" t="s">
        <v>436</v>
      </c>
      <c r="G69" s="19">
        <v>0</v>
      </c>
      <c r="H69" s="18">
        <v>308.3</v>
      </c>
      <c r="I69" s="18">
        <v>1233.21</v>
      </c>
      <c r="J69" s="20">
        <f t="shared" si="0"/>
        <v>1541.51</v>
      </c>
      <c r="K69" s="21"/>
      <c r="L69" s="21"/>
      <c r="M69" s="21"/>
      <c r="N69" s="21"/>
      <c r="O69" s="21"/>
      <c r="P69" s="21"/>
      <c r="Q69" s="21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</row>
    <row r="70" spans="1:30" ht="14.25" customHeight="1" x14ac:dyDescent="0.3">
      <c r="A70" s="24" t="s">
        <v>173</v>
      </c>
      <c r="B70" s="14" t="s">
        <v>161</v>
      </c>
      <c r="C70" s="15" t="s">
        <v>61</v>
      </c>
      <c r="D70" s="15" t="s">
        <v>24</v>
      </c>
      <c r="E70" s="16">
        <v>1</v>
      </c>
      <c r="F70" s="17" t="s">
        <v>437</v>
      </c>
      <c r="G70" s="19">
        <v>0</v>
      </c>
      <c r="H70" s="18">
        <v>308.3</v>
      </c>
      <c r="I70" s="18">
        <v>1233.21</v>
      </c>
      <c r="J70" s="20">
        <f t="shared" si="0"/>
        <v>1541.51</v>
      </c>
      <c r="K70" s="21"/>
      <c r="L70" s="21"/>
      <c r="M70" s="21"/>
      <c r="N70" s="21"/>
      <c r="O70" s="21"/>
      <c r="P70" s="21"/>
      <c r="Q70" s="21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</row>
    <row r="71" spans="1:30" ht="14.25" customHeight="1" x14ac:dyDescent="0.3">
      <c r="A71" s="14" t="s">
        <v>175</v>
      </c>
      <c r="B71" s="14" t="s">
        <v>161</v>
      </c>
      <c r="C71" s="15" t="s">
        <v>119</v>
      </c>
      <c r="D71" s="15" t="s">
        <v>24</v>
      </c>
      <c r="E71" s="16">
        <v>1</v>
      </c>
      <c r="F71" s="56" t="s">
        <v>418</v>
      </c>
      <c r="G71" s="19">
        <v>0</v>
      </c>
      <c r="H71" s="18">
        <v>308.3</v>
      </c>
      <c r="I71" s="18">
        <v>1233.21</v>
      </c>
      <c r="J71" s="20">
        <f t="shared" si="0"/>
        <v>1541.51</v>
      </c>
      <c r="K71" s="21"/>
      <c r="L71" s="21"/>
      <c r="M71" s="21"/>
      <c r="N71" s="21"/>
      <c r="O71" s="21"/>
      <c r="P71" s="21"/>
      <c r="Q71" s="21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</row>
    <row r="72" spans="1:30" ht="14.25" customHeight="1" x14ac:dyDescent="0.3">
      <c r="A72" s="14" t="s">
        <v>177</v>
      </c>
      <c r="B72" s="24" t="s">
        <v>161</v>
      </c>
      <c r="C72" s="15" t="s">
        <v>145</v>
      </c>
      <c r="D72" s="15" t="s">
        <v>24</v>
      </c>
      <c r="E72" s="16">
        <v>1</v>
      </c>
      <c r="F72" s="56" t="s">
        <v>178</v>
      </c>
      <c r="G72" s="19">
        <v>0</v>
      </c>
      <c r="H72" s="18">
        <v>308.3</v>
      </c>
      <c r="I72" s="18">
        <v>1233.21</v>
      </c>
      <c r="J72" s="20">
        <f t="shared" si="0"/>
        <v>1541.51</v>
      </c>
      <c r="K72" s="21"/>
      <c r="L72" s="21"/>
      <c r="M72" s="21"/>
      <c r="N72" s="21"/>
      <c r="O72" s="21"/>
      <c r="P72" s="21"/>
      <c r="Q72" s="21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</row>
    <row r="73" spans="1:30" ht="14.25" customHeight="1" x14ac:dyDescent="0.3">
      <c r="A73" s="24" t="s">
        <v>179</v>
      </c>
      <c r="B73" s="14" t="s">
        <v>180</v>
      </c>
      <c r="C73" s="15" t="s">
        <v>23</v>
      </c>
      <c r="D73" s="15" t="s">
        <v>24</v>
      </c>
      <c r="E73" s="16">
        <v>1</v>
      </c>
      <c r="F73" s="17" t="s">
        <v>438</v>
      </c>
      <c r="G73" s="19">
        <v>0</v>
      </c>
      <c r="H73" s="18">
        <v>269.76</v>
      </c>
      <c r="I73" s="18">
        <v>1079.06</v>
      </c>
      <c r="J73" s="20">
        <f t="shared" si="0"/>
        <v>1348.82</v>
      </c>
      <c r="K73" s="21"/>
      <c r="L73" s="21"/>
      <c r="M73" s="21"/>
      <c r="N73" s="21"/>
      <c r="O73" s="21"/>
      <c r="P73" s="21"/>
      <c r="Q73" s="21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</row>
    <row r="74" spans="1:30" ht="14.25" customHeight="1" x14ac:dyDescent="0.3">
      <c r="A74" s="75" t="s">
        <v>182</v>
      </c>
      <c r="B74" s="14" t="s">
        <v>180</v>
      </c>
      <c r="C74" s="15"/>
      <c r="D74" s="15" t="s">
        <v>24</v>
      </c>
      <c r="E74" s="16">
        <v>1</v>
      </c>
      <c r="F74" s="17" t="s">
        <v>432</v>
      </c>
      <c r="G74" s="19">
        <v>0</v>
      </c>
      <c r="H74" s="18">
        <v>269.76</v>
      </c>
      <c r="I74" s="18">
        <v>1079.06</v>
      </c>
      <c r="J74" s="20">
        <f t="shared" si="0"/>
        <v>1348.82</v>
      </c>
      <c r="K74" s="21"/>
      <c r="L74" s="21"/>
      <c r="M74" s="21"/>
      <c r="N74" s="21"/>
      <c r="O74" s="21"/>
      <c r="P74" s="21"/>
      <c r="Q74" s="21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</row>
    <row r="75" spans="1:30" ht="14.25" customHeight="1" x14ac:dyDescent="0.3">
      <c r="A75" s="24" t="s">
        <v>183</v>
      </c>
      <c r="B75" s="14" t="s">
        <v>180</v>
      </c>
      <c r="C75" s="15" t="s">
        <v>30</v>
      </c>
      <c r="D75" s="15" t="s">
        <v>24</v>
      </c>
      <c r="E75" s="16">
        <v>1</v>
      </c>
      <c r="F75" s="56" t="s">
        <v>184</v>
      </c>
      <c r="G75" s="19">
        <v>0</v>
      </c>
      <c r="H75" s="18">
        <v>269.76</v>
      </c>
      <c r="I75" s="18">
        <v>1079.06</v>
      </c>
      <c r="J75" s="20">
        <f t="shared" si="0"/>
        <v>1348.82</v>
      </c>
      <c r="K75" s="21"/>
      <c r="L75" s="21"/>
      <c r="M75" s="21"/>
      <c r="N75" s="21"/>
      <c r="O75" s="21"/>
      <c r="P75" s="21"/>
      <c r="Q75" s="21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</row>
    <row r="76" spans="1:30" ht="14.25" customHeight="1" x14ac:dyDescent="0.3">
      <c r="A76" s="24" t="s">
        <v>185</v>
      </c>
      <c r="B76" s="14" t="s">
        <v>180</v>
      </c>
      <c r="C76" s="15" t="s">
        <v>30</v>
      </c>
      <c r="D76" s="15" t="s">
        <v>24</v>
      </c>
      <c r="E76" s="16">
        <v>1</v>
      </c>
      <c r="F76" s="56" t="s">
        <v>453</v>
      </c>
      <c r="G76" s="19">
        <v>0</v>
      </c>
      <c r="H76" s="18">
        <v>269.76</v>
      </c>
      <c r="I76" s="18">
        <v>1079.06</v>
      </c>
      <c r="J76" s="20">
        <f t="shared" si="0"/>
        <v>1348.82</v>
      </c>
      <c r="K76" s="21"/>
      <c r="L76" s="21"/>
      <c r="M76" s="21"/>
      <c r="N76" s="21"/>
      <c r="O76" s="21"/>
      <c r="P76" s="21"/>
      <c r="Q76" s="21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</row>
    <row r="77" spans="1:30" ht="14.25" customHeight="1" x14ac:dyDescent="0.3">
      <c r="A77" s="24" t="s">
        <v>187</v>
      </c>
      <c r="B77" s="14" t="s">
        <v>180</v>
      </c>
      <c r="C77" s="15" t="s">
        <v>23</v>
      </c>
      <c r="D77" s="15" t="s">
        <v>24</v>
      </c>
      <c r="E77" s="16">
        <v>1</v>
      </c>
      <c r="F77" s="56" t="s">
        <v>188</v>
      </c>
      <c r="G77" s="19">
        <v>0</v>
      </c>
      <c r="H77" s="18">
        <v>269.76</v>
      </c>
      <c r="I77" s="18">
        <v>1079.06</v>
      </c>
      <c r="J77" s="20">
        <f t="shared" si="0"/>
        <v>1348.82</v>
      </c>
      <c r="K77" s="21"/>
      <c r="L77" s="21"/>
      <c r="M77" s="21"/>
      <c r="N77" s="21"/>
      <c r="O77" s="21"/>
      <c r="P77" s="21"/>
      <c r="Q77" s="21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</row>
    <row r="78" spans="1:30" ht="14.25" customHeight="1" x14ac:dyDescent="0.3">
      <c r="A78" s="33" t="s">
        <v>187</v>
      </c>
      <c r="B78" s="14" t="s">
        <v>180</v>
      </c>
      <c r="C78" s="15"/>
      <c r="D78" s="15" t="s">
        <v>24</v>
      </c>
      <c r="E78" s="16">
        <v>1</v>
      </c>
      <c r="F78" s="17" t="s">
        <v>189</v>
      </c>
      <c r="G78" s="19">
        <v>0</v>
      </c>
      <c r="H78" s="18">
        <v>269.76</v>
      </c>
      <c r="I78" s="18">
        <v>1079.06</v>
      </c>
      <c r="J78" s="20">
        <f t="shared" si="0"/>
        <v>1348.82</v>
      </c>
      <c r="K78" s="21"/>
      <c r="L78" s="21"/>
      <c r="M78" s="21"/>
      <c r="N78" s="21"/>
      <c r="O78" s="21"/>
      <c r="P78" s="21"/>
      <c r="Q78" s="21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</row>
    <row r="79" spans="1:30" ht="14.25" customHeight="1" x14ac:dyDescent="0.3">
      <c r="A79" s="24" t="s">
        <v>190</v>
      </c>
      <c r="B79" s="14" t="s">
        <v>180</v>
      </c>
      <c r="C79" s="15" t="s">
        <v>46</v>
      </c>
      <c r="D79" s="15" t="s">
        <v>24</v>
      </c>
      <c r="E79" s="16">
        <v>1</v>
      </c>
      <c r="F79" s="17" t="s">
        <v>454</v>
      </c>
      <c r="G79" s="19">
        <v>0</v>
      </c>
      <c r="H79" s="18">
        <v>269.76</v>
      </c>
      <c r="I79" s="18">
        <v>1079.06</v>
      </c>
      <c r="J79" s="20">
        <f t="shared" si="0"/>
        <v>1348.82</v>
      </c>
      <c r="K79" s="21"/>
      <c r="L79" s="21"/>
      <c r="M79" s="21"/>
      <c r="N79" s="21"/>
      <c r="O79" s="21"/>
      <c r="P79" s="21"/>
      <c r="Q79" s="21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</row>
    <row r="80" spans="1:30" ht="14.25" customHeight="1" x14ac:dyDescent="0.3">
      <c r="A80" s="24" t="s">
        <v>191</v>
      </c>
      <c r="B80" s="14" t="s">
        <v>180</v>
      </c>
      <c r="C80" s="15" t="s">
        <v>46</v>
      </c>
      <c r="D80" s="15" t="s">
        <v>24</v>
      </c>
      <c r="E80" s="16">
        <v>1</v>
      </c>
      <c r="F80" s="56" t="s">
        <v>192</v>
      </c>
      <c r="G80" s="19">
        <v>0</v>
      </c>
      <c r="H80" s="18">
        <v>269.76</v>
      </c>
      <c r="I80" s="18">
        <v>1079.06</v>
      </c>
      <c r="J80" s="20">
        <f t="shared" si="0"/>
        <v>1348.82</v>
      </c>
      <c r="K80" s="21"/>
      <c r="L80" s="21"/>
      <c r="M80" s="21"/>
      <c r="N80" s="21"/>
      <c r="O80" s="21"/>
      <c r="P80" s="21"/>
      <c r="Q80" s="21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</row>
    <row r="81" spans="1:30" ht="14.25" customHeight="1" x14ac:dyDescent="0.3">
      <c r="A81" s="24" t="s">
        <v>193</v>
      </c>
      <c r="B81" s="14" t="s">
        <v>180</v>
      </c>
      <c r="C81" s="15" t="s">
        <v>30</v>
      </c>
      <c r="D81" s="15" t="s">
        <v>24</v>
      </c>
      <c r="E81" s="16">
        <v>1</v>
      </c>
      <c r="F81" s="17" t="s">
        <v>439</v>
      </c>
      <c r="G81" s="19">
        <v>0</v>
      </c>
      <c r="H81" s="18">
        <v>269.76</v>
      </c>
      <c r="I81" s="18">
        <v>1079.06</v>
      </c>
      <c r="J81" s="20">
        <f t="shared" si="0"/>
        <v>1348.82</v>
      </c>
      <c r="K81" s="21"/>
      <c r="L81" s="21"/>
      <c r="M81" s="21"/>
      <c r="N81" s="21"/>
      <c r="O81" s="21"/>
      <c r="P81" s="21"/>
      <c r="Q81" s="21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</row>
    <row r="82" spans="1:30" ht="14.25" customHeight="1" x14ac:dyDescent="0.3">
      <c r="A82" s="24" t="s">
        <v>191</v>
      </c>
      <c r="B82" s="14" t="s">
        <v>180</v>
      </c>
      <c r="C82" s="15" t="s">
        <v>46</v>
      </c>
      <c r="D82" s="15" t="s">
        <v>24</v>
      </c>
      <c r="E82" s="16">
        <v>1</v>
      </c>
      <c r="F82" s="17" t="s">
        <v>440</v>
      </c>
      <c r="G82" s="19">
        <v>0</v>
      </c>
      <c r="H82" s="18">
        <v>269.76</v>
      </c>
      <c r="I82" s="18">
        <v>1079.06</v>
      </c>
      <c r="J82" s="20">
        <f t="shared" si="0"/>
        <v>1348.82</v>
      </c>
      <c r="K82" s="21"/>
      <c r="L82" s="21"/>
      <c r="M82" s="21"/>
      <c r="N82" s="21"/>
      <c r="O82" s="21"/>
      <c r="P82" s="21"/>
      <c r="Q82" s="21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</row>
    <row r="83" spans="1:30" ht="14.25" customHeight="1" x14ac:dyDescent="0.3">
      <c r="A83" s="14" t="s">
        <v>191</v>
      </c>
      <c r="B83" s="14" t="s">
        <v>180</v>
      </c>
      <c r="C83" s="15" t="s">
        <v>46</v>
      </c>
      <c r="D83" s="15" t="s">
        <v>24</v>
      </c>
      <c r="E83" s="16">
        <v>1</v>
      </c>
      <c r="F83" s="56" t="s">
        <v>127</v>
      </c>
      <c r="G83" s="19">
        <v>0</v>
      </c>
      <c r="H83" s="18">
        <v>269.76</v>
      </c>
      <c r="I83" s="18">
        <v>1079.06</v>
      </c>
      <c r="J83" s="20">
        <f t="shared" si="0"/>
        <v>1348.82</v>
      </c>
      <c r="K83" s="21"/>
      <c r="L83" s="21"/>
      <c r="M83" s="21"/>
      <c r="N83" s="21"/>
      <c r="O83" s="21"/>
      <c r="P83" s="21"/>
      <c r="Q83" s="21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</row>
    <row r="84" spans="1:30" ht="14.25" customHeight="1" x14ac:dyDescent="0.3">
      <c r="A84" s="75" t="s">
        <v>197</v>
      </c>
      <c r="B84" s="14" t="s">
        <v>180</v>
      </c>
      <c r="C84" s="15"/>
      <c r="D84" s="15" t="s">
        <v>24</v>
      </c>
      <c r="E84" s="16">
        <v>1</v>
      </c>
      <c r="F84" s="17" t="s">
        <v>441</v>
      </c>
      <c r="G84" s="19">
        <v>0</v>
      </c>
      <c r="H84" s="18">
        <v>269.76</v>
      </c>
      <c r="I84" s="18">
        <v>1079.06</v>
      </c>
      <c r="J84" s="20">
        <f t="shared" si="0"/>
        <v>1348.82</v>
      </c>
      <c r="K84" s="21"/>
      <c r="L84" s="21"/>
      <c r="M84" s="21"/>
      <c r="N84" s="21"/>
      <c r="O84" s="21"/>
      <c r="P84" s="21"/>
      <c r="Q84" s="21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</row>
    <row r="85" spans="1:30" ht="14.25" customHeight="1" x14ac:dyDescent="0.3">
      <c r="A85" s="33" t="s">
        <v>198</v>
      </c>
      <c r="B85" s="14" t="s">
        <v>180</v>
      </c>
      <c r="C85" s="15"/>
      <c r="D85" s="15" t="s">
        <v>24</v>
      </c>
      <c r="E85" s="16">
        <v>1</v>
      </c>
      <c r="F85" s="56" t="s">
        <v>387</v>
      </c>
      <c r="G85" s="19">
        <v>0</v>
      </c>
      <c r="H85" s="18">
        <v>269.76</v>
      </c>
      <c r="I85" s="18">
        <v>1079.06</v>
      </c>
      <c r="J85" s="20">
        <f t="shared" si="0"/>
        <v>1348.82</v>
      </c>
      <c r="K85" s="21"/>
      <c r="L85" s="21"/>
      <c r="M85" s="21"/>
      <c r="N85" s="21"/>
      <c r="O85" s="21"/>
      <c r="P85" s="21"/>
      <c r="Q85" s="21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</row>
    <row r="86" spans="1:30" ht="14.25" customHeight="1" x14ac:dyDescent="0.3">
      <c r="A86" s="14" t="s">
        <v>199</v>
      </c>
      <c r="B86" s="14" t="s">
        <v>180</v>
      </c>
      <c r="C86" s="15" t="s">
        <v>61</v>
      </c>
      <c r="D86" s="15" t="s">
        <v>24</v>
      </c>
      <c r="E86" s="16">
        <v>1</v>
      </c>
      <c r="F86" s="17" t="s">
        <v>423</v>
      </c>
      <c r="G86" s="19">
        <v>0</v>
      </c>
      <c r="H86" s="18">
        <v>269.76</v>
      </c>
      <c r="I86" s="18">
        <v>1079.06</v>
      </c>
      <c r="J86" s="20">
        <f t="shared" si="0"/>
        <v>1348.82</v>
      </c>
      <c r="K86" s="21"/>
      <c r="L86" s="21"/>
      <c r="M86" s="21"/>
      <c r="N86" s="21"/>
      <c r="O86" s="21"/>
      <c r="P86" s="21"/>
      <c r="Q86" s="21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</row>
    <row r="87" spans="1:30" ht="14.25" customHeight="1" x14ac:dyDescent="0.3">
      <c r="A87" s="24" t="s">
        <v>191</v>
      </c>
      <c r="B87" s="14" t="s">
        <v>180</v>
      </c>
      <c r="C87" s="15" t="s">
        <v>46</v>
      </c>
      <c r="D87" s="15" t="s">
        <v>24</v>
      </c>
      <c r="E87" s="16">
        <v>1</v>
      </c>
      <c r="F87" s="56" t="s">
        <v>201</v>
      </c>
      <c r="G87" s="19">
        <v>0</v>
      </c>
      <c r="H87" s="18">
        <v>269.76</v>
      </c>
      <c r="I87" s="18">
        <v>1079.06</v>
      </c>
      <c r="J87" s="20">
        <f t="shared" si="0"/>
        <v>1348.82</v>
      </c>
      <c r="K87" s="21"/>
      <c r="L87" s="21"/>
      <c r="M87" s="21"/>
      <c r="N87" s="21"/>
      <c r="O87" s="21"/>
      <c r="P87" s="21"/>
      <c r="Q87" s="21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</row>
    <row r="88" spans="1:30" ht="14.25" customHeight="1" x14ac:dyDescent="0.3">
      <c r="A88" s="76" t="s">
        <v>202</v>
      </c>
      <c r="B88" s="14" t="s">
        <v>180</v>
      </c>
      <c r="C88" s="15"/>
      <c r="D88" s="15" t="s">
        <v>24</v>
      </c>
      <c r="E88" s="16">
        <v>1</v>
      </c>
      <c r="F88" s="17" t="s">
        <v>442</v>
      </c>
      <c r="G88" s="19">
        <v>0</v>
      </c>
      <c r="H88" s="18">
        <v>269.76</v>
      </c>
      <c r="I88" s="18">
        <v>1079.06</v>
      </c>
      <c r="J88" s="20">
        <f t="shared" si="0"/>
        <v>1348.82</v>
      </c>
      <c r="K88" s="21"/>
      <c r="L88" s="21"/>
      <c r="M88" s="21"/>
      <c r="N88" s="21"/>
      <c r="O88" s="21"/>
      <c r="P88" s="21"/>
      <c r="Q88" s="21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</row>
    <row r="89" spans="1:30" ht="14.25" customHeight="1" x14ac:dyDescent="0.3">
      <c r="A89" s="24" t="s">
        <v>203</v>
      </c>
      <c r="B89" s="14" t="s">
        <v>180</v>
      </c>
      <c r="C89" s="15" t="s">
        <v>27</v>
      </c>
      <c r="D89" s="15" t="s">
        <v>24</v>
      </c>
      <c r="E89" s="16">
        <v>1</v>
      </c>
      <c r="F89" s="56" t="s">
        <v>204</v>
      </c>
      <c r="G89" s="19">
        <v>0</v>
      </c>
      <c r="H89" s="18">
        <v>269.76</v>
      </c>
      <c r="I89" s="18">
        <v>1079.06</v>
      </c>
      <c r="J89" s="20">
        <f t="shared" si="0"/>
        <v>1348.82</v>
      </c>
      <c r="K89" s="21"/>
      <c r="L89" s="21"/>
      <c r="M89" s="21"/>
      <c r="N89" s="21"/>
      <c r="O89" s="21"/>
      <c r="P89" s="21"/>
      <c r="Q89" s="21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</row>
    <row r="90" spans="1:30" ht="14.25" customHeight="1" x14ac:dyDescent="0.25">
      <c r="A90" s="35" t="s">
        <v>205</v>
      </c>
      <c r="B90" s="35" t="s">
        <v>206</v>
      </c>
      <c r="C90" s="36" t="s">
        <v>207</v>
      </c>
      <c r="D90" s="36" t="s">
        <v>208</v>
      </c>
      <c r="E90" s="36" t="s">
        <v>209</v>
      </c>
      <c r="F90" s="37"/>
      <c r="G90" s="36" t="s">
        <v>210</v>
      </c>
      <c r="H90" s="36" t="s">
        <v>211</v>
      </c>
      <c r="I90" s="36" t="s">
        <v>212</v>
      </c>
      <c r="J90" s="20">
        <f t="shared" si="0"/>
        <v>0</v>
      </c>
      <c r="K90" s="38"/>
      <c r="L90" s="38"/>
      <c r="M90" s="38"/>
      <c r="N90" s="38"/>
      <c r="O90" s="38"/>
      <c r="P90" s="38"/>
      <c r="Q90" s="38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</row>
    <row r="91" spans="1:30" ht="14.25" customHeight="1" x14ac:dyDescent="0.25">
      <c r="A91" s="39" t="s">
        <v>213</v>
      </c>
      <c r="B91" s="40" t="s">
        <v>17</v>
      </c>
      <c r="C91" s="41">
        <f>SUMIFS($E$7:$E$89,$B$7:$B$89,"DAS",$D$7:$D$89,"&lt;&gt;VAGO")</f>
        <v>1</v>
      </c>
      <c r="D91" s="41">
        <f>SUMIFS($E$7:$E$89,$B$7:$B$89,"DAS",$D$7:$D$89,"VAGO")</f>
        <v>0</v>
      </c>
      <c r="E91" s="16">
        <v>1</v>
      </c>
      <c r="F91" s="42"/>
      <c r="G91" s="43">
        <f>SUMIF($B$7:$B$89,"DAS",$G$7:$G$89)</f>
        <v>12261.2</v>
      </c>
      <c r="H91" s="43">
        <f>SUMIF($B$7:$B$89,"DAS",$H$7:$H$89)</f>
        <v>0</v>
      </c>
      <c r="I91" s="43">
        <f>SUMIF($B$7:$B$89,"DAS",$I$7:$I$89)</f>
        <v>0</v>
      </c>
      <c r="J91" s="20">
        <f t="shared" si="0"/>
        <v>12261.2</v>
      </c>
      <c r="K91" s="44"/>
      <c r="L91" s="44"/>
      <c r="M91" s="44"/>
      <c r="N91" s="44"/>
      <c r="O91" s="44"/>
      <c r="P91" s="44"/>
      <c r="Q91" s="44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4.25" customHeight="1" x14ac:dyDescent="0.25">
      <c r="A92" s="39" t="s">
        <v>214</v>
      </c>
      <c r="B92" s="40" t="s">
        <v>22</v>
      </c>
      <c r="C92" s="41">
        <f>SUMIFS($E$7:$E$89,$B$7:$B$89,"DAS-1",$D$7:$D$89,"&lt;&gt;VAGO")</f>
        <v>3</v>
      </c>
      <c r="D92" s="41">
        <f>SUMIFS($E$7:$E$89,$B$7:$B$89,"DAS-1",$D$7:$D$89,"VAGO")</f>
        <v>0</v>
      </c>
      <c r="E92" s="16">
        <v>1</v>
      </c>
      <c r="F92" s="45"/>
      <c r="G92" s="43">
        <f>SUMIF($B$7:$B$89,"DAS-1",$G$7:$G$89)</f>
        <v>0</v>
      </c>
      <c r="H92" s="43">
        <f>SUMIF($B$7:$B$89,"DAS-1",$H$7:$H$89)</f>
        <v>4624.5</v>
      </c>
      <c r="I92" s="43">
        <f>SUMIF($B$7:$B$89,"DAS-1",$I$7:$I$89)</f>
        <v>27747.090000000004</v>
      </c>
      <c r="J92" s="20">
        <f t="shared" si="0"/>
        <v>32371.590000000004</v>
      </c>
      <c r="K92" s="44"/>
      <c r="L92" s="44"/>
      <c r="M92" s="44"/>
      <c r="N92" s="44"/>
      <c r="O92" s="44"/>
      <c r="P92" s="44"/>
      <c r="Q92" s="44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4.25" customHeight="1" x14ac:dyDescent="0.25">
      <c r="A93" s="39" t="s">
        <v>215</v>
      </c>
      <c r="B93" s="40" t="s">
        <v>34</v>
      </c>
      <c r="C93" s="41">
        <f>SUMIFS($E$7:$E$89,$B$7:$B$89,"DAS-2",$D$7:$D$89,"&lt;&gt;VAGO")</f>
        <v>3</v>
      </c>
      <c r="D93" s="41">
        <f>SUMIFS($E$7:$E$89,$B$7:$B$89,"DAS-2",$D$7:$D$89,"VAGO")</f>
        <v>0</v>
      </c>
      <c r="E93" s="16">
        <v>1</v>
      </c>
      <c r="F93" s="45"/>
      <c r="G93" s="43">
        <f>SUMIF($B$7:$B$89,"DAS-2",$G$7:$G$89)</f>
        <v>0</v>
      </c>
      <c r="H93" s="43">
        <f>SUMIF($B$7:$B$89,"DAS-2",$H$7:$H$89)</f>
        <v>5086.9500000000007</v>
      </c>
      <c r="I93" s="43">
        <f>SUMIF($B$7:$B$89,"DAS-2",$I$7:$I$89)</f>
        <v>20347.829999999998</v>
      </c>
      <c r="J93" s="20">
        <f t="shared" si="0"/>
        <v>25434.78</v>
      </c>
      <c r="K93" s="44"/>
      <c r="L93" s="44"/>
      <c r="M93" s="44"/>
      <c r="N93" s="44"/>
      <c r="O93" s="44"/>
      <c r="P93" s="44"/>
      <c r="Q93" s="44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4.25" customHeight="1" x14ac:dyDescent="0.25">
      <c r="A94" s="39" t="s">
        <v>216</v>
      </c>
      <c r="B94" s="40" t="s">
        <v>42</v>
      </c>
      <c r="C94" s="41">
        <f>SUMIFS($E$7:$E$89,$B$7:$B$89,"DAS-3",$D$7:$D$89,"&lt;&gt;VAGO")</f>
        <v>5</v>
      </c>
      <c r="D94" s="41">
        <f>SUMIFS($E$7:$E$89,$B$7:$B$89,"DAS-3",$D$7:$D$89,"VAGO")</f>
        <v>0</v>
      </c>
      <c r="E94" s="16">
        <v>1</v>
      </c>
      <c r="F94" s="45"/>
      <c r="G94" s="43">
        <f>SUMIF($B$7:$B$89,"DAS-3",$G$7:$G$89)</f>
        <v>0</v>
      </c>
      <c r="H94" s="43">
        <f>SUMIF($B$7:$B$89,"DAS-3",$H$7:$H$89)</f>
        <v>7129.5</v>
      </c>
      <c r="I94" s="43">
        <f>SUMIF($B$7:$B$89,"DAS-3",$I$7:$I$89)</f>
        <v>28517.800000000003</v>
      </c>
      <c r="J94" s="20">
        <f t="shared" si="0"/>
        <v>35647.300000000003</v>
      </c>
      <c r="K94" s="44"/>
      <c r="L94" s="44"/>
      <c r="M94" s="44"/>
      <c r="N94" s="44"/>
      <c r="O94" s="44"/>
      <c r="P94" s="44"/>
      <c r="Q94" s="44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4.25" customHeight="1" x14ac:dyDescent="0.25">
      <c r="A95" s="46" t="s">
        <v>217</v>
      </c>
      <c r="B95" s="40" t="s">
        <v>58</v>
      </c>
      <c r="C95" s="41">
        <f>SUMIFS($E$7:$E$89,$B$7:$B$89,"DAS-4",$D$7:$D$89,"&lt;&gt;VAGO")</f>
        <v>3</v>
      </c>
      <c r="D95" s="41">
        <f>SUMIFS($E$7:$E$89,$B$7:$B$89,"DAS-4",$D$7:$D$89,"VAGO")</f>
        <v>0</v>
      </c>
      <c r="E95" s="16">
        <v>1</v>
      </c>
      <c r="F95" s="47"/>
      <c r="G95" s="43">
        <f>SUMIF($B$7:$B$89,"DAS-4",$G$7:$G$89)</f>
        <v>0</v>
      </c>
      <c r="H95" s="43">
        <f>SUMIF($B$7:$B$89,"DAS-4",$H$7:$H$89)</f>
        <v>3930.84</v>
      </c>
      <c r="I95" s="43">
        <f>SUMIF($B$7:$B$89,"DAS-4",$I$7:$I$89)</f>
        <v>15723.329999999998</v>
      </c>
      <c r="J95" s="20">
        <f t="shared" si="0"/>
        <v>19654.169999999998</v>
      </c>
      <c r="K95" s="44"/>
      <c r="L95" s="44"/>
      <c r="M95" s="44"/>
      <c r="N95" s="44"/>
      <c r="O95" s="44"/>
      <c r="P95" s="44"/>
      <c r="Q95" s="44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4.25" customHeight="1" x14ac:dyDescent="0.25">
      <c r="A96" s="46" t="s">
        <v>218</v>
      </c>
      <c r="B96" s="40" t="s">
        <v>66</v>
      </c>
      <c r="C96" s="41">
        <f>SUMIFS($E$7:$E$89,$B$7:$B$89,"DAS-5",$D$7:$D$89,"&lt;&gt;VAGO")</f>
        <v>8</v>
      </c>
      <c r="D96" s="41">
        <f>SUMIFS($E$7:$E$89,$B$7:$B$89,"DAS-5",$D$7:$D$89,"VAGO")</f>
        <v>0</v>
      </c>
      <c r="E96" s="16">
        <v>1</v>
      </c>
      <c r="F96" s="47"/>
      <c r="G96" s="43">
        <f>SUMIF($B$7:$B$89,"DAS-5",$G$7:$G$89)</f>
        <v>0</v>
      </c>
      <c r="H96" s="43">
        <f>SUMIF($B$7:$B$89,"DAS-5",$H$7:$H$89)</f>
        <v>8632.4799999999977</v>
      </c>
      <c r="I96" s="43">
        <f>SUMIF($B$7:$B$89,"DAS-5",$I$7:$I$89)</f>
        <v>34529.68</v>
      </c>
      <c r="J96" s="20">
        <f t="shared" si="0"/>
        <v>43162.159999999996</v>
      </c>
      <c r="K96" s="44"/>
      <c r="L96" s="44"/>
      <c r="M96" s="44"/>
      <c r="N96" s="44"/>
      <c r="O96" s="44"/>
      <c r="P96" s="44"/>
      <c r="Q96" s="44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4.25" customHeight="1" x14ac:dyDescent="0.25">
      <c r="A97" s="46" t="s">
        <v>219</v>
      </c>
      <c r="B97" s="40" t="s">
        <v>220</v>
      </c>
      <c r="C97" s="41">
        <f>SUMIFS($E$7:$E$89,$B$7:$B$89,"CAA-1",$D$7:$D$89,"&lt;&gt;VAGO")</f>
        <v>0</v>
      </c>
      <c r="D97" s="41">
        <f>SUMIFS($E$7:$E$89,$B$7:$B$89,"CAA-1",$D$7:$D$89,"VAGO")</f>
        <v>0</v>
      </c>
      <c r="E97" s="16">
        <v>1</v>
      </c>
      <c r="F97" s="47"/>
      <c r="G97" s="43">
        <f>SUMIF($B$7:$B$89,"CAA-1",$G$7:$G$89)</f>
        <v>0</v>
      </c>
      <c r="H97" s="43">
        <f>SUMIF($B$7:$B$89,"CAA-1",$H$7:$H$89)</f>
        <v>0</v>
      </c>
      <c r="I97" s="43">
        <f>SUMIF($B$7:$B$89,"CAA-1",$I$7:$I$89)</f>
        <v>0</v>
      </c>
      <c r="J97" s="20">
        <f t="shared" si="0"/>
        <v>0</v>
      </c>
      <c r="K97" s="44"/>
      <c r="L97" s="44"/>
      <c r="M97" s="44"/>
      <c r="N97" s="44"/>
      <c r="O97" s="44"/>
      <c r="P97" s="44"/>
      <c r="Q97" s="44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4.25" customHeight="1" x14ac:dyDescent="0.25">
      <c r="A98" s="46" t="s">
        <v>221</v>
      </c>
      <c r="B98" s="40" t="s">
        <v>86</v>
      </c>
      <c r="C98" s="41">
        <f>SUMIFS($E$7:$E$89,$B$7:$B$89,"CAA-2",$D$7:$D$89,"&lt;&gt;VAGO")</f>
        <v>11</v>
      </c>
      <c r="D98" s="41">
        <f>SUMIFS($E$7:$E$89,$B$7:$B$89,"CAA-2",$D$7:$D$89,"VAGO")</f>
        <v>0</v>
      </c>
      <c r="E98" s="16">
        <v>1</v>
      </c>
      <c r="F98" s="47"/>
      <c r="G98" s="43">
        <f>SUMIF($B$7:$B$89,"CAA-2",$G$7:$G$89)</f>
        <v>0</v>
      </c>
      <c r="H98" s="43">
        <f>SUMIF($B$7:$B$89,"CAA-2",$H$7:$H$89)</f>
        <v>8478.25</v>
      </c>
      <c r="I98" s="43">
        <f>SUMIF($B$7:$B$89,"CAA-2",$I$7:$I$89)</f>
        <v>33913.110000000008</v>
      </c>
      <c r="J98" s="20">
        <f t="shared" si="0"/>
        <v>42391.360000000008</v>
      </c>
      <c r="K98" s="44"/>
      <c r="L98" s="44"/>
      <c r="M98" s="44"/>
      <c r="N98" s="44"/>
      <c r="O98" s="44"/>
      <c r="P98" s="44"/>
      <c r="Q98" s="44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4.25" customHeight="1" x14ac:dyDescent="0.25">
      <c r="A99" s="46" t="s">
        <v>222</v>
      </c>
      <c r="B99" s="40" t="s">
        <v>108</v>
      </c>
      <c r="C99" s="41">
        <f>SUMIFS($E$7:$E$89,$B$7:$B$89,"CAA-3",$D$7:$D$89,"&lt;&gt;VAGO")</f>
        <v>24</v>
      </c>
      <c r="D99" s="41">
        <f>SUMIFS($E$7:$E$89,$B$7:$B$89,"CAA-3",$D$7:$D$89,"VAGO")</f>
        <v>0</v>
      </c>
      <c r="E99" s="16">
        <v>1</v>
      </c>
      <c r="F99" s="45"/>
      <c r="G99" s="43">
        <f>SUMIF($B$7:$B$89,"CAA-3",$G$7:$G$89)</f>
        <v>0</v>
      </c>
      <c r="H99" s="43">
        <f>SUMIF($B$7:$B$89,"CAA-3",$H$7:$H$89)</f>
        <v>12023.759999999997</v>
      </c>
      <c r="I99" s="43">
        <f>SUMIF($B$7:$B$89,"CAA-3",$I$7:$I$89)</f>
        <v>48095.039999999986</v>
      </c>
      <c r="J99" s="20">
        <f t="shared" si="0"/>
        <v>60118.799999999981</v>
      </c>
      <c r="K99" s="44"/>
      <c r="L99" s="44"/>
      <c r="M99" s="44"/>
      <c r="N99" s="44"/>
      <c r="O99" s="44"/>
      <c r="P99" s="44"/>
      <c r="Q99" s="44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4.25" customHeight="1" x14ac:dyDescent="0.25">
      <c r="A100" s="46" t="s">
        <v>223</v>
      </c>
      <c r="B100" s="40" t="s">
        <v>161</v>
      </c>
      <c r="C100" s="41">
        <f>SUMIFS($E$7:$E$89,$B$7:$B$89,"CAA-4",$D$7:$D$89,"&lt;&gt;VAGO")</f>
        <v>8</v>
      </c>
      <c r="D100" s="41">
        <f>SUMIFS($E$7:$E$89,$B$7:$B$89,"CAA-4",$D$7:$D$89,"VAGO")</f>
        <v>0</v>
      </c>
      <c r="E100" s="16">
        <v>1</v>
      </c>
      <c r="F100" s="45"/>
      <c r="G100" s="43">
        <f>SUMIF($B$7:$B$89,"CAA-4",$G$7:$G$89)</f>
        <v>0</v>
      </c>
      <c r="H100" s="43">
        <f>SUMIF($B$7:$B$89,"CAA-4",$H$7:$H$89)</f>
        <v>2466.4</v>
      </c>
      <c r="I100" s="43">
        <f>SUMIF($B$7:$B$89,"CAA-4",$I$7:$I$89)</f>
        <v>9865.68</v>
      </c>
      <c r="J100" s="20">
        <f t="shared" si="0"/>
        <v>12332.08</v>
      </c>
      <c r="K100" s="44"/>
      <c r="L100" s="44"/>
      <c r="M100" s="44"/>
      <c r="N100" s="44"/>
      <c r="O100" s="44"/>
      <c r="P100" s="44"/>
      <c r="Q100" s="44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4.25" customHeight="1" x14ac:dyDescent="0.25">
      <c r="A101" s="46" t="s">
        <v>224</v>
      </c>
      <c r="B101" s="40" t="s">
        <v>180</v>
      </c>
      <c r="C101" s="41">
        <f>SUMIFS($E$7:$E$89,$B$7:$B$89,"CAA-5",$D$7:$D$89,"&lt;&gt;VAGO")</f>
        <v>17</v>
      </c>
      <c r="D101" s="41">
        <f>SUMIFS($E$7:$E$89,$B$7:$B$89,"CAA-5",$D$7:$D$89,"VAGO")</f>
        <v>0</v>
      </c>
      <c r="E101" s="16">
        <v>1</v>
      </c>
      <c r="F101" s="45"/>
      <c r="G101" s="43">
        <f>SUMIF($B$7:$B$89,"CAA-5",$G$7:$G$89)</f>
        <v>0</v>
      </c>
      <c r="H101" s="43">
        <f>SUMIF($B$7:$B$89,"CAA-5",$H$7:$H$89)</f>
        <v>4585.9200000000019</v>
      </c>
      <c r="I101" s="43">
        <f>SUMIF($B$7:$B$89,"CAA-5",$I$7:$I$89)</f>
        <v>18344.019999999997</v>
      </c>
      <c r="J101" s="20">
        <f t="shared" si="0"/>
        <v>22929.94</v>
      </c>
      <c r="K101" s="44"/>
      <c r="L101" s="44"/>
      <c r="M101" s="44"/>
      <c r="N101" s="44"/>
      <c r="O101" s="44"/>
      <c r="P101" s="44"/>
      <c r="Q101" s="44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4.25" customHeight="1" x14ac:dyDescent="0.25">
      <c r="A102" s="35" t="s">
        <v>225</v>
      </c>
      <c r="B102" s="37"/>
      <c r="C102" s="36">
        <f t="shared" ref="C102:E102" si="1">SUM(C91:C101)</f>
        <v>83</v>
      </c>
      <c r="D102" s="36">
        <f t="shared" si="1"/>
        <v>0</v>
      </c>
      <c r="E102" s="36">
        <f t="shared" si="1"/>
        <v>11</v>
      </c>
      <c r="F102" s="37"/>
      <c r="G102" s="48">
        <f t="shared" ref="G102:J102" si="2">SUM(G91:G101)</f>
        <v>12261.2</v>
      </c>
      <c r="H102" s="48">
        <f t="shared" si="2"/>
        <v>56958.599999999991</v>
      </c>
      <c r="I102" s="48">
        <f t="shared" si="2"/>
        <v>237083.58</v>
      </c>
      <c r="J102" s="48">
        <f t="shared" si="2"/>
        <v>306303.38</v>
      </c>
      <c r="K102" s="44"/>
      <c r="L102" s="44"/>
      <c r="M102" s="44"/>
      <c r="N102" s="44"/>
      <c r="O102" s="44"/>
      <c r="P102" s="44"/>
      <c r="Q102" s="44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4.25" customHeight="1" x14ac:dyDescent="0.25">
      <c r="A103" s="44"/>
      <c r="B103" s="44"/>
      <c r="C103" s="44"/>
      <c r="D103" s="44"/>
      <c r="E103" s="44"/>
      <c r="F103" s="44"/>
      <c r="G103" s="44"/>
      <c r="H103" s="38"/>
      <c r="I103" s="38"/>
      <c r="J103" s="49"/>
      <c r="K103" s="44"/>
      <c r="L103" s="44"/>
      <c r="M103" s="44"/>
      <c r="N103" s="44"/>
      <c r="O103" s="44"/>
      <c r="P103" s="44"/>
      <c r="Q103" s="44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4.25" customHeight="1" x14ac:dyDescent="0.25">
      <c r="A104" s="97" t="s">
        <v>226</v>
      </c>
      <c r="B104" s="89"/>
      <c r="C104" s="89"/>
      <c r="D104" s="89"/>
      <c r="E104" s="89"/>
      <c r="F104" s="89"/>
      <c r="G104" s="89"/>
      <c r="H104" s="89"/>
      <c r="I104" s="90"/>
      <c r="J104" s="44"/>
      <c r="K104" s="7"/>
      <c r="L104" s="44"/>
      <c r="M104" s="44"/>
      <c r="N104" s="44"/>
      <c r="O104" s="44"/>
      <c r="P104" s="44"/>
      <c r="Q104" s="44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4.25" customHeight="1" x14ac:dyDescent="0.25">
      <c r="A105" s="10" t="s">
        <v>227</v>
      </c>
      <c r="B105" s="10" t="s">
        <v>228</v>
      </c>
      <c r="C105" s="10" t="s">
        <v>229</v>
      </c>
      <c r="D105" s="10" t="s">
        <v>230</v>
      </c>
      <c r="E105" s="10" t="s">
        <v>231</v>
      </c>
      <c r="F105" s="10" t="s">
        <v>232</v>
      </c>
      <c r="G105" s="10" t="s">
        <v>233</v>
      </c>
      <c r="H105" s="10" t="s">
        <v>234</v>
      </c>
      <c r="I105" s="10" t="s">
        <v>235</v>
      </c>
      <c r="J105" s="50"/>
      <c r="K105" s="7"/>
      <c r="L105" s="50"/>
      <c r="M105" s="50"/>
      <c r="N105" s="50"/>
      <c r="O105" s="50"/>
      <c r="P105" s="50"/>
      <c r="Q105" s="50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</row>
    <row r="106" spans="1:30" ht="14.25" customHeight="1" x14ac:dyDescent="0.3">
      <c r="A106" s="51" t="s">
        <v>236</v>
      </c>
      <c r="B106" s="14" t="s">
        <v>237</v>
      </c>
      <c r="C106" s="52" t="s">
        <v>89</v>
      </c>
      <c r="D106" s="52" t="s">
        <v>31</v>
      </c>
      <c r="E106" s="40">
        <v>1</v>
      </c>
      <c r="F106" s="53" t="s">
        <v>238</v>
      </c>
      <c r="G106" s="54">
        <v>0</v>
      </c>
      <c r="H106" s="18">
        <v>6782.61</v>
      </c>
      <c r="I106" s="43">
        <f t="shared" ref="I106:I113" si="3">SUM(G106:H106)</f>
        <v>6782.61</v>
      </c>
      <c r="J106" s="44"/>
      <c r="K106" s="38"/>
      <c r="L106" s="38"/>
      <c r="M106" s="38"/>
      <c r="N106" s="38"/>
      <c r="O106" s="38"/>
      <c r="P106" s="38"/>
      <c r="Q106" s="38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</row>
    <row r="107" spans="1:30" ht="14.25" customHeight="1" x14ac:dyDescent="0.3">
      <c r="A107" s="24" t="s">
        <v>239</v>
      </c>
      <c r="B107" s="24" t="s">
        <v>237</v>
      </c>
      <c r="C107" s="52" t="s">
        <v>37</v>
      </c>
      <c r="D107" s="52" t="s">
        <v>31</v>
      </c>
      <c r="E107" s="40">
        <v>1</v>
      </c>
      <c r="F107" s="53" t="s">
        <v>254</v>
      </c>
      <c r="G107" s="54">
        <v>0</v>
      </c>
      <c r="H107" s="18">
        <v>6782.61</v>
      </c>
      <c r="I107" s="43">
        <f t="shared" si="3"/>
        <v>6782.61</v>
      </c>
      <c r="J107" s="44"/>
      <c r="K107" s="38"/>
      <c r="L107" s="38"/>
      <c r="M107" s="38"/>
      <c r="N107" s="38"/>
      <c r="O107" s="38"/>
      <c r="P107" s="38"/>
      <c r="Q107" s="38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spans="1:30" ht="14.25" customHeight="1" x14ac:dyDescent="0.3">
      <c r="A108" s="29" t="s">
        <v>241</v>
      </c>
      <c r="B108" s="14" t="s">
        <v>242</v>
      </c>
      <c r="C108" s="52" t="s">
        <v>140</v>
      </c>
      <c r="D108" s="52" t="s">
        <v>31</v>
      </c>
      <c r="E108" s="40">
        <v>1</v>
      </c>
      <c r="F108" s="53" t="s">
        <v>251</v>
      </c>
      <c r="G108" s="54">
        <v>0</v>
      </c>
      <c r="H108" s="18">
        <v>5703.56</v>
      </c>
      <c r="I108" s="43">
        <f t="shared" si="3"/>
        <v>5703.56</v>
      </c>
      <c r="J108" s="44"/>
      <c r="K108" s="38"/>
      <c r="L108" s="38"/>
      <c r="M108" s="38"/>
      <c r="N108" s="38"/>
      <c r="O108" s="38"/>
      <c r="P108" s="38"/>
      <c r="Q108" s="38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spans="1:30" ht="14.25" customHeight="1" x14ac:dyDescent="0.3">
      <c r="A109" s="24" t="s">
        <v>244</v>
      </c>
      <c r="B109" s="14" t="s">
        <v>245</v>
      </c>
      <c r="C109" s="52" t="s">
        <v>145</v>
      </c>
      <c r="D109" s="52" t="s">
        <v>31</v>
      </c>
      <c r="E109" s="40">
        <v>1</v>
      </c>
      <c r="F109" s="53" t="s">
        <v>246</v>
      </c>
      <c r="G109" s="54">
        <v>0</v>
      </c>
      <c r="H109" s="18">
        <v>5241.1099999999997</v>
      </c>
      <c r="I109" s="43">
        <f t="shared" si="3"/>
        <v>5241.1099999999997</v>
      </c>
      <c r="J109" s="44"/>
      <c r="K109" s="38"/>
      <c r="L109" s="38"/>
      <c r="M109" s="38"/>
      <c r="N109" s="38"/>
      <c r="O109" s="38"/>
      <c r="P109" s="38"/>
      <c r="Q109" s="38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spans="1:30" ht="14.25" customHeight="1" x14ac:dyDescent="0.3">
      <c r="A110" s="24" t="s">
        <v>247</v>
      </c>
      <c r="B110" s="14" t="s">
        <v>248</v>
      </c>
      <c r="C110" s="52" t="s">
        <v>89</v>
      </c>
      <c r="D110" s="52" t="s">
        <v>31</v>
      </c>
      <c r="E110" s="40">
        <v>1</v>
      </c>
      <c r="F110" s="53" t="s">
        <v>249</v>
      </c>
      <c r="G110" s="54">
        <v>0</v>
      </c>
      <c r="H110" s="18">
        <v>4316.21</v>
      </c>
      <c r="I110" s="43">
        <f t="shared" si="3"/>
        <v>4316.21</v>
      </c>
      <c r="J110" s="44"/>
      <c r="K110" s="38"/>
      <c r="L110" s="38"/>
      <c r="M110" s="38"/>
      <c r="N110" s="38"/>
      <c r="O110" s="38"/>
      <c r="P110" s="38"/>
      <c r="Q110" s="38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spans="1:30" ht="14.25" customHeight="1" x14ac:dyDescent="0.3">
      <c r="A111" s="24" t="s">
        <v>467</v>
      </c>
      <c r="B111" s="14" t="s">
        <v>248</v>
      </c>
      <c r="C111" s="52" t="s">
        <v>140</v>
      </c>
      <c r="D111" s="52" t="s">
        <v>31</v>
      </c>
      <c r="E111" s="40">
        <v>1</v>
      </c>
      <c r="F111" s="53" t="s">
        <v>455</v>
      </c>
      <c r="G111" s="54">
        <v>0</v>
      </c>
      <c r="H111" s="18">
        <v>4316.21</v>
      </c>
      <c r="I111" s="43">
        <f t="shared" si="3"/>
        <v>4316.21</v>
      </c>
      <c r="J111" s="44"/>
      <c r="K111" s="38"/>
      <c r="L111" s="38"/>
      <c r="M111" s="38"/>
      <c r="N111" s="38"/>
      <c r="O111" s="38"/>
      <c r="P111" s="38"/>
      <c r="Q111" s="38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spans="1:30" ht="14.25" customHeight="1" x14ac:dyDescent="0.3">
      <c r="A112" s="24" t="s">
        <v>252</v>
      </c>
      <c r="B112" s="24" t="s">
        <v>253</v>
      </c>
      <c r="C112" s="52" t="s">
        <v>140</v>
      </c>
      <c r="D112" s="52" t="s">
        <v>31</v>
      </c>
      <c r="E112" s="40">
        <v>1</v>
      </c>
      <c r="F112" s="53" t="s">
        <v>146</v>
      </c>
      <c r="G112" s="54">
        <v>0</v>
      </c>
      <c r="H112" s="18">
        <v>3083.01</v>
      </c>
      <c r="I112" s="43">
        <f t="shared" si="3"/>
        <v>3083.01</v>
      </c>
      <c r="J112" s="44"/>
      <c r="K112" s="38"/>
      <c r="L112" s="38"/>
      <c r="M112" s="38"/>
      <c r="N112" s="38"/>
      <c r="O112" s="38"/>
      <c r="P112" s="38"/>
      <c r="Q112" s="38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spans="1:30" ht="14.25" customHeight="1" x14ac:dyDescent="0.3">
      <c r="A113" s="24" t="s">
        <v>255</v>
      </c>
      <c r="B113" s="24" t="s">
        <v>253</v>
      </c>
      <c r="C113" s="52" t="s">
        <v>256</v>
      </c>
      <c r="D113" s="52" t="s">
        <v>31</v>
      </c>
      <c r="E113" s="40">
        <v>1</v>
      </c>
      <c r="F113" s="56" t="s">
        <v>257</v>
      </c>
      <c r="G113" s="54">
        <v>0</v>
      </c>
      <c r="H113" s="18">
        <v>3083.01</v>
      </c>
      <c r="I113" s="43">
        <f t="shared" si="3"/>
        <v>3083.01</v>
      </c>
      <c r="J113" s="44"/>
      <c r="K113" s="38"/>
      <c r="L113" s="38"/>
      <c r="M113" s="38"/>
      <c r="N113" s="38"/>
      <c r="O113" s="38"/>
      <c r="P113" s="38"/>
      <c r="Q113" s="38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spans="1:30" ht="14.25" customHeight="1" x14ac:dyDescent="0.25">
      <c r="A114" s="35" t="s">
        <v>258</v>
      </c>
      <c r="B114" s="35" t="s">
        <v>259</v>
      </c>
      <c r="C114" s="36" t="s">
        <v>260</v>
      </c>
      <c r="D114" s="36" t="s">
        <v>261</v>
      </c>
      <c r="E114" s="36" t="s">
        <v>262</v>
      </c>
      <c r="F114" s="57"/>
      <c r="G114" s="36" t="s">
        <v>263</v>
      </c>
      <c r="H114" s="36" t="s">
        <v>264</v>
      </c>
      <c r="I114" s="36" t="s">
        <v>265</v>
      </c>
      <c r="J114" s="44"/>
      <c r="K114" s="7"/>
      <c r="L114" s="7"/>
      <c r="M114" s="7"/>
      <c r="N114" s="7"/>
      <c r="O114" s="7"/>
      <c r="P114" s="7"/>
      <c r="Q114" s="7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</row>
    <row r="115" spans="1:30" ht="14.25" customHeight="1" x14ac:dyDescent="0.25">
      <c r="A115" s="39" t="s">
        <v>266</v>
      </c>
      <c r="B115" s="59" t="s">
        <v>237</v>
      </c>
      <c r="C115" s="41">
        <f>SUMIFS($E$106:$E$113,$B$106:$B$113,"FDA",$D$106:$D$113,"&lt;&gt;VAGO")</f>
        <v>2</v>
      </c>
      <c r="D115" s="41">
        <f>SUMIFS($E$106:$E$113,$B$106:$B$113,"FDA",$D$106:$D$113,"VAGO")</f>
        <v>0</v>
      </c>
      <c r="E115" s="41">
        <f t="shared" ref="E115:E119" si="4">C115+D115</f>
        <v>2</v>
      </c>
      <c r="F115" s="42"/>
      <c r="G115" s="43">
        <f>SUMIF($B$106:$B$113,"FDA",$G$106:$G$113)</f>
        <v>0</v>
      </c>
      <c r="H115" s="43">
        <f>SUMIF($B$106:$B$113,"FDA",$H$106:$H$113)</f>
        <v>13565.22</v>
      </c>
      <c r="I115" s="43">
        <f>SUMIF($B$106:$B$113,"FDA",$I$106:$I$113)</f>
        <v>13565.22</v>
      </c>
      <c r="J115" s="38"/>
      <c r="K115" s="7"/>
      <c r="L115" s="38"/>
      <c r="M115" s="38"/>
      <c r="N115" s="38"/>
      <c r="O115" s="38"/>
      <c r="P115" s="38"/>
      <c r="Q115" s="38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</row>
    <row r="116" spans="1:30" ht="14.25" customHeight="1" x14ac:dyDescent="0.25">
      <c r="A116" s="39" t="s">
        <v>267</v>
      </c>
      <c r="B116" s="59" t="s">
        <v>242</v>
      </c>
      <c r="C116" s="41">
        <f>SUMIFS($E$106:$E$113,$B$106:$B$113,"FDA-1",$D$106:$D$113,"&lt;&gt;VAGO")</f>
        <v>1</v>
      </c>
      <c r="D116" s="41">
        <f>SUMIFS($E$106:$E$113,$B$106:$B$113,"FDA-1",$D$106:$D$113,"VAGO")</f>
        <v>0</v>
      </c>
      <c r="E116" s="41">
        <f t="shared" si="4"/>
        <v>1</v>
      </c>
      <c r="F116" s="42"/>
      <c r="G116" s="43">
        <f>SUMIF($B$106:$B$113,"FDA-1",$G$106:$G$113)</f>
        <v>0</v>
      </c>
      <c r="H116" s="43">
        <f>SUMIF($B$106:$B$113,"FDA-1",$H$106:$H$113)</f>
        <v>5703.56</v>
      </c>
      <c r="I116" s="43">
        <f>SUMIF($B$106:$B$113,"FDA-1",$I$106:$I$113)</f>
        <v>5703.56</v>
      </c>
      <c r="J116" s="38"/>
      <c r="K116" s="7"/>
      <c r="L116" s="38"/>
      <c r="M116" s="38"/>
      <c r="N116" s="38"/>
      <c r="O116" s="38"/>
      <c r="P116" s="38"/>
      <c r="Q116" s="38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spans="1:30" ht="14.25" customHeight="1" x14ac:dyDescent="0.25">
      <c r="A117" s="39" t="s">
        <v>268</v>
      </c>
      <c r="B117" s="59" t="s">
        <v>245</v>
      </c>
      <c r="C117" s="41">
        <f>SUMIFS($E$106:$E$113,$B$106:$B$113,"FDA-2",$D$106:$D$113,"&lt;&gt;VAGO")</f>
        <v>1</v>
      </c>
      <c r="D117" s="41">
        <f>SUMIFS($E$106:$E$113,$B$106:$B$113,"FDA-2",$D$106:$D$113,"VAGO")</f>
        <v>0</v>
      </c>
      <c r="E117" s="41">
        <f t="shared" si="4"/>
        <v>1</v>
      </c>
      <c r="F117" s="45"/>
      <c r="G117" s="43">
        <f>SUMIF($B$106:$B$113,"FDA-2",$G$106:$G$113)</f>
        <v>0</v>
      </c>
      <c r="H117" s="43">
        <f>SUMIF($B$106:$B$113,"FDA-2",$H$106:$H$113)</f>
        <v>5241.1099999999997</v>
      </c>
      <c r="I117" s="43">
        <f>SUMIF($B$106:$B$113,"FDA-2",$I$106:$I$113)</f>
        <v>5241.1099999999997</v>
      </c>
      <c r="J117" s="38"/>
      <c r="K117" s="7"/>
      <c r="L117" s="38"/>
      <c r="M117" s="38"/>
      <c r="N117" s="38"/>
      <c r="O117" s="38"/>
      <c r="P117" s="38"/>
      <c r="Q117" s="38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spans="1:30" ht="14.25" customHeight="1" x14ac:dyDescent="0.25">
      <c r="A118" s="39" t="s">
        <v>269</v>
      </c>
      <c r="B118" s="59" t="s">
        <v>248</v>
      </c>
      <c r="C118" s="41">
        <f>SUMIFS($E$106:$E$113,$B$106:$B$113,"FDA-3",$D$106:$D$113,"&lt;&gt;VAGO")</f>
        <v>2</v>
      </c>
      <c r="D118" s="41">
        <f>SUMIFS($E$106:$E$113,$B$106:$B$113,"FDA-3",$D$106:$D$113,"VAGO")</f>
        <v>0</v>
      </c>
      <c r="E118" s="41">
        <f t="shared" si="4"/>
        <v>2</v>
      </c>
      <c r="F118" s="47"/>
      <c r="G118" s="43">
        <f>SUMIF($B$106:$B$113,"FDA-3",$G$106:$G$113)</f>
        <v>0</v>
      </c>
      <c r="H118" s="43">
        <f>SUMIF($B$106:$B$113,"FDA-3",$H$106:$H$113)</f>
        <v>8632.42</v>
      </c>
      <c r="I118" s="43">
        <f>SUMIF($B$106:$B$113,"FDA-3",$I$106:$I$113)</f>
        <v>8632.42</v>
      </c>
      <c r="J118" s="38"/>
      <c r="K118" s="7"/>
      <c r="L118" s="38"/>
      <c r="M118" s="38"/>
      <c r="N118" s="38"/>
      <c r="O118" s="38"/>
      <c r="P118" s="38"/>
      <c r="Q118" s="38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spans="1:30" ht="14.25" customHeight="1" x14ac:dyDescent="0.25">
      <c r="A119" s="39" t="s">
        <v>270</v>
      </c>
      <c r="B119" s="59" t="s">
        <v>253</v>
      </c>
      <c r="C119" s="41">
        <f>SUMIFS($E$106:$E$113,$B$106:$B$113,"FDA-4",$D$106:$D$113,"&lt;&gt;VAGO")</f>
        <v>2</v>
      </c>
      <c r="D119" s="41">
        <f>SUMIFS($E$106:$E$113,$B$106:$B$113,"FDA-4",$D$106:$D$113,"VAGO")</f>
        <v>0</v>
      </c>
      <c r="E119" s="41">
        <f t="shared" si="4"/>
        <v>2</v>
      </c>
      <c r="F119" s="45"/>
      <c r="G119" s="43">
        <f>SUMIF($B$106:$B$113,"FDA-4",$G$106:$G$113)</f>
        <v>0</v>
      </c>
      <c r="H119" s="43">
        <f>SUMIF($B$106:$B$113,"FDA-4",$H$106:$H$113)</f>
        <v>6166.02</v>
      </c>
      <c r="I119" s="43">
        <f>SUMIF($B$106:$B$113,"FDA-4",$I$106:$I$113)</f>
        <v>6166.02</v>
      </c>
      <c r="J119" s="38"/>
      <c r="K119" s="7"/>
      <c r="L119" s="38"/>
      <c r="M119" s="38"/>
      <c r="N119" s="38"/>
      <c r="O119" s="38"/>
      <c r="P119" s="38"/>
      <c r="Q119" s="38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spans="1:30" ht="14.25" customHeight="1" x14ac:dyDescent="0.25">
      <c r="A120" s="35" t="s">
        <v>271</v>
      </c>
      <c r="B120" s="57"/>
      <c r="C120" s="36">
        <f>SUM(C115:C119)</f>
        <v>8</v>
      </c>
      <c r="D120" s="36">
        <f>SUM(D116:D119)</f>
        <v>0</v>
      </c>
      <c r="E120" s="36">
        <f>SUM(E115:E119)</f>
        <v>8</v>
      </c>
      <c r="F120" s="57"/>
      <c r="G120" s="60">
        <f t="shared" ref="G120:I120" si="5">SUM(G115:G119)</f>
        <v>0</v>
      </c>
      <c r="H120" s="60">
        <f t="shared" si="5"/>
        <v>39308.33</v>
      </c>
      <c r="I120" s="60">
        <f t="shared" si="5"/>
        <v>39308.33</v>
      </c>
      <c r="J120" s="38"/>
      <c r="K120" s="7"/>
      <c r="L120" s="38"/>
      <c r="M120" s="38"/>
      <c r="N120" s="38"/>
      <c r="O120" s="38"/>
      <c r="P120" s="38"/>
      <c r="Q120" s="38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 spans="1:30" ht="14.25" customHeight="1" x14ac:dyDescent="0.25">
      <c r="A121" s="49"/>
      <c r="B121" s="49"/>
      <c r="C121" s="49"/>
      <c r="D121" s="49"/>
      <c r="E121" s="49"/>
      <c r="F121" s="49"/>
      <c r="G121" s="49"/>
      <c r="H121" s="49"/>
      <c r="I121" s="7"/>
      <c r="J121" s="38"/>
      <c r="K121" s="7"/>
      <c r="L121" s="38"/>
      <c r="M121" s="38"/>
      <c r="N121" s="38"/>
      <c r="O121" s="38"/>
      <c r="P121" s="38"/>
      <c r="Q121" s="38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 spans="1:30" ht="14.25" customHeight="1" x14ac:dyDescent="0.25">
      <c r="A122" s="97" t="s">
        <v>272</v>
      </c>
      <c r="B122" s="89"/>
      <c r="C122" s="89"/>
      <c r="D122" s="89"/>
      <c r="E122" s="89"/>
      <c r="F122" s="89"/>
      <c r="G122" s="89"/>
      <c r="H122" s="89"/>
      <c r="I122" s="90"/>
      <c r="J122" s="38"/>
      <c r="K122" s="7"/>
      <c r="L122" s="38"/>
      <c r="M122" s="38"/>
      <c r="N122" s="38"/>
      <c r="O122" s="38"/>
      <c r="P122" s="38"/>
      <c r="Q122" s="38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 spans="1:30" ht="14.25" customHeight="1" x14ac:dyDescent="0.25">
      <c r="A123" s="61" t="s">
        <v>273</v>
      </c>
      <c r="B123" s="10" t="s">
        <v>274</v>
      </c>
      <c r="C123" s="10" t="s">
        <v>275</v>
      </c>
      <c r="D123" s="10" t="s">
        <v>276</v>
      </c>
      <c r="E123" s="10" t="s">
        <v>277</v>
      </c>
      <c r="F123" s="10" t="s">
        <v>278</v>
      </c>
      <c r="G123" s="10" t="s">
        <v>279</v>
      </c>
      <c r="H123" s="10" t="s">
        <v>280</v>
      </c>
      <c r="I123" s="10" t="s">
        <v>281</v>
      </c>
      <c r="J123" s="7"/>
      <c r="K123" s="7"/>
      <c r="L123" s="7"/>
      <c r="M123" s="7"/>
      <c r="N123" s="7"/>
      <c r="O123" s="7"/>
      <c r="P123" s="7"/>
      <c r="Q123" s="7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</row>
    <row r="124" spans="1:30" ht="14.25" customHeight="1" x14ac:dyDescent="0.25">
      <c r="A124" s="62" t="s">
        <v>282</v>
      </c>
      <c r="B124" s="62" t="s">
        <v>283</v>
      </c>
      <c r="C124" s="63" t="s">
        <v>61</v>
      </c>
      <c r="D124" s="52" t="s">
        <v>31</v>
      </c>
      <c r="E124" s="40">
        <v>1</v>
      </c>
      <c r="F124" s="64" t="s">
        <v>284</v>
      </c>
      <c r="G124" s="54">
        <v>0</v>
      </c>
      <c r="H124" s="65">
        <v>1392.8</v>
      </c>
      <c r="I124" s="43">
        <f t="shared" ref="I124:I126" si="6">SUM(G124:H124)</f>
        <v>1392.8</v>
      </c>
      <c r="J124" s="38"/>
      <c r="K124" s="38"/>
      <c r="L124" s="38"/>
      <c r="M124" s="38"/>
      <c r="N124" s="38"/>
      <c r="O124" s="38"/>
      <c r="P124" s="38"/>
      <c r="Q124" s="38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</row>
    <row r="125" spans="1:30" ht="14.25" customHeight="1" x14ac:dyDescent="0.25">
      <c r="A125" s="66" t="s">
        <v>285</v>
      </c>
      <c r="B125" s="67" t="s">
        <v>283</v>
      </c>
      <c r="C125" s="52" t="s">
        <v>145</v>
      </c>
      <c r="D125" s="52" t="s">
        <v>31</v>
      </c>
      <c r="E125" s="40">
        <v>1</v>
      </c>
      <c r="F125" s="68" t="s">
        <v>286</v>
      </c>
      <c r="G125" s="54">
        <v>0</v>
      </c>
      <c r="H125" s="65">
        <v>1392.8</v>
      </c>
      <c r="I125" s="43">
        <f t="shared" si="6"/>
        <v>1392.8</v>
      </c>
      <c r="J125" s="38"/>
      <c r="K125" s="38"/>
      <c r="L125" s="38"/>
      <c r="M125" s="38"/>
      <c r="N125" s="38"/>
      <c r="O125" s="38"/>
      <c r="P125" s="38"/>
      <c r="Q125" s="38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 spans="1:30" ht="14.25" customHeight="1" x14ac:dyDescent="0.25">
      <c r="A126" s="66" t="s">
        <v>285</v>
      </c>
      <c r="B126" s="67" t="s">
        <v>283</v>
      </c>
      <c r="C126" s="52"/>
      <c r="D126" s="52" t="s">
        <v>162</v>
      </c>
      <c r="E126" s="40">
        <v>1</v>
      </c>
      <c r="F126" s="69" t="s">
        <v>162</v>
      </c>
      <c r="G126" s="54">
        <v>0</v>
      </c>
      <c r="H126" s="54">
        <v>0</v>
      </c>
      <c r="I126" s="43">
        <f t="shared" si="6"/>
        <v>0</v>
      </c>
      <c r="J126" s="38"/>
      <c r="K126" s="38"/>
      <c r="L126" s="38"/>
      <c r="M126" s="38"/>
      <c r="N126" s="38"/>
      <c r="O126" s="38"/>
      <c r="P126" s="38"/>
      <c r="Q126" s="38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 spans="1:30" ht="14.25" customHeight="1" x14ac:dyDescent="0.25">
      <c r="A127" s="35" t="s">
        <v>287</v>
      </c>
      <c r="B127" s="35" t="s">
        <v>288</v>
      </c>
      <c r="C127" s="36" t="s">
        <v>289</v>
      </c>
      <c r="D127" s="36" t="s">
        <v>290</v>
      </c>
      <c r="E127" s="36" t="s">
        <v>291</v>
      </c>
      <c r="F127" s="57"/>
      <c r="G127" s="36" t="s">
        <v>292</v>
      </c>
      <c r="H127" s="36" t="s">
        <v>293</v>
      </c>
      <c r="I127" s="36" t="s">
        <v>294</v>
      </c>
      <c r="J127" s="38"/>
      <c r="K127" s="38"/>
      <c r="L127" s="38"/>
      <c r="M127" s="38"/>
      <c r="N127" s="38"/>
      <c r="O127" s="38"/>
      <c r="P127" s="38"/>
      <c r="Q127" s="3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</row>
    <row r="128" spans="1:30" ht="14.25" customHeight="1" x14ac:dyDescent="0.25">
      <c r="A128" s="39" t="s">
        <v>295</v>
      </c>
      <c r="B128" s="59" t="s">
        <v>283</v>
      </c>
      <c r="C128" s="41">
        <f>SUMIFS($E$124:$E$126,$B$124:$B$126,"FGS-1",$D$124:$D$126,"&lt;&gt;VAGO")</f>
        <v>2</v>
      </c>
      <c r="D128" s="41">
        <f>SUMIFS($E$124:$E$126,$B$124:$B$126,"FGS-1",$D$124:$D$126,"VAGO")</f>
        <v>1</v>
      </c>
      <c r="E128" s="41">
        <f t="shared" ref="E128:E133" si="7">C128+D128</f>
        <v>3</v>
      </c>
      <c r="F128" s="42"/>
      <c r="G128" s="43">
        <f>SUMIF($B$124:$B$126,"FGS-1",$G$124:$G$126)</f>
        <v>0</v>
      </c>
      <c r="H128" s="43">
        <f>SUMIF($B$124:$B$126,"FGS-1",$H$124:$H$126)</f>
        <v>2785.6</v>
      </c>
      <c r="I128" s="43">
        <f>SUMIF($B$124:$B$126,"FGS-1",$G$124:$G$126)</f>
        <v>0</v>
      </c>
      <c r="J128" s="38"/>
      <c r="K128" s="38"/>
      <c r="L128" s="38"/>
      <c r="M128" s="38"/>
      <c r="N128" s="38"/>
      <c r="O128" s="38"/>
      <c r="P128" s="38"/>
      <c r="Q128" s="38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</row>
    <row r="129" spans="1:30" ht="14.25" customHeight="1" x14ac:dyDescent="0.25">
      <c r="A129" s="39" t="s">
        <v>296</v>
      </c>
      <c r="B129" s="59" t="s">
        <v>297</v>
      </c>
      <c r="C129" s="41">
        <f>SUMIFS($E$124:$E$126,$B$124:$B$126,"FGS-2",$D$124:$D$126,"&lt;&gt;VAGO")</f>
        <v>0</v>
      </c>
      <c r="D129" s="41">
        <f>SUMIFS($E$124:$E$126,$B$124:$B$126,"FGS-2",$D$124:$D$126,"VAGO")</f>
        <v>0</v>
      </c>
      <c r="E129" s="41">
        <f t="shared" si="7"/>
        <v>0</v>
      </c>
      <c r="F129" s="45"/>
      <c r="G129" s="43">
        <f>SUMIF($B$124:$B$126,"FGS-2",$G$124:$G$126)</f>
        <v>0</v>
      </c>
      <c r="H129" s="43">
        <f>SUMIF($B$124:$B$126,"FGS-2",$H$124:$H$126)</f>
        <v>0</v>
      </c>
      <c r="I129" s="43">
        <f>SUMIF($B$124:$B$126,"FGS-2",$G$124:$G$126)</f>
        <v>0</v>
      </c>
      <c r="J129" s="38"/>
      <c r="K129" s="38"/>
      <c r="L129" s="38"/>
      <c r="M129" s="38"/>
      <c r="N129" s="38"/>
      <c r="O129" s="38"/>
      <c r="P129" s="38"/>
      <c r="Q129" s="38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</row>
    <row r="130" spans="1:30" ht="14.25" customHeight="1" x14ac:dyDescent="0.25">
      <c r="A130" s="39" t="s">
        <v>298</v>
      </c>
      <c r="B130" s="59" t="s">
        <v>299</v>
      </c>
      <c r="C130" s="41">
        <f>SUMIFS($E$124:$E$126,$B$124:$B$126,"FGS-3",$D$124:$D$126,"&lt;&gt;VAGO")</f>
        <v>0</v>
      </c>
      <c r="D130" s="41">
        <f>SUMIFS($E$124:$E$126,$B$124:$B$126,"FGS-3",$D$124:$D$126,"VAGO")</f>
        <v>0</v>
      </c>
      <c r="E130" s="41">
        <f t="shared" si="7"/>
        <v>0</v>
      </c>
      <c r="F130" s="45"/>
      <c r="G130" s="43">
        <f>SUMIF($B$124:$B$126,"FGS-3",$G$124:$G$126)</f>
        <v>0</v>
      </c>
      <c r="H130" s="43">
        <f>SUMIF($B$124:$B$126,"FGS-3",$H$124:$H$126)</f>
        <v>0</v>
      </c>
      <c r="I130" s="43">
        <f>SUMIF($B$124:$B$126,"FGS-3",$G$124:$G$126)</f>
        <v>0</v>
      </c>
      <c r="J130" s="38"/>
      <c r="K130" s="38"/>
      <c r="L130" s="38"/>
      <c r="M130" s="38"/>
      <c r="N130" s="38"/>
      <c r="O130" s="38"/>
      <c r="P130" s="38"/>
      <c r="Q130" s="38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</row>
    <row r="131" spans="1:30" ht="14.25" customHeight="1" x14ac:dyDescent="0.25">
      <c r="A131" s="46" t="s">
        <v>300</v>
      </c>
      <c r="B131" s="70" t="s">
        <v>301</v>
      </c>
      <c r="C131" s="41">
        <f>SUMIFS($E$124:$E$126,$B$124:$B$126,"FGA-1",$D$124:$D$126,"&lt;&gt;VAGO")</f>
        <v>0</v>
      </c>
      <c r="D131" s="41">
        <f>SUMIFS($E$124:$E$126,$B$124:$B$126,"FGA-1",$D$124:$D$126,"VAGO")</f>
        <v>0</v>
      </c>
      <c r="E131" s="41">
        <f t="shared" si="7"/>
        <v>0</v>
      </c>
      <c r="F131" s="47"/>
      <c r="G131" s="43">
        <f>SUMIF($B$124:$B$126,"FGA-1",$G$124:$G$126)</f>
        <v>0</v>
      </c>
      <c r="H131" s="43">
        <f>SUMIF($B$124:$B$126,"FGA-1",$H$124:$H$126)</f>
        <v>0</v>
      </c>
      <c r="I131" s="43">
        <f>SUMIF($B$124:$B$126,"FGA-1",$G$124:$G$126)</f>
        <v>0</v>
      </c>
      <c r="J131" s="38"/>
      <c r="K131" s="38"/>
      <c r="L131" s="38"/>
      <c r="M131" s="38"/>
      <c r="N131" s="38"/>
      <c r="O131" s="38"/>
      <c r="P131" s="38"/>
      <c r="Q131" s="38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</row>
    <row r="132" spans="1:30" ht="14.25" customHeight="1" x14ac:dyDescent="0.25">
      <c r="A132" s="39" t="s">
        <v>302</v>
      </c>
      <c r="B132" s="59" t="s">
        <v>303</v>
      </c>
      <c r="C132" s="41">
        <f>SUMIFS($E$124:$E$126,$B$124:$B$126,"FGA-2",$D$124:$D$126,"&lt;&gt;VAGO")</f>
        <v>0</v>
      </c>
      <c r="D132" s="41">
        <f>SUMIFS($E$124:$E$126,$B$124:$B$126,"FGA-2",$D$124:$D$126,"VAGO")</f>
        <v>0</v>
      </c>
      <c r="E132" s="41">
        <f t="shared" si="7"/>
        <v>0</v>
      </c>
      <c r="F132" s="47"/>
      <c r="G132" s="43">
        <f>SUMIF($B$124:$B$126,"FGA-2",$G$124:$G$126)</f>
        <v>0</v>
      </c>
      <c r="H132" s="43">
        <f>SUMIF($B$124:$B$126,"FGA-2",$H$124:$H$126)</f>
        <v>0</v>
      </c>
      <c r="I132" s="43">
        <f>SUMIF($B$124:$B$126,"FGA-2",$G$124:$G$126)</f>
        <v>0</v>
      </c>
      <c r="J132" s="38"/>
      <c r="K132" s="38"/>
      <c r="L132" s="38"/>
      <c r="M132" s="38"/>
      <c r="N132" s="38"/>
      <c r="O132" s="38"/>
      <c r="P132" s="38"/>
      <c r="Q132" s="38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</row>
    <row r="133" spans="1:30" ht="14.25" customHeight="1" x14ac:dyDescent="0.25">
      <c r="A133" s="39" t="s">
        <v>304</v>
      </c>
      <c r="B133" s="59" t="s">
        <v>305</v>
      </c>
      <c r="C133" s="41">
        <f>SUMIFS($E$124:$E$126,$B$124:$B$126,"FGA-3",$D$124:$D$126,"&lt;&gt;VAGO")</f>
        <v>0</v>
      </c>
      <c r="D133" s="41">
        <f>SUMIFS($E$124:$E$126,$B$124:$B$126,"FGA-3",$D$124:$D$126,"VAGO")</f>
        <v>0</v>
      </c>
      <c r="E133" s="41">
        <f t="shared" si="7"/>
        <v>0</v>
      </c>
      <c r="F133" s="45"/>
      <c r="G133" s="43">
        <f>SUMIF($B$124:$B$126,"FGA-3",$G$124:$G$126)</f>
        <v>0</v>
      </c>
      <c r="H133" s="43">
        <f>SUMIF($B$124:$B$126,"FGA-3",$H$124:$H$126)</f>
        <v>0</v>
      </c>
      <c r="I133" s="43">
        <f>SUMIF($B$124:$B$126,"FGA-3",$G$124:$G$126)</f>
        <v>0</v>
      </c>
      <c r="J133" s="38"/>
      <c r="K133" s="38"/>
      <c r="L133" s="38"/>
      <c r="M133" s="38"/>
      <c r="N133" s="38"/>
      <c r="O133" s="38"/>
      <c r="P133" s="38"/>
      <c r="Q133" s="3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</row>
    <row r="134" spans="1:30" ht="14.25" customHeight="1" x14ac:dyDescent="0.25">
      <c r="A134" s="35" t="s">
        <v>306</v>
      </c>
      <c r="B134" s="57"/>
      <c r="C134" s="36">
        <f t="shared" ref="C134:E134" si="8">SUM(C128:C133)</f>
        <v>2</v>
      </c>
      <c r="D134" s="36">
        <f t="shared" si="8"/>
        <v>1</v>
      </c>
      <c r="E134" s="36">
        <f t="shared" si="8"/>
        <v>3</v>
      </c>
      <c r="F134" s="57"/>
      <c r="G134" s="60">
        <f t="shared" ref="G134:I134" si="9">SUM(G128:G133)</f>
        <v>0</v>
      </c>
      <c r="H134" s="60">
        <f t="shared" si="9"/>
        <v>2785.6</v>
      </c>
      <c r="I134" s="60">
        <f t="shared" si="9"/>
        <v>0</v>
      </c>
      <c r="J134" s="38"/>
      <c r="K134" s="38"/>
      <c r="L134" s="38"/>
      <c r="M134" s="38"/>
      <c r="N134" s="38"/>
      <c r="O134" s="38"/>
      <c r="P134" s="38"/>
      <c r="Q134" s="3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</row>
    <row r="135" spans="1:30" ht="14.25" customHeight="1" x14ac:dyDescent="0.25">
      <c r="A135" s="44"/>
      <c r="B135" s="44"/>
      <c r="C135" s="44"/>
      <c r="D135" s="44"/>
      <c r="E135" s="44"/>
      <c r="F135" s="44"/>
      <c r="G135" s="44"/>
      <c r="H135" s="44"/>
      <c r="I135" s="50"/>
      <c r="J135" s="50"/>
      <c r="K135" s="7"/>
      <c r="L135" s="50"/>
      <c r="M135" s="50"/>
      <c r="N135" s="50"/>
      <c r="O135" s="50"/>
      <c r="P135" s="50"/>
      <c r="Q135" s="50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</row>
    <row r="136" spans="1:30" ht="14.25" customHeight="1" x14ac:dyDescent="0.25">
      <c r="A136" s="35"/>
      <c r="B136" s="35"/>
      <c r="C136" s="36" t="s">
        <v>307</v>
      </c>
      <c r="D136" s="36" t="s">
        <v>308</v>
      </c>
      <c r="E136" s="36" t="s">
        <v>309</v>
      </c>
      <c r="F136" s="37"/>
      <c r="G136" s="36" t="s">
        <v>310</v>
      </c>
      <c r="H136" s="36" t="s">
        <v>311</v>
      </c>
      <c r="I136" s="36" t="s">
        <v>312</v>
      </c>
      <c r="J136" s="50"/>
      <c r="K136" s="7"/>
      <c r="L136" s="50"/>
      <c r="M136" s="50"/>
      <c r="N136" s="50"/>
      <c r="O136" s="50"/>
      <c r="P136" s="50"/>
      <c r="Q136" s="50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</row>
    <row r="137" spans="1:30" ht="14.25" customHeight="1" x14ac:dyDescent="0.25">
      <c r="A137" s="35" t="s">
        <v>313</v>
      </c>
      <c r="B137" s="37"/>
      <c r="C137" s="36">
        <f t="shared" ref="C137:E137" si="10">SUM(C102+C120+C134)</f>
        <v>93</v>
      </c>
      <c r="D137" s="36">
        <f t="shared" si="10"/>
        <v>1</v>
      </c>
      <c r="E137" s="36">
        <f t="shared" si="10"/>
        <v>22</v>
      </c>
      <c r="F137" s="37"/>
      <c r="G137" s="60">
        <f t="shared" ref="G137:I137" si="11">SUM(H102+G120+G134)</f>
        <v>56958.599999999991</v>
      </c>
      <c r="H137" s="60">
        <f t="shared" si="11"/>
        <v>279177.50999999995</v>
      </c>
      <c r="I137" s="60">
        <f t="shared" si="11"/>
        <v>345611.71</v>
      </c>
      <c r="J137" s="50"/>
      <c r="K137" s="7"/>
      <c r="L137" s="50"/>
      <c r="M137" s="50"/>
      <c r="N137" s="50"/>
      <c r="O137" s="50"/>
      <c r="P137" s="50"/>
      <c r="Q137" s="50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</row>
    <row r="138" spans="1:30" ht="14.25" customHeight="1" x14ac:dyDescent="0.25">
      <c r="A138" s="44"/>
      <c r="B138" s="44"/>
      <c r="C138" s="44"/>
      <c r="D138" s="44"/>
      <c r="E138" s="44"/>
      <c r="F138" s="44"/>
      <c r="G138" s="44"/>
      <c r="H138" s="44"/>
      <c r="I138" s="50"/>
      <c r="J138" s="50"/>
      <c r="K138" s="7"/>
      <c r="L138" s="50"/>
      <c r="M138" s="50"/>
      <c r="N138" s="50"/>
      <c r="O138" s="50"/>
      <c r="P138" s="50"/>
      <c r="Q138" s="50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</row>
    <row r="139" spans="1:30" ht="14.25" customHeight="1" x14ac:dyDescent="0.25">
      <c r="A139" s="98" t="s">
        <v>314</v>
      </c>
      <c r="B139" s="89"/>
      <c r="C139" s="89"/>
      <c r="D139" s="89"/>
      <c r="E139" s="89"/>
      <c r="F139" s="90"/>
      <c r="G139" s="38"/>
      <c r="H139" s="44"/>
      <c r="I139" s="44"/>
      <c r="J139" s="44"/>
      <c r="K139" s="38"/>
      <c r="L139" s="44"/>
      <c r="M139" s="50"/>
      <c r="N139" s="50"/>
      <c r="O139" s="50"/>
      <c r="P139" s="50"/>
      <c r="Q139" s="50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</row>
    <row r="140" spans="1:30" ht="14.25" customHeight="1" x14ac:dyDescent="0.25">
      <c r="A140" s="99" t="s">
        <v>315</v>
      </c>
      <c r="B140" s="89"/>
      <c r="C140" s="89"/>
      <c r="D140" s="89"/>
      <c r="E140" s="89"/>
      <c r="F140" s="90"/>
      <c r="G140" s="38"/>
      <c r="H140" s="44"/>
      <c r="I140" s="44"/>
      <c r="J140" s="44"/>
      <c r="K140" s="44"/>
      <c r="L140" s="44"/>
      <c r="M140" s="50"/>
      <c r="N140" s="50"/>
      <c r="O140" s="50"/>
      <c r="P140" s="50"/>
      <c r="Q140" s="50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</row>
    <row r="141" spans="1:30" ht="14.25" customHeight="1" x14ac:dyDescent="0.25">
      <c r="A141" s="99" t="s">
        <v>316</v>
      </c>
      <c r="B141" s="89"/>
      <c r="C141" s="89"/>
      <c r="D141" s="89"/>
      <c r="E141" s="89"/>
      <c r="F141" s="90"/>
      <c r="G141" s="38"/>
      <c r="H141" s="44"/>
      <c r="I141" s="44"/>
      <c r="J141" s="44"/>
      <c r="K141" s="44"/>
      <c r="L141" s="44"/>
      <c r="M141" s="50"/>
      <c r="N141" s="50"/>
      <c r="O141" s="50"/>
      <c r="P141" s="50"/>
      <c r="Q141" s="50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</row>
    <row r="142" spans="1:30" ht="14.25" customHeight="1" x14ac:dyDescent="0.25">
      <c r="A142" s="88" t="s">
        <v>317</v>
      </c>
      <c r="B142" s="89"/>
      <c r="C142" s="89"/>
      <c r="D142" s="89"/>
      <c r="E142" s="89"/>
      <c r="F142" s="90"/>
      <c r="G142" s="38"/>
      <c r="H142" s="44"/>
      <c r="I142" s="44"/>
      <c r="J142" s="44"/>
      <c r="K142" s="44"/>
      <c r="L142" s="44"/>
      <c r="M142" s="50"/>
      <c r="N142" s="50"/>
      <c r="O142" s="50"/>
      <c r="P142" s="50"/>
      <c r="Q142" s="50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</row>
    <row r="143" spans="1:30" ht="14.25" customHeight="1" x14ac:dyDescent="0.25">
      <c r="A143" s="88" t="s">
        <v>318</v>
      </c>
      <c r="B143" s="89"/>
      <c r="C143" s="89"/>
      <c r="D143" s="89"/>
      <c r="E143" s="89"/>
      <c r="F143" s="90"/>
      <c r="G143" s="38"/>
      <c r="H143" s="44"/>
      <c r="I143" s="44"/>
      <c r="J143" s="44"/>
      <c r="K143" s="44"/>
      <c r="L143" s="44"/>
      <c r="M143" s="50"/>
      <c r="N143" s="50"/>
      <c r="O143" s="50"/>
      <c r="P143" s="50"/>
      <c r="Q143" s="50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</row>
    <row r="144" spans="1:30" ht="14.25" customHeight="1" x14ac:dyDescent="0.25">
      <c r="A144" s="88" t="s">
        <v>319</v>
      </c>
      <c r="B144" s="89"/>
      <c r="C144" s="89"/>
      <c r="D144" s="89"/>
      <c r="E144" s="89"/>
      <c r="F144" s="90"/>
      <c r="G144" s="38"/>
      <c r="H144" s="44"/>
      <c r="I144" s="44"/>
      <c r="J144" s="44"/>
      <c r="K144" s="44"/>
      <c r="L144" s="44"/>
      <c r="M144" s="50"/>
      <c r="N144" s="50"/>
      <c r="O144" s="50"/>
      <c r="P144" s="50"/>
      <c r="Q144" s="50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</row>
    <row r="145" spans="1:30" ht="14.25" customHeight="1" x14ac:dyDescent="0.25">
      <c r="A145" s="88"/>
      <c r="B145" s="89"/>
      <c r="C145" s="89"/>
      <c r="D145" s="89"/>
      <c r="E145" s="89"/>
      <c r="F145" s="90"/>
      <c r="G145" s="38"/>
      <c r="H145" s="44"/>
      <c r="I145" s="44"/>
      <c r="J145" s="44"/>
      <c r="K145" s="44"/>
      <c r="L145" s="44"/>
      <c r="M145" s="50"/>
      <c r="N145" s="50"/>
      <c r="O145" s="50"/>
      <c r="P145" s="50"/>
      <c r="Q145" s="50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</row>
    <row r="146" spans="1:30" ht="14.25" customHeight="1" x14ac:dyDescent="0.25">
      <c r="A146" s="100"/>
      <c r="B146" s="101"/>
      <c r="C146" s="101"/>
      <c r="D146" s="101"/>
      <c r="E146" s="101"/>
      <c r="F146" s="101"/>
      <c r="G146" s="38"/>
      <c r="H146" s="44"/>
      <c r="I146" s="44"/>
      <c r="J146" s="44"/>
      <c r="K146" s="44"/>
      <c r="L146" s="44"/>
      <c r="M146" s="50"/>
      <c r="N146" s="50"/>
      <c r="O146" s="50"/>
      <c r="P146" s="50"/>
      <c r="Q146" s="50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</row>
    <row r="147" spans="1:30" ht="14.25" customHeight="1" x14ac:dyDescent="0.25">
      <c r="A147" s="98" t="s">
        <v>320</v>
      </c>
      <c r="B147" s="89"/>
      <c r="C147" s="89"/>
      <c r="D147" s="89"/>
      <c r="E147" s="89"/>
      <c r="F147" s="90"/>
      <c r="G147" s="38"/>
      <c r="H147" s="44"/>
      <c r="I147" s="44"/>
      <c r="J147" s="44"/>
      <c r="K147" s="44"/>
      <c r="L147" s="44"/>
      <c r="M147" s="50"/>
      <c r="N147" s="50"/>
      <c r="O147" s="50"/>
      <c r="P147" s="50"/>
      <c r="Q147" s="50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</row>
    <row r="148" spans="1:30" ht="14.25" customHeight="1" x14ac:dyDescent="0.25">
      <c r="A148" s="99" t="s">
        <v>321</v>
      </c>
      <c r="B148" s="89"/>
      <c r="C148" s="89"/>
      <c r="D148" s="89"/>
      <c r="E148" s="89"/>
      <c r="F148" s="90"/>
      <c r="G148" s="38"/>
      <c r="H148" s="44"/>
      <c r="I148" s="44"/>
      <c r="J148" s="44"/>
      <c r="K148" s="44"/>
      <c r="L148" s="44"/>
      <c r="M148" s="50"/>
      <c r="N148" s="50"/>
      <c r="O148" s="50"/>
      <c r="P148" s="50"/>
      <c r="Q148" s="50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</row>
    <row r="149" spans="1:30" ht="14.25" customHeight="1" x14ac:dyDescent="0.25">
      <c r="A149" s="88" t="s">
        <v>322</v>
      </c>
      <c r="B149" s="89"/>
      <c r="C149" s="89"/>
      <c r="D149" s="89"/>
      <c r="E149" s="89"/>
      <c r="F149" s="90"/>
      <c r="G149" s="38"/>
      <c r="H149" s="44"/>
      <c r="I149" s="44"/>
      <c r="J149" s="44"/>
      <c r="K149" s="44"/>
      <c r="L149" s="44"/>
      <c r="M149" s="50"/>
      <c r="N149" s="50"/>
      <c r="O149" s="50"/>
      <c r="P149" s="50"/>
      <c r="Q149" s="50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</row>
    <row r="150" spans="1:30" ht="14.25" customHeight="1" x14ac:dyDescent="0.25">
      <c r="A150" s="88" t="s">
        <v>323</v>
      </c>
      <c r="B150" s="89"/>
      <c r="C150" s="89"/>
      <c r="D150" s="89"/>
      <c r="E150" s="89"/>
      <c r="F150" s="90"/>
      <c r="G150" s="38"/>
      <c r="H150" s="44"/>
      <c r="I150" s="44"/>
      <c r="J150" s="44"/>
      <c r="K150" s="44"/>
      <c r="L150" s="44"/>
      <c r="M150" s="50"/>
      <c r="N150" s="50"/>
      <c r="O150" s="50"/>
      <c r="P150" s="50"/>
      <c r="Q150" s="50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</row>
    <row r="151" spans="1:30" ht="14.25" customHeight="1" x14ac:dyDescent="0.25">
      <c r="A151" s="88" t="s">
        <v>324</v>
      </c>
      <c r="B151" s="89"/>
      <c r="C151" s="89"/>
      <c r="D151" s="89"/>
      <c r="E151" s="89"/>
      <c r="F151" s="90"/>
      <c r="G151" s="38"/>
      <c r="H151" s="44"/>
      <c r="I151" s="44"/>
      <c r="J151" s="44"/>
      <c r="K151" s="44"/>
      <c r="L151" s="44"/>
      <c r="M151" s="50"/>
      <c r="N151" s="50"/>
      <c r="O151" s="50"/>
      <c r="P151" s="50"/>
      <c r="Q151" s="50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</row>
    <row r="152" spans="1:30" ht="14.25" customHeight="1" x14ac:dyDescent="0.25">
      <c r="A152" s="88" t="s">
        <v>325</v>
      </c>
      <c r="B152" s="89"/>
      <c r="C152" s="89"/>
      <c r="D152" s="89"/>
      <c r="E152" s="89"/>
      <c r="F152" s="90"/>
      <c r="G152" s="38"/>
      <c r="H152" s="44"/>
      <c r="I152" s="44"/>
      <c r="J152" s="44"/>
      <c r="K152" s="44"/>
      <c r="L152" s="44"/>
      <c r="M152" s="50"/>
      <c r="N152" s="50"/>
      <c r="O152" s="50"/>
      <c r="P152" s="50"/>
      <c r="Q152" s="50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</row>
    <row r="153" spans="1:30" ht="14.25" customHeight="1" x14ac:dyDescent="0.25">
      <c r="A153" s="88" t="s">
        <v>326</v>
      </c>
      <c r="B153" s="89"/>
      <c r="C153" s="89"/>
      <c r="D153" s="89"/>
      <c r="E153" s="89"/>
      <c r="F153" s="90"/>
      <c r="G153" s="38"/>
      <c r="H153" s="44"/>
      <c r="I153" s="44"/>
      <c r="J153" s="44"/>
      <c r="K153" s="44"/>
      <c r="L153" s="44"/>
      <c r="M153" s="50"/>
      <c r="N153" s="50"/>
      <c r="O153" s="50"/>
      <c r="P153" s="50"/>
      <c r="Q153" s="50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</row>
    <row r="154" spans="1:30" ht="14.25" customHeight="1" x14ac:dyDescent="0.25">
      <c r="A154" s="88" t="s">
        <v>327</v>
      </c>
      <c r="B154" s="89"/>
      <c r="C154" s="89"/>
      <c r="D154" s="89"/>
      <c r="E154" s="89"/>
      <c r="F154" s="90"/>
      <c r="G154" s="38"/>
      <c r="H154" s="44"/>
      <c r="I154" s="44"/>
      <c r="J154" s="44"/>
      <c r="K154" s="44"/>
      <c r="L154" s="44"/>
      <c r="M154" s="50"/>
      <c r="N154" s="50"/>
      <c r="O154" s="50"/>
      <c r="P154" s="50"/>
      <c r="Q154" s="50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</row>
    <row r="155" spans="1:30" ht="14.25" customHeight="1" x14ac:dyDescent="0.25">
      <c r="A155" s="88" t="s">
        <v>328</v>
      </c>
      <c r="B155" s="89"/>
      <c r="C155" s="89"/>
      <c r="D155" s="89"/>
      <c r="E155" s="89"/>
      <c r="F155" s="90"/>
      <c r="G155" s="38"/>
      <c r="H155" s="44"/>
      <c r="I155" s="44"/>
      <c r="J155" s="44"/>
      <c r="K155" s="44"/>
      <c r="L155" s="44"/>
      <c r="M155" s="50"/>
      <c r="N155" s="50"/>
      <c r="O155" s="50"/>
      <c r="P155" s="50"/>
      <c r="Q155" s="50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</row>
    <row r="156" spans="1:30" ht="14.25" customHeight="1" x14ac:dyDescent="0.25">
      <c r="A156" s="88" t="s">
        <v>329</v>
      </c>
      <c r="B156" s="89"/>
      <c r="C156" s="89"/>
      <c r="D156" s="89"/>
      <c r="E156" s="89"/>
      <c r="F156" s="90"/>
      <c r="G156" s="38"/>
      <c r="H156" s="44"/>
      <c r="I156" s="44"/>
      <c r="J156" s="44"/>
      <c r="K156" s="44"/>
      <c r="L156" s="44"/>
      <c r="M156" s="50"/>
      <c r="N156" s="50"/>
      <c r="O156" s="50"/>
      <c r="P156" s="50"/>
      <c r="Q156" s="50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</row>
    <row r="157" spans="1:30" ht="14.25" customHeight="1" x14ac:dyDescent="0.25">
      <c r="A157" s="88" t="s">
        <v>330</v>
      </c>
      <c r="B157" s="89"/>
      <c r="C157" s="89"/>
      <c r="D157" s="89"/>
      <c r="E157" s="89"/>
      <c r="F157" s="90"/>
      <c r="G157" s="38"/>
      <c r="H157" s="44"/>
      <c r="I157" s="44"/>
      <c r="J157" s="44"/>
      <c r="K157" s="44"/>
      <c r="L157" s="44"/>
      <c r="M157" s="50"/>
      <c r="N157" s="50"/>
      <c r="O157" s="50"/>
      <c r="P157" s="50"/>
      <c r="Q157" s="50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</row>
    <row r="158" spans="1:30" ht="14.25" customHeight="1" x14ac:dyDescent="0.25">
      <c r="A158" s="88" t="s">
        <v>331</v>
      </c>
      <c r="B158" s="89"/>
      <c r="C158" s="89"/>
      <c r="D158" s="89"/>
      <c r="E158" s="89"/>
      <c r="F158" s="90"/>
      <c r="G158" s="38"/>
      <c r="H158" s="44"/>
      <c r="I158" s="44"/>
      <c r="J158" s="44"/>
      <c r="K158" s="44"/>
      <c r="L158" s="44"/>
      <c r="M158" s="50"/>
      <c r="N158" s="50"/>
      <c r="O158" s="50"/>
      <c r="P158" s="50"/>
      <c r="Q158" s="50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</row>
    <row r="159" spans="1:30" ht="14.25" customHeight="1" x14ac:dyDescent="0.25">
      <c r="A159" s="88" t="s">
        <v>332</v>
      </c>
      <c r="B159" s="89"/>
      <c r="C159" s="89"/>
      <c r="D159" s="89"/>
      <c r="E159" s="89"/>
      <c r="F159" s="90"/>
      <c r="G159" s="38"/>
      <c r="H159" s="44"/>
      <c r="I159" s="44"/>
      <c r="J159" s="44"/>
      <c r="K159" s="44"/>
      <c r="L159" s="44"/>
      <c r="M159" s="50"/>
      <c r="N159" s="50"/>
      <c r="O159" s="50"/>
      <c r="P159" s="50"/>
      <c r="Q159" s="50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</row>
    <row r="160" spans="1:30" ht="14.25" customHeight="1" x14ac:dyDescent="0.25">
      <c r="A160" s="88" t="s">
        <v>333</v>
      </c>
      <c r="B160" s="89"/>
      <c r="C160" s="89"/>
      <c r="D160" s="89"/>
      <c r="E160" s="89"/>
      <c r="F160" s="90"/>
      <c r="G160" s="38"/>
      <c r="H160" s="44"/>
      <c r="I160" s="44"/>
      <c r="J160" s="44"/>
      <c r="K160" s="44"/>
      <c r="L160" s="44"/>
      <c r="M160" s="50"/>
      <c r="N160" s="50"/>
      <c r="O160" s="50"/>
      <c r="P160" s="50"/>
      <c r="Q160" s="50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</row>
    <row r="161" spans="1:30" ht="14.25" customHeight="1" x14ac:dyDescent="0.25">
      <c r="A161" s="88" t="s">
        <v>334</v>
      </c>
      <c r="B161" s="89"/>
      <c r="C161" s="89"/>
      <c r="D161" s="89"/>
      <c r="E161" s="89"/>
      <c r="F161" s="90"/>
      <c r="G161" s="38"/>
      <c r="H161" s="44"/>
      <c r="I161" s="44"/>
      <c r="J161" s="44"/>
      <c r="K161" s="44"/>
      <c r="L161" s="44"/>
      <c r="M161" s="50"/>
      <c r="N161" s="50"/>
      <c r="O161" s="50"/>
      <c r="P161" s="50"/>
      <c r="Q161" s="50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</row>
    <row r="162" spans="1:30" ht="14.25" customHeight="1" x14ac:dyDescent="0.25">
      <c r="A162" s="88" t="s">
        <v>335</v>
      </c>
      <c r="B162" s="89"/>
      <c r="C162" s="89"/>
      <c r="D162" s="89"/>
      <c r="E162" s="89"/>
      <c r="F162" s="90"/>
      <c r="G162" s="38"/>
      <c r="H162" s="44"/>
      <c r="I162" s="44"/>
      <c r="J162" s="44"/>
      <c r="K162" s="44"/>
      <c r="L162" s="44"/>
      <c r="M162" s="50"/>
      <c r="N162" s="50"/>
      <c r="O162" s="50"/>
      <c r="P162" s="50"/>
      <c r="Q162" s="50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</row>
    <row r="163" spans="1:30" ht="14.25" customHeight="1" x14ac:dyDescent="0.25">
      <c r="A163" s="88" t="s">
        <v>336</v>
      </c>
      <c r="B163" s="89"/>
      <c r="C163" s="89"/>
      <c r="D163" s="89"/>
      <c r="E163" s="89"/>
      <c r="F163" s="90"/>
      <c r="G163" s="38"/>
      <c r="H163" s="44"/>
      <c r="I163" s="44"/>
      <c r="J163" s="44"/>
      <c r="K163" s="44"/>
      <c r="L163" s="44"/>
      <c r="M163" s="50"/>
      <c r="N163" s="50"/>
      <c r="O163" s="50"/>
      <c r="P163" s="50"/>
      <c r="Q163" s="50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</row>
    <row r="164" spans="1:30" ht="14.25" customHeight="1" x14ac:dyDescent="0.25">
      <c r="A164" s="88" t="s">
        <v>337</v>
      </c>
      <c r="B164" s="89"/>
      <c r="C164" s="89"/>
      <c r="D164" s="89"/>
      <c r="E164" s="89"/>
      <c r="F164" s="90"/>
      <c r="G164" s="38"/>
      <c r="H164" s="44"/>
      <c r="I164" s="44"/>
      <c r="J164" s="44"/>
      <c r="K164" s="44"/>
      <c r="L164" s="44"/>
      <c r="M164" s="50"/>
      <c r="N164" s="50"/>
      <c r="O164" s="50"/>
      <c r="P164" s="50"/>
      <c r="Q164" s="50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</row>
    <row r="165" spans="1:30" ht="14.25" customHeight="1" x14ac:dyDescent="0.25">
      <c r="A165" s="88" t="s">
        <v>338</v>
      </c>
      <c r="B165" s="89"/>
      <c r="C165" s="89"/>
      <c r="D165" s="89"/>
      <c r="E165" s="89"/>
      <c r="F165" s="90"/>
      <c r="G165" s="38"/>
      <c r="H165" s="44"/>
      <c r="I165" s="44"/>
      <c r="J165" s="44"/>
      <c r="K165" s="44"/>
      <c r="L165" s="44"/>
      <c r="M165" s="50"/>
      <c r="N165" s="50"/>
      <c r="O165" s="50"/>
      <c r="P165" s="50"/>
      <c r="Q165" s="50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</row>
    <row r="166" spans="1:30" ht="14.25" customHeight="1" x14ac:dyDescent="0.25">
      <c r="A166" s="88" t="s">
        <v>339</v>
      </c>
      <c r="B166" s="89"/>
      <c r="C166" s="89"/>
      <c r="D166" s="89"/>
      <c r="E166" s="89"/>
      <c r="F166" s="90"/>
      <c r="G166" s="38"/>
      <c r="H166" s="44"/>
      <c r="I166" s="44"/>
      <c r="J166" s="44"/>
      <c r="K166" s="44"/>
      <c r="L166" s="44"/>
      <c r="M166" s="50"/>
      <c r="N166" s="50"/>
      <c r="O166" s="50"/>
      <c r="P166" s="50"/>
      <c r="Q166" s="50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</row>
    <row r="167" spans="1:30" ht="14.25" customHeight="1" x14ac:dyDescent="0.25">
      <c r="A167" s="88" t="s">
        <v>340</v>
      </c>
      <c r="B167" s="89"/>
      <c r="C167" s="89"/>
      <c r="D167" s="89"/>
      <c r="E167" s="89"/>
      <c r="F167" s="90"/>
      <c r="G167" s="38"/>
      <c r="H167" s="44"/>
      <c r="I167" s="44"/>
      <c r="J167" s="44"/>
      <c r="K167" s="44"/>
      <c r="L167" s="44"/>
      <c r="M167" s="50"/>
      <c r="N167" s="50"/>
      <c r="O167" s="50"/>
      <c r="P167" s="50"/>
      <c r="Q167" s="50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</row>
    <row r="168" spans="1:30" ht="14.25" customHeight="1" x14ac:dyDescent="0.25">
      <c r="A168" s="88" t="s">
        <v>341</v>
      </c>
      <c r="B168" s="89"/>
      <c r="C168" s="89"/>
      <c r="D168" s="89"/>
      <c r="E168" s="89"/>
      <c r="F168" s="90"/>
      <c r="G168" s="38"/>
      <c r="H168" s="44"/>
      <c r="I168" s="44"/>
      <c r="J168" s="44"/>
      <c r="K168" s="44"/>
      <c r="L168" s="44"/>
      <c r="M168" s="50"/>
      <c r="N168" s="50"/>
      <c r="O168" s="50"/>
      <c r="P168" s="50"/>
      <c r="Q168" s="50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</row>
    <row r="169" spans="1:30" ht="14.25" customHeight="1" x14ac:dyDescent="0.25">
      <c r="A169" s="88" t="s">
        <v>342</v>
      </c>
      <c r="B169" s="89"/>
      <c r="C169" s="89"/>
      <c r="D169" s="89"/>
      <c r="E169" s="89"/>
      <c r="F169" s="90"/>
      <c r="G169" s="38"/>
      <c r="H169" s="44"/>
      <c r="I169" s="44"/>
      <c r="J169" s="44"/>
      <c r="K169" s="44"/>
      <c r="L169" s="44"/>
      <c r="M169" s="50"/>
      <c r="N169" s="50"/>
      <c r="O169" s="50"/>
      <c r="P169" s="50"/>
      <c r="Q169" s="50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</row>
    <row r="170" spans="1:30" ht="14.25" customHeight="1" x14ac:dyDescent="0.25">
      <c r="A170" s="88" t="s">
        <v>343</v>
      </c>
      <c r="B170" s="89"/>
      <c r="C170" s="89"/>
      <c r="D170" s="89"/>
      <c r="E170" s="89"/>
      <c r="F170" s="90"/>
      <c r="G170" s="38"/>
      <c r="H170" s="44"/>
      <c r="I170" s="44"/>
      <c r="J170" s="44"/>
      <c r="K170" s="44"/>
      <c r="L170" s="44"/>
      <c r="M170" s="50"/>
      <c r="N170" s="50"/>
      <c r="O170" s="50"/>
      <c r="P170" s="50"/>
      <c r="Q170" s="50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</row>
    <row r="171" spans="1:30" ht="14.25" customHeight="1" x14ac:dyDescent="0.25">
      <c r="A171" s="88" t="s">
        <v>344</v>
      </c>
      <c r="B171" s="89"/>
      <c r="C171" s="89"/>
      <c r="D171" s="89"/>
      <c r="E171" s="89"/>
      <c r="F171" s="90"/>
      <c r="G171" s="38"/>
      <c r="H171" s="44"/>
      <c r="I171" s="44"/>
      <c r="J171" s="44"/>
      <c r="K171" s="44"/>
      <c r="L171" s="44"/>
      <c r="M171" s="50"/>
      <c r="N171" s="50"/>
      <c r="O171" s="50"/>
      <c r="P171" s="50"/>
      <c r="Q171" s="50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</row>
    <row r="172" spans="1:30" ht="14.25" customHeight="1" x14ac:dyDescent="0.25">
      <c r="A172" s="88" t="s">
        <v>345</v>
      </c>
      <c r="B172" s="89"/>
      <c r="C172" s="89"/>
      <c r="D172" s="89"/>
      <c r="E172" s="89"/>
      <c r="F172" s="90"/>
      <c r="G172" s="38"/>
      <c r="H172" s="44"/>
      <c r="I172" s="44"/>
      <c r="J172" s="44"/>
      <c r="K172" s="44"/>
      <c r="L172" s="44"/>
      <c r="M172" s="50"/>
      <c r="N172" s="50"/>
      <c r="O172" s="50"/>
      <c r="P172" s="50"/>
      <c r="Q172" s="50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</row>
    <row r="173" spans="1:30" ht="14.25" customHeight="1" x14ac:dyDescent="0.25">
      <c r="A173" s="88" t="s">
        <v>346</v>
      </c>
      <c r="B173" s="89"/>
      <c r="C173" s="89"/>
      <c r="D173" s="89"/>
      <c r="E173" s="89"/>
      <c r="F173" s="90"/>
      <c r="G173" s="38"/>
      <c r="H173" s="44"/>
      <c r="I173" s="44"/>
      <c r="J173" s="44"/>
      <c r="K173" s="44"/>
      <c r="L173" s="44"/>
      <c r="M173" s="50"/>
      <c r="N173" s="50"/>
      <c r="O173" s="50"/>
      <c r="P173" s="50"/>
      <c r="Q173" s="50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</row>
    <row r="174" spans="1:30" ht="14.25" customHeight="1" x14ac:dyDescent="0.25">
      <c r="A174" s="88" t="s">
        <v>347</v>
      </c>
      <c r="B174" s="89"/>
      <c r="C174" s="89"/>
      <c r="D174" s="89"/>
      <c r="E174" s="89"/>
      <c r="F174" s="90"/>
      <c r="G174" s="38"/>
      <c r="H174" s="44"/>
      <c r="I174" s="44"/>
      <c r="J174" s="44"/>
      <c r="K174" s="44"/>
      <c r="L174" s="44"/>
      <c r="M174" s="50"/>
      <c r="N174" s="50"/>
      <c r="O174" s="50"/>
      <c r="P174" s="50"/>
      <c r="Q174" s="50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</row>
    <row r="175" spans="1:30" ht="14.25" customHeight="1" x14ac:dyDescent="0.25">
      <c r="A175" s="88" t="s">
        <v>348</v>
      </c>
      <c r="B175" s="89"/>
      <c r="C175" s="89"/>
      <c r="D175" s="89"/>
      <c r="E175" s="89"/>
      <c r="F175" s="90"/>
      <c r="G175" s="38"/>
      <c r="H175" s="44"/>
      <c r="I175" s="44"/>
      <c r="J175" s="44"/>
      <c r="K175" s="44"/>
      <c r="L175" s="44"/>
      <c r="M175" s="50"/>
      <c r="N175" s="50"/>
      <c r="O175" s="50"/>
      <c r="P175" s="50"/>
      <c r="Q175" s="50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</row>
    <row r="176" spans="1:30" ht="14.25" customHeight="1" x14ac:dyDescent="0.25">
      <c r="A176" s="88" t="s">
        <v>349</v>
      </c>
      <c r="B176" s="89"/>
      <c r="C176" s="89"/>
      <c r="D176" s="89"/>
      <c r="E176" s="89"/>
      <c r="F176" s="90"/>
      <c r="G176" s="38"/>
      <c r="H176" s="44"/>
      <c r="I176" s="44"/>
      <c r="J176" s="44"/>
      <c r="K176" s="44"/>
      <c r="L176" s="44"/>
      <c r="M176" s="50"/>
      <c r="N176" s="50"/>
      <c r="O176" s="50"/>
      <c r="P176" s="50"/>
      <c r="Q176" s="50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</row>
    <row r="177" spans="1:30" ht="14.25" customHeight="1" x14ac:dyDescent="0.25">
      <c r="A177" s="88" t="s">
        <v>350</v>
      </c>
      <c r="B177" s="89"/>
      <c r="C177" s="89"/>
      <c r="D177" s="89"/>
      <c r="E177" s="89"/>
      <c r="F177" s="90"/>
      <c r="G177" s="38"/>
      <c r="H177" s="44"/>
      <c r="I177" s="44"/>
      <c r="J177" s="44"/>
      <c r="K177" s="44"/>
      <c r="L177" s="44"/>
      <c r="M177" s="50"/>
      <c r="N177" s="50"/>
      <c r="O177" s="50"/>
      <c r="P177" s="50"/>
      <c r="Q177" s="50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</row>
    <row r="178" spans="1:30" ht="14.25" customHeight="1" x14ac:dyDescent="0.25">
      <c r="A178" s="88" t="s">
        <v>351</v>
      </c>
      <c r="B178" s="89"/>
      <c r="C178" s="89"/>
      <c r="D178" s="89"/>
      <c r="E178" s="89"/>
      <c r="F178" s="90"/>
      <c r="G178" s="38"/>
      <c r="H178" s="44"/>
      <c r="I178" s="44"/>
      <c r="J178" s="44"/>
      <c r="K178" s="44"/>
      <c r="L178" s="44"/>
      <c r="M178" s="50"/>
      <c r="N178" s="50"/>
      <c r="O178" s="50"/>
      <c r="P178" s="50"/>
      <c r="Q178" s="50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</row>
    <row r="179" spans="1:30" ht="14.25" customHeight="1" x14ac:dyDescent="0.25">
      <c r="A179" s="88" t="s">
        <v>352</v>
      </c>
      <c r="B179" s="89"/>
      <c r="C179" s="89"/>
      <c r="D179" s="89"/>
      <c r="E179" s="89"/>
      <c r="F179" s="90"/>
      <c r="G179" s="38"/>
      <c r="H179" s="44"/>
      <c r="I179" s="44"/>
      <c r="J179" s="44"/>
      <c r="K179" s="44"/>
      <c r="L179" s="44"/>
      <c r="M179" s="50"/>
      <c r="N179" s="50"/>
      <c r="O179" s="50"/>
      <c r="P179" s="50"/>
      <c r="Q179" s="50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</row>
    <row r="180" spans="1:30" ht="14.25" customHeight="1" x14ac:dyDescent="0.25">
      <c r="A180" s="88" t="s">
        <v>353</v>
      </c>
      <c r="B180" s="89"/>
      <c r="C180" s="89"/>
      <c r="D180" s="89"/>
      <c r="E180" s="89"/>
      <c r="F180" s="90"/>
      <c r="G180" s="38"/>
      <c r="H180" s="44"/>
      <c r="I180" s="44"/>
      <c r="J180" s="44"/>
      <c r="K180" s="44"/>
      <c r="L180" s="44"/>
      <c r="M180" s="50"/>
      <c r="N180" s="50"/>
      <c r="O180" s="50"/>
      <c r="P180" s="50"/>
      <c r="Q180" s="50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</row>
    <row r="181" spans="1:30" ht="14.25" customHeight="1" x14ac:dyDescent="0.25">
      <c r="A181" s="88" t="s">
        <v>354</v>
      </c>
      <c r="B181" s="89"/>
      <c r="C181" s="89"/>
      <c r="D181" s="89"/>
      <c r="E181" s="89"/>
      <c r="F181" s="90"/>
      <c r="G181" s="38"/>
      <c r="H181" s="44"/>
      <c r="I181" s="44"/>
      <c r="J181" s="44"/>
      <c r="K181" s="44"/>
      <c r="L181" s="44"/>
      <c r="M181" s="50"/>
      <c r="N181" s="50"/>
      <c r="O181" s="50"/>
      <c r="P181" s="50"/>
      <c r="Q181" s="50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</row>
    <row r="182" spans="1:30" ht="14.25" customHeight="1" x14ac:dyDescent="0.25">
      <c r="A182" s="88" t="s">
        <v>355</v>
      </c>
      <c r="B182" s="89"/>
      <c r="C182" s="89"/>
      <c r="D182" s="89"/>
      <c r="E182" s="89"/>
      <c r="F182" s="90"/>
      <c r="G182" s="38"/>
      <c r="H182" s="44"/>
      <c r="I182" s="44"/>
      <c r="J182" s="44"/>
      <c r="K182" s="44"/>
      <c r="L182" s="44"/>
      <c r="M182" s="50"/>
      <c r="N182" s="50"/>
      <c r="O182" s="50"/>
      <c r="P182" s="50"/>
      <c r="Q182" s="50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</row>
    <row r="183" spans="1:30" ht="14.25" customHeight="1" x14ac:dyDescent="0.25">
      <c r="A183" s="88" t="s">
        <v>356</v>
      </c>
      <c r="B183" s="89"/>
      <c r="C183" s="89"/>
      <c r="D183" s="89"/>
      <c r="E183" s="89"/>
      <c r="F183" s="90"/>
      <c r="G183" s="38"/>
      <c r="H183" s="44"/>
      <c r="I183" s="44"/>
      <c r="J183" s="44"/>
      <c r="K183" s="44"/>
      <c r="L183" s="44"/>
      <c r="M183" s="50"/>
      <c r="N183" s="50"/>
      <c r="O183" s="50"/>
      <c r="P183" s="50"/>
      <c r="Q183" s="50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</row>
    <row r="184" spans="1:30" ht="14.25" customHeight="1" x14ac:dyDescent="0.25">
      <c r="A184" s="88" t="s">
        <v>357</v>
      </c>
      <c r="B184" s="89"/>
      <c r="C184" s="89"/>
      <c r="D184" s="89"/>
      <c r="E184" s="89"/>
      <c r="F184" s="90"/>
      <c r="G184" s="38"/>
      <c r="H184" s="44"/>
      <c r="I184" s="44"/>
      <c r="J184" s="44"/>
      <c r="K184" s="44"/>
      <c r="L184" s="44"/>
      <c r="M184" s="50"/>
      <c r="N184" s="50"/>
      <c r="O184" s="50"/>
      <c r="P184" s="50"/>
      <c r="Q184" s="50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</row>
    <row r="185" spans="1:30" ht="14.25" customHeight="1" x14ac:dyDescent="0.25">
      <c r="A185" s="88" t="s">
        <v>358</v>
      </c>
      <c r="B185" s="89"/>
      <c r="C185" s="89"/>
      <c r="D185" s="89"/>
      <c r="E185" s="89"/>
      <c r="F185" s="90"/>
      <c r="G185" s="38"/>
      <c r="H185" s="44"/>
      <c r="I185" s="44"/>
      <c r="J185" s="44"/>
      <c r="K185" s="44"/>
      <c r="L185" s="44"/>
      <c r="M185" s="50"/>
      <c r="N185" s="50"/>
      <c r="O185" s="50"/>
      <c r="P185" s="50"/>
      <c r="Q185" s="50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</row>
    <row r="186" spans="1:30" ht="14.25" customHeight="1" x14ac:dyDescent="0.25">
      <c r="A186" s="88" t="s">
        <v>359</v>
      </c>
      <c r="B186" s="89"/>
      <c r="C186" s="89"/>
      <c r="D186" s="89"/>
      <c r="E186" s="89"/>
      <c r="F186" s="90"/>
      <c r="G186" s="38"/>
      <c r="H186" s="44"/>
      <c r="I186" s="44"/>
      <c r="J186" s="44"/>
      <c r="K186" s="44"/>
      <c r="L186" s="44"/>
      <c r="M186" s="50"/>
      <c r="N186" s="50"/>
      <c r="O186" s="50"/>
      <c r="P186" s="50"/>
      <c r="Q186" s="50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</row>
    <row r="187" spans="1:30" ht="14.25" customHeight="1" x14ac:dyDescent="0.25">
      <c r="A187" s="88" t="s">
        <v>360</v>
      </c>
      <c r="B187" s="89"/>
      <c r="C187" s="89"/>
      <c r="D187" s="89"/>
      <c r="E187" s="89"/>
      <c r="F187" s="90"/>
      <c r="G187" s="38"/>
      <c r="H187" s="44"/>
      <c r="I187" s="44"/>
      <c r="J187" s="44"/>
      <c r="K187" s="44"/>
      <c r="L187" s="44"/>
      <c r="M187" s="50"/>
      <c r="N187" s="50"/>
      <c r="O187" s="50"/>
      <c r="P187" s="50"/>
      <c r="Q187" s="50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</row>
    <row r="188" spans="1:30" ht="14.25" customHeight="1" x14ac:dyDescent="0.25">
      <c r="A188" s="88" t="s">
        <v>361</v>
      </c>
      <c r="B188" s="89"/>
      <c r="C188" s="89"/>
      <c r="D188" s="89"/>
      <c r="E188" s="89"/>
      <c r="F188" s="90"/>
      <c r="G188" s="38"/>
      <c r="H188" s="44"/>
      <c r="I188" s="44"/>
      <c r="J188" s="44"/>
      <c r="K188" s="44"/>
      <c r="L188" s="44"/>
      <c r="M188" s="50"/>
      <c r="N188" s="50"/>
      <c r="O188" s="50"/>
      <c r="P188" s="50"/>
      <c r="Q188" s="50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</row>
    <row r="189" spans="1:30" ht="14.25" customHeight="1" x14ac:dyDescent="0.25">
      <c r="A189" s="88" t="s">
        <v>362</v>
      </c>
      <c r="B189" s="89"/>
      <c r="C189" s="89"/>
      <c r="D189" s="89"/>
      <c r="E189" s="89"/>
      <c r="F189" s="90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</row>
    <row r="190" spans="1:30" ht="14.25" customHeight="1" x14ac:dyDescent="0.25">
      <c r="A190" s="88" t="s">
        <v>363</v>
      </c>
      <c r="B190" s="89"/>
      <c r="C190" s="89"/>
      <c r="D190" s="89"/>
      <c r="E190" s="89"/>
      <c r="F190" s="90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</row>
    <row r="191" spans="1:30" ht="14.25" customHeight="1" x14ac:dyDescent="0.25">
      <c r="A191" s="88" t="s">
        <v>364</v>
      </c>
      <c r="B191" s="89"/>
      <c r="C191" s="89"/>
      <c r="D191" s="89"/>
      <c r="E191" s="89"/>
      <c r="F191" s="90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</row>
    <row r="192" spans="1:30" ht="14.25" customHeight="1" x14ac:dyDescent="0.25">
      <c r="A192" s="88" t="s">
        <v>365</v>
      </c>
      <c r="B192" s="89"/>
      <c r="C192" s="89"/>
      <c r="D192" s="89"/>
      <c r="E192" s="89"/>
      <c r="F192" s="90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</row>
    <row r="193" spans="1:30" ht="14.25" customHeight="1" x14ac:dyDescent="0.25">
      <c r="A193" s="88" t="s">
        <v>366</v>
      </c>
      <c r="B193" s="89"/>
      <c r="C193" s="89"/>
      <c r="D193" s="89"/>
      <c r="E193" s="89"/>
      <c r="F193" s="90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</row>
    <row r="194" spans="1:30" ht="14.25" customHeight="1" x14ac:dyDescent="0.25">
      <c r="A194" s="88" t="s">
        <v>367</v>
      </c>
      <c r="B194" s="89"/>
      <c r="C194" s="89"/>
      <c r="D194" s="89"/>
      <c r="E194" s="89"/>
      <c r="F194" s="90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</row>
    <row r="195" spans="1:30" ht="14.25" customHeight="1" x14ac:dyDescent="0.25">
      <c r="A195" s="88" t="s">
        <v>368</v>
      </c>
      <c r="B195" s="89"/>
      <c r="C195" s="89"/>
      <c r="D195" s="89"/>
      <c r="E195" s="89"/>
      <c r="F195" s="90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</row>
    <row r="196" spans="1:30" ht="14.25" customHeight="1" x14ac:dyDescent="0.25">
      <c r="A196" s="88" t="s">
        <v>369</v>
      </c>
      <c r="B196" s="89"/>
      <c r="C196" s="89"/>
      <c r="D196" s="89"/>
      <c r="E196" s="89"/>
      <c r="F196" s="90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</row>
    <row r="197" spans="1:30" ht="14.25" customHeight="1" x14ac:dyDescent="0.25">
      <c r="A197" s="88" t="s">
        <v>370</v>
      </c>
      <c r="B197" s="89"/>
      <c r="C197" s="89"/>
      <c r="D197" s="89"/>
      <c r="E197" s="89"/>
      <c r="F197" s="90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</row>
    <row r="198" spans="1:30" ht="14.25" customHeight="1" x14ac:dyDescent="0.25">
      <c r="A198" s="88" t="s">
        <v>371</v>
      </c>
      <c r="B198" s="89"/>
      <c r="C198" s="89"/>
      <c r="D198" s="89"/>
      <c r="E198" s="89"/>
      <c r="F198" s="90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</row>
    <row r="199" spans="1:30" ht="14.25" customHeight="1" x14ac:dyDescent="0.25">
      <c r="A199" s="88" t="s">
        <v>372</v>
      </c>
      <c r="B199" s="89"/>
      <c r="C199" s="89"/>
      <c r="D199" s="89"/>
      <c r="E199" s="89"/>
      <c r="F199" s="90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</row>
    <row r="200" spans="1:30" ht="14.25" customHeight="1" x14ac:dyDescent="0.25">
      <c r="A200" s="88" t="s">
        <v>373</v>
      </c>
      <c r="B200" s="89"/>
      <c r="C200" s="89"/>
      <c r="D200" s="89"/>
      <c r="E200" s="89"/>
      <c r="F200" s="90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</row>
    <row r="201" spans="1:30" ht="14.25" customHeight="1" x14ac:dyDescent="0.25">
      <c r="A201" s="88" t="s">
        <v>374</v>
      </c>
      <c r="B201" s="89"/>
      <c r="C201" s="89"/>
      <c r="D201" s="89"/>
      <c r="E201" s="89"/>
      <c r="F201" s="90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</row>
    <row r="202" spans="1:30" ht="14.25" customHeight="1" x14ac:dyDescent="0.25">
      <c r="A202" s="88" t="s">
        <v>375</v>
      </c>
      <c r="B202" s="89"/>
      <c r="C202" s="89"/>
      <c r="D202" s="89"/>
      <c r="E202" s="89"/>
      <c r="F202" s="90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</row>
    <row r="203" spans="1:30" ht="14.25" customHeight="1" x14ac:dyDescent="0.25">
      <c r="A203" s="88" t="s">
        <v>376</v>
      </c>
      <c r="B203" s="89"/>
      <c r="C203" s="89"/>
      <c r="D203" s="89"/>
      <c r="E203" s="89"/>
      <c r="F203" s="90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</row>
    <row r="204" spans="1:30" ht="14.25" customHeight="1" x14ac:dyDescent="0.25">
      <c r="A204" s="88" t="s">
        <v>377</v>
      </c>
      <c r="B204" s="89"/>
      <c r="C204" s="89"/>
      <c r="D204" s="89"/>
      <c r="E204" s="89"/>
      <c r="F204" s="90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</row>
    <row r="205" spans="1:30" ht="14.25" customHeight="1" x14ac:dyDescent="0.25">
      <c r="A205" s="88" t="s">
        <v>378</v>
      </c>
      <c r="B205" s="89"/>
      <c r="C205" s="89"/>
      <c r="D205" s="89"/>
      <c r="E205" s="89"/>
      <c r="F205" s="90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</row>
    <row r="206" spans="1:30" ht="14.25" customHeight="1" x14ac:dyDescent="0.25">
      <c r="A206" s="88" t="s">
        <v>379</v>
      </c>
      <c r="B206" s="89"/>
      <c r="C206" s="89"/>
      <c r="D206" s="89"/>
      <c r="E206" s="89"/>
      <c r="F206" s="90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</row>
    <row r="207" spans="1:30" ht="14.25" customHeight="1" x14ac:dyDescent="0.25">
      <c r="A207" s="88" t="s">
        <v>380</v>
      </c>
      <c r="B207" s="89"/>
      <c r="C207" s="89"/>
      <c r="D207" s="89"/>
      <c r="E207" s="89"/>
      <c r="F207" s="90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</row>
    <row r="208" spans="1:30" ht="14.25" customHeight="1" x14ac:dyDescent="0.25">
      <c r="A208" s="88" t="s">
        <v>381</v>
      </c>
      <c r="B208" s="89"/>
      <c r="C208" s="89"/>
      <c r="D208" s="89"/>
      <c r="E208" s="89"/>
      <c r="F208" s="90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</row>
    <row r="209" spans="1:30" ht="14.25" customHeight="1" x14ac:dyDescent="0.2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4.25" customHeight="1" x14ac:dyDescent="0.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4.25" customHeight="1" x14ac:dyDescent="0.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4.25" customHeight="1" x14ac:dyDescent="0.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4.2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4.2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4.2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4.2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4.2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4.2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4.2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4.2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4.2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4.2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4.2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4.2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4.2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4.2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4.2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4.2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4.2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4.2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4.2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4.2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4.2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4.2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4.2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4.2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4.2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4.2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4.2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4.2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4.2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4.2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4.2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4.2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4.2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4.2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4.2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4.2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4.2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4.2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4.2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4.2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4.2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4.2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4.2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4.2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4.2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4.2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4.2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4.2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4.2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4.2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4.2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4.2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4.2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4.2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4.2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4.2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4.2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4.2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4.2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4.2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4.2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4.2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4.2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4.2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4.2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4.2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4.2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4.2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4.2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4.2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4.2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4.2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4.2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4.2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4.2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4.2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4.2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4.2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4.2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4.2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4.2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4.2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4.2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4.2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4.2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4.2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4.2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4.2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4.2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4.2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4.2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4.2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4.2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4.2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4.2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4.2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4.2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4.2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4.2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4.2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4.2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4.2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4.2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4.2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4.2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4.2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4.2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4.2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4.2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4.2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4.2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4.2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4.2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4.2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4.2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4.2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4.2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4.2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4.2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4.2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4.2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4.2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4.2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4.2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4.2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4.2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4.2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4.2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4.2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4.2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4.2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4.2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4.2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4.2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4.2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4.2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4.2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4.2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4.2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4.2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4.2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4.2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4.2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4.2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4.2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4.2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4.2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4.2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4.2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4.2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4.2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4.2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4.2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4.2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4.2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4.2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4.2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4.2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4.2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4.2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4.2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4.2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4.2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4.2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4.2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4.2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4.2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4.2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4.2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4.2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4.2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4.2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4.2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4.2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4.2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4.2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4.2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4.2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4.2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4.2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4.2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4.2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4.2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4.2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4.2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4.2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4.2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4.2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4.2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4.2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4.2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4.2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4.2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4.2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4.2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4.2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5.75" customHeight="1" x14ac:dyDescent="0.25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</row>
    <row r="410" spans="1:30" ht="15.75" customHeight="1" x14ac:dyDescent="0.25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</row>
    <row r="411" spans="1:30" ht="15.75" customHeight="1" x14ac:dyDescent="0.25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</row>
    <row r="412" spans="1:30" ht="15.75" customHeight="1" x14ac:dyDescent="0.25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</row>
    <row r="413" spans="1:30" ht="15.75" customHeight="1" x14ac:dyDescent="0.25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</row>
    <row r="414" spans="1:30" ht="15.75" customHeight="1" x14ac:dyDescent="0.25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</row>
    <row r="415" spans="1:30" ht="15.75" customHeight="1" x14ac:dyDescent="0.25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</row>
    <row r="416" spans="1:30" ht="15.75" customHeight="1" x14ac:dyDescent="0.25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</row>
    <row r="417" spans="1:30" ht="15.75" customHeight="1" x14ac:dyDescent="0.25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</row>
    <row r="418" spans="1:30" ht="15.75" customHeight="1" x14ac:dyDescent="0.25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</row>
    <row r="419" spans="1:30" ht="15.75" customHeight="1" x14ac:dyDescent="0.25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</row>
    <row r="420" spans="1:30" ht="15.75" customHeight="1" x14ac:dyDescent="0.25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</row>
    <row r="421" spans="1:30" ht="15.75" customHeight="1" x14ac:dyDescent="0.25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</row>
    <row r="422" spans="1:30" ht="15.75" customHeight="1" x14ac:dyDescent="0.25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</row>
    <row r="423" spans="1:30" ht="15.75" customHeight="1" x14ac:dyDescent="0.25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</row>
    <row r="424" spans="1:30" ht="15.75" customHeight="1" x14ac:dyDescent="0.25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</row>
    <row r="425" spans="1:30" ht="15.75" customHeight="1" x14ac:dyDescent="0.25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</row>
    <row r="426" spans="1:30" ht="15.75" customHeight="1" x14ac:dyDescent="0.25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</row>
    <row r="427" spans="1:30" ht="15.75" customHeight="1" x14ac:dyDescent="0.25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</row>
    <row r="428" spans="1:30" ht="15.75" customHeight="1" x14ac:dyDescent="0.25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</row>
    <row r="429" spans="1:30" ht="15.75" customHeight="1" x14ac:dyDescent="0.25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</row>
    <row r="430" spans="1:30" ht="15.75" customHeight="1" x14ac:dyDescent="0.25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</row>
    <row r="431" spans="1:30" ht="15.75" customHeight="1" x14ac:dyDescent="0.25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</row>
    <row r="432" spans="1:30" ht="15.75" customHeight="1" x14ac:dyDescent="0.25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</row>
    <row r="433" spans="1:30" ht="15.75" customHeight="1" x14ac:dyDescent="0.25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</row>
    <row r="434" spans="1:30" ht="15.75" customHeight="1" x14ac:dyDescent="0.25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</row>
    <row r="435" spans="1:30" ht="15.75" customHeight="1" x14ac:dyDescent="0.25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</row>
    <row r="436" spans="1:30" ht="15.75" customHeight="1" x14ac:dyDescent="0.25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</row>
    <row r="437" spans="1:30" ht="15.75" customHeight="1" x14ac:dyDescent="0.25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</row>
    <row r="438" spans="1:30" ht="15.75" customHeight="1" x14ac:dyDescent="0.25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</row>
    <row r="439" spans="1:30" ht="15.75" customHeight="1" x14ac:dyDescent="0.25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</row>
    <row r="440" spans="1:30" ht="15.75" customHeight="1" x14ac:dyDescent="0.25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</row>
    <row r="441" spans="1:30" ht="15.75" customHeight="1" x14ac:dyDescent="0.25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</row>
    <row r="442" spans="1:30" ht="15.75" customHeight="1" x14ac:dyDescent="0.25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</row>
    <row r="443" spans="1:30" ht="15.75" customHeight="1" x14ac:dyDescent="0.25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</row>
    <row r="444" spans="1:30" ht="15.75" customHeight="1" x14ac:dyDescent="0.25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</row>
    <row r="445" spans="1:30" ht="15.75" customHeight="1" x14ac:dyDescent="0.25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</row>
    <row r="446" spans="1:30" ht="15.75" customHeight="1" x14ac:dyDescent="0.25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</row>
    <row r="447" spans="1:30" ht="15.75" customHeight="1" x14ac:dyDescent="0.25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</row>
    <row r="448" spans="1:30" ht="15.75" customHeight="1" x14ac:dyDescent="0.25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</row>
    <row r="449" spans="1:30" ht="15.75" customHeight="1" x14ac:dyDescent="0.25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</row>
    <row r="450" spans="1:30" ht="15.75" customHeight="1" x14ac:dyDescent="0.25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</row>
    <row r="451" spans="1:30" ht="15.75" customHeight="1" x14ac:dyDescent="0.25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</row>
    <row r="452" spans="1:30" ht="15.75" customHeight="1" x14ac:dyDescent="0.25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</row>
    <row r="453" spans="1:30" ht="15.75" customHeight="1" x14ac:dyDescent="0.25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</row>
    <row r="454" spans="1:30" ht="15.75" customHeight="1" x14ac:dyDescent="0.25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</row>
    <row r="455" spans="1:30" ht="15.75" customHeight="1" x14ac:dyDescent="0.25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</row>
    <row r="456" spans="1:30" ht="15.75" customHeight="1" x14ac:dyDescent="0.25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</row>
    <row r="457" spans="1:30" ht="15.75" customHeight="1" x14ac:dyDescent="0.25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</row>
    <row r="458" spans="1:30" ht="15.75" customHeight="1" x14ac:dyDescent="0.25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</row>
    <row r="459" spans="1:30" ht="15.75" customHeight="1" x14ac:dyDescent="0.25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</row>
    <row r="460" spans="1:30" ht="15.75" customHeight="1" x14ac:dyDescent="0.25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</row>
    <row r="461" spans="1:30" ht="15.75" customHeight="1" x14ac:dyDescent="0.25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</row>
    <row r="462" spans="1:30" ht="15.75" customHeight="1" x14ac:dyDescent="0.25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</row>
    <row r="463" spans="1:30" ht="15.75" customHeight="1" x14ac:dyDescent="0.25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</row>
    <row r="464" spans="1:30" ht="15.75" customHeight="1" x14ac:dyDescent="0.25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</row>
    <row r="465" spans="1:30" ht="15.75" customHeight="1" x14ac:dyDescent="0.25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</row>
    <row r="466" spans="1:30" ht="15.75" customHeight="1" x14ac:dyDescent="0.25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</row>
    <row r="467" spans="1:30" ht="15.75" customHeight="1" x14ac:dyDescent="0.25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</row>
    <row r="468" spans="1:30" ht="15.75" customHeight="1" x14ac:dyDescent="0.25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</row>
    <row r="469" spans="1:30" ht="15.75" customHeight="1" x14ac:dyDescent="0.25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</row>
    <row r="470" spans="1:30" ht="15.75" customHeight="1" x14ac:dyDescent="0.25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</row>
    <row r="471" spans="1:30" ht="15.75" customHeight="1" x14ac:dyDescent="0.25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</row>
    <row r="472" spans="1:30" ht="15.75" customHeight="1" x14ac:dyDescent="0.25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</row>
    <row r="473" spans="1:30" ht="15.75" customHeight="1" x14ac:dyDescent="0.25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</row>
    <row r="474" spans="1:30" ht="15.75" customHeight="1" x14ac:dyDescent="0.25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</row>
    <row r="475" spans="1:30" ht="15.75" customHeight="1" x14ac:dyDescent="0.25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</row>
    <row r="476" spans="1:30" ht="15.75" customHeight="1" x14ac:dyDescent="0.25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</row>
    <row r="477" spans="1:30" ht="15.75" customHeight="1" x14ac:dyDescent="0.25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</row>
    <row r="478" spans="1:30" ht="15.75" customHeight="1" x14ac:dyDescent="0.25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</row>
    <row r="479" spans="1:30" ht="15.75" customHeight="1" x14ac:dyDescent="0.25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</row>
    <row r="480" spans="1:30" ht="15.75" customHeight="1" x14ac:dyDescent="0.25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</row>
    <row r="481" spans="1:30" ht="15.75" customHeight="1" x14ac:dyDescent="0.25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</row>
    <row r="482" spans="1:30" ht="15.75" customHeight="1" x14ac:dyDescent="0.25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</row>
    <row r="483" spans="1:30" ht="15.75" customHeight="1" x14ac:dyDescent="0.25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</row>
    <row r="484" spans="1:30" ht="15.75" customHeight="1" x14ac:dyDescent="0.25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</row>
    <row r="485" spans="1:30" ht="15.75" customHeight="1" x14ac:dyDescent="0.25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</row>
    <row r="486" spans="1:30" ht="15.75" customHeight="1" x14ac:dyDescent="0.25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</row>
    <row r="487" spans="1:30" ht="15.75" customHeight="1" x14ac:dyDescent="0.25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</row>
    <row r="488" spans="1:30" ht="15.75" customHeight="1" x14ac:dyDescent="0.25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</row>
    <row r="489" spans="1:30" ht="15.75" customHeight="1" x14ac:dyDescent="0.25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</row>
    <row r="490" spans="1:30" ht="15.75" customHeight="1" x14ac:dyDescent="0.25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</row>
    <row r="491" spans="1:30" ht="15.75" customHeight="1" x14ac:dyDescent="0.25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</row>
    <row r="492" spans="1:30" ht="15.75" customHeight="1" x14ac:dyDescent="0.25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</row>
    <row r="493" spans="1:30" ht="15.75" customHeight="1" x14ac:dyDescent="0.25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</row>
    <row r="494" spans="1:30" ht="15.75" customHeight="1" x14ac:dyDescent="0.25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</row>
    <row r="495" spans="1:30" ht="15.75" customHeight="1" x14ac:dyDescent="0.25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</row>
    <row r="496" spans="1:30" ht="15.75" customHeight="1" x14ac:dyDescent="0.25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</row>
    <row r="497" spans="1:30" ht="15.75" customHeight="1" x14ac:dyDescent="0.25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</row>
    <row r="498" spans="1:30" ht="15.75" customHeight="1" x14ac:dyDescent="0.25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</row>
    <row r="499" spans="1:30" ht="15.75" customHeight="1" x14ac:dyDescent="0.25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</row>
    <row r="500" spans="1:30" ht="15.75" customHeight="1" x14ac:dyDescent="0.25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</row>
    <row r="501" spans="1:30" ht="15.75" customHeight="1" x14ac:dyDescent="0.25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</row>
    <row r="502" spans="1:30" ht="15.75" customHeight="1" x14ac:dyDescent="0.25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</row>
    <row r="503" spans="1:30" ht="15.75" customHeight="1" x14ac:dyDescent="0.25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</row>
    <row r="504" spans="1:30" ht="15.75" customHeight="1" x14ac:dyDescent="0.25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</row>
    <row r="505" spans="1:30" ht="15.75" customHeight="1" x14ac:dyDescent="0.25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</row>
    <row r="506" spans="1:30" ht="15.75" customHeight="1" x14ac:dyDescent="0.25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</row>
    <row r="507" spans="1:30" ht="15.75" customHeight="1" x14ac:dyDescent="0.25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</row>
    <row r="508" spans="1:30" ht="15.75" customHeight="1" x14ac:dyDescent="0.25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</row>
    <row r="509" spans="1:30" ht="15.75" customHeight="1" x14ac:dyDescent="0.25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</row>
    <row r="510" spans="1:30" ht="15.75" customHeight="1" x14ac:dyDescent="0.25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</row>
    <row r="511" spans="1:30" ht="15.75" customHeight="1" x14ac:dyDescent="0.25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</row>
    <row r="512" spans="1:30" ht="15.75" customHeight="1" x14ac:dyDescent="0.25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</row>
    <row r="513" spans="1:30" ht="15.75" customHeight="1" x14ac:dyDescent="0.25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</row>
    <row r="514" spans="1:30" ht="15.75" customHeight="1" x14ac:dyDescent="0.25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</row>
    <row r="515" spans="1:30" ht="15.75" customHeight="1" x14ac:dyDescent="0.25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</row>
    <row r="516" spans="1:30" ht="15.75" customHeight="1" x14ac:dyDescent="0.25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</row>
    <row r="517" spans="1:30" ht="15.75" customHeight="1" x14ac:dyDescent="0.25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</row>
    <row r="518" spans="1:30" ht="15.75" customHeight="1" x14ac:dyDescent="0.25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</row>
    <row r="519" spans="1:30" ht="15.75" customHeight="1" x14ac:dyDescent="0.25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</row>
    <row r="520" spans="1:30" ht="15.75" customHeight="1" x14ac:dyDescent="0.25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</row>
    <row r="521" spans="1:30" ht="15.75" customHeight="1" x14ac:dyDescent="0.25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</row>
    <row r="522" spans="1:30" ht="15.75" customHeight="1" x14ac:dyDescent="0.25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</row>
    <row r="523" spans="1:30" ht="15.75" customHeight="1" x14ac:dyDescent="0.25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</row>
    <row r="524" spans="1:30" ht="15.75" customHeight="1" x14ac:dyDescent="0.25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</row>
    <row r="525" spans="1:30" ht="15.75" customHeight="1" x14ac:dyDescent="0.25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</row>
    <row r="526" spans="1:30" ht="15.75" customHeight="1" x14ac:dyDescent="0.25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</row>
    <row r="527" spans="1:30" ht="15.75" customHeight="1" x14ac:dyDescent="0.25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</row>
    <row r="528" spans="1:30" ht="15.75" customHeight="1" x14ac:dyDescent="0.25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</row>
    <row r="529" spans="1:30" ht="15.75" customHeight="1" x14ac:dyDescent="0.25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</row>
    <row r="530" spans="1:30" ht="15.75" customHeight="1" x14ac:dyDescent="0.25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</row>
    <row r="531" spans="1:30" ht="15.75" customHeight="1" x14ac:dyDescent="0.25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</row>
    <row r="532" spans="1:30" ht="15.75" customHeight="1" x14ac:dyDescent="0.25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</row>
    <row r="533" spans="1:30" ht="15.75" customHeight="1" x14ac:dyDescent="0.25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</row>
    <row r="534" spans="1:30" ht="15.75" customHeight="1" x14ac:dyDescent="0.25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</row>
    <row r="535" spans="1:30" ht="15.75" customHeight="1" x14ac:dyDescent="0.25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</row>
    <row r="536" spans="1:30" ht="15.75" customHeight="1" x14ac:dyDescent="0.25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</row>
    <row r="537" spans="1:30" ht="15.75" customHeight="1" x14ac:dyDescent="0.25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</row>
    <row r="538" spans="1:30" ht="15.75" customHeight="1" x14ac:dyDescent="0.25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</row>
    <row r="539" spans="1:30" ht="15.75" customHeight="1" x14ac:dyDescent="0.25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</row>
    <row r="540" spans="1:30" ht="15.75" customHeight="1" x14ac:dyDescent="0.25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</row>
    <row r="541" spans="1:30" ht="15.75" customHeight="1" x14ac:dyDescent="0.25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</row>
    <row r="542" spans="1:30" ht="15.75" customHeight="1" x14ac:dyDescent="0.25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</row>
    <row r="543" spans="1:30" ht="15.75" customHeight="1" x14ac:dyDescent="0.25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</row>
    <row r="544" spans="1:30" ht="15.75" customHeight="1" x14ac:dyDescent="0.25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</row>
    <row r="545" spans="1:30" ht="15.75" customHeight="1" x14ac:dyDescent="0.25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</row>
    <row r="546" spans="1:30" ht="15.75" customHeight="1" x14ac:dyDescent="0.25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</row>
    <row r="547" spans="1:30" ht="15.75" customHeight="1" x14ac:dyDescent="0.25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</row>
    <row r="548" spans="1:30" ht="15.75" customHeight="1" x14ac:dyDescent="0.25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</row>
    <row r="549" spans="1:30" ht="15.75" customHeight="1" x14ac:dyDescent="0.25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</row>
    <row r="550" spans="1:30" ht="15.75" customHeight="1" x14ac:dyDescent="0.25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</row>
    <row r="551" spans="1:30" ht="15.75" customHeight="1" x14ac:dyDescent="0.25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</row>
    <row r="552" spans="1:30" ht="15.75" customHeight="1" x14ac:dyDescent="0.25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</row>
    <row r="553" spans="1:30" ht="15.75" customHeight="1" x14ac:dyDescent="0.25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</row>
    <row r="554" spans="1:30" ht="15.75" customHeight="1" x14ac:dyDescent="0.25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</row>
    <row r="555" spans="1:30" ht="15.75" customHeight="1" x14ac:dyDescent="0.25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</row>
    <row r="556" spans="1:30" ht="15.75" customHeight="1" x14ac:dyDescent="0.25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</row>
    <row r="557" spans="1:30" ht="15.75" customHeight="1" x14ac:dyDescent="0.25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</row>
    <row r="558" spans="1:30" ht="15.75" customHeight="1" x14ac:dyDescent="0.25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</row>
    <row r="559" spans="1:30" ht="15.75" customHeight="1" x14ac:dyDescent="0.25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</row>
    <row r="560" spans="1:30" ht="15.75" customHeight="1" x14ac:dyDescent="0.25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</row>
    <row r="561" spans="1:30" ht="15.75" customHeight="1" x14ac:dyDescent="0.25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</row>
    <row r="562" spans="1:30" ht="15.75" customHeight="1" x14ac:dyDescent="0.25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</row>
    <row r="563" spans="1:30" ht="15.75" customHeight="1" x14ac:dyDescent="0.25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</row>
    <row r="564" spans="1:30" ht="15.75" customHeight="1" x14ac:dyDescent="0.25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</row>
    <row r="565" spans="1:30" ht="15.75" customHeight="1" x14ac:dyDescent="0.25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</row>
    <row r="566" spans="1:30" ht="15.75" customHeight="1" x14ac:dyDescent="0.25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</row>
    <row r="567" spans="1:30" ht="15.75" customHeight="1" x14ac:dyDescent="0.25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</row>
    <row r="568" spans="1:30" ht="15.75" customHeight="1" x14ac:dyDescent="0.25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</row>
    <row r="569" spans="1:30" ht="15.75" customHeight="1" x14ac:dyDescent="0.25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</row>
    <row r="570" spans="1:30" ht="15.75" customHeight="1" x14ac:dyDescent="0.25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</row>
    <row r="571" spans="1:30" ht="15.75" customHeight="1" x14ac:dyDescent="0.25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</row>
    <row r="572" spans="1:30" ht="15.75" customHeight="1" x14ac:dyDescent="0.25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</row>
    <row r="573" spans="1:30" ht="15.75" customHeight="1" x14ac:dyDescent="0.25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</row>
    <row r="574" spans="1:30" ht="15.75" customHeight="1" x14ac:dyDescent="0.25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</row>
    <row r="575" spans="1:30" ht="15.75" customHeight="1" x14ac:dyDescent="0.25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</row>
    <row r="576" spans="1:30" ht="15.75" customHeight="1" x14ac:dyDescent="0.25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</row>
    <row r="577" spans="1:30" ht="15.75" customHeight="1" x14ac:dyDescent="0.25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</row>
    <row r="578" spans="1:30" ht="15.75" customHeight="1" x14ac:dyDescent="0.25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</row>
    <row r="579" spans="1:30" ht="15.75" customHeight="1" x14ac:dyDescent="0.25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</row>
    <row r="580" spans="1:30" ht="15.75" customHeight="1" x14ac:dyDescent="0.25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</row>
    <row r="581" spans="1:30" ht="15.75" customHeight="1" x14ac:dyDescent="0.25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</row>
    <row r="582" spans="1:30" ht="15.75" customHeight="1" x14ac:dyDescent="0.25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</row>
    <row r="583" spans="1:30" ht="15.75" customHeight="1" x14ac:dyDescent="0.25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</row>
    <row r="584" spans="1:30" ht="15.75" customHeight="1" x14ac:dyDescent="0.25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</row>
    <row r="585" spans="1:30" ht="15.75" customHeight="1" x14ac:dyDescent="0.25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</row>
    <row r="586" spans="1:30" ht="15.75" customHeight="1" x14ac:dyDescent="0.25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</row>
    <row r="587" spans="1:30" ht="15.75" customHeight="1" x14ac:dyDescent="0.25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</row>
    <row r="588" spans="1:30" ht="15.75" customHeight="1" x14ac:dyDescent="0.25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</row>
    <row r="589" spans="1:30" ht="15.75" customHeight="1" x14ac:dyDescent="0.25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</row>
    <row r="590" spans="1:30" ht="15.75" customHeight="1" x14ac:dyDescent="0.25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</row>
    <row r="591" spans="1:30" ht="15.75" customHeight="1" x14ac:dyDescent="0.25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</row>
    <row r="592" spans="1:30" ht="15.75" customHeight="1" x14ac:dyDescent="0.25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</row>
    <row r="593" spans="1:30" ht="15.75" customHeight="1" x14ac:dyDescent="0.25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</row>
    <row r="594" spans="1:30" ht="15.75" customHeight="1" x14ac:dyDescent="0.25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</row>
    <row r="595" spans="1:30" ht="15.75" customHeight="1" x14ac:dyDescent="0.25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</row>
    <row r="596" spans="1:30" ht="15.75" customHeight="1" x14ac:dyDescent="0.25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</row>
    <row r="597" spans="1:30" ht="15.75" customHeight="1" x14ac:dyDescent="0.25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</row>
    <row r="598" spans="1:30" ht="15.75" customHeight="1" x14ac:dyDescent="0.25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</row>
    <row r="599" spans="1:30" ht="15.75" customHeight="1" x14ac:dyDescent="0.25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</row>
    <row r="600" spans="1:30" ht="15.75" customHeight="1" x14ac:dyDescent="0.25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</row>
    <row r="601" spans="1:30" ht="15.75" customHeight="1" x14ac:dyDescent="0.25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</row>
    <row r="602" spans="1:30" ht="15.75" customHeight="1" x14ac:dyDescent="0.25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</row>
    <row r="603" spans="1:30" ht="15.75" customHeight="1" x14ac:dyDescent="0.25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</row>
    <row r="604" spans="1:30" ht="15.75" customHeight="1" x14ac:dyDescent="0.25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</row>
    <row r="605" spans="1:30" ht="15.75" customHeight="1" x14ac:dyDescent="0.25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</row>
    <row r="606" spans="1:30" ht="15.75" customHeight="1" x14ac:dyDescent="0.25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</row>
    <row r="607" spans="1:30" ht="15.75" customHeight="1" x14ac:dyDescent="0.25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</row>
    <row r="608" spans="1:30" ht="15.75" customHeight="1" x14ac:dyDescent="0.25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</row>
    <row r="609" spans="1:30" ht="15.75" customHeight="1" x14ac:dyDescent="0.25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</row>
    <row r="610" spans="1:30" ht="15.75" customHeight="1" x14ac:dyDescent="0.25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</row>
    <row r="611" spans="1:30" ht="15.75" customHeight="1" x14ac:dyDescent="0.25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</row>
    <row r="612" spans="1:30" ht="15.75" customHeight="1" x14ac:dyDescent="0.25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</row>
    <row r="613" spans="1:30" ht="15.75" customHeight="1" x14ac:dyDescent="0.25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</row>
    <row r="614" spans="1:30" ht="15.75" customHeight="1" x14ac:dyDescent="0.25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</row>
    <row r="615" spans="1:30" ht="15.75" customHeight="1" x14ac:dyDescent="0.25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</row>
    <row r="616" spans="1:30" ht="15.75" customHeight="1" x14ac:dyDescent="0.25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</row>
    <row r="617" spans="1:30" ht="15.75" customHeight="1" x14ac:dyDescent="0.25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</row>
    <row r="618" spans="1:30" ht="15.75" customHeight="1" x14ac:dyDescent="0.25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</row>
    <row r="619" spans="1:30" ht="15.75" customHeight="1" x14ac:dyDescent="0.25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</row>
    <row r="620" spans="1:30" ht="15.75" customHeight="1" x14ac:dyDescent="0.25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</row>
    <row r="621" spans="1:30" ht="15.75" customHeight="1" x14ac:dyDescent="0.25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</row>
    <row r="622" spans="1:30" ht="15.75" customHeight="1" x14ac:dyDescent="0.25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</row>
    <row r="623" spans="1:30" ht="15.75" customHeight="1" x14ac:dyDescent="0.25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</row>
    <row r="624" spans="1:30" ht="15.75" customHeight="1" x14ac:dyDescent="0.25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</row>
    <row r="625" spans="1:30" ht="15.75" customHeight="1" x14ac:dyDescent="0.25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</row>
    <row r="626" spans="1:30" ht="15.75" customHeight="1" x14ac:dyDescent="0.25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</row>
    <row r="627" spans="1:30" ht="15.75" customHeight="1" x14ac:dyDescent="0.25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</row>
    <row r="628" spans="1:30" ht="15.75" customHeight="1" x14ac:dyDescent="0.25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</row>
    <row r="629" spans="1:30" ht="15.75" customHeight="1" x14ac:dyDescent="0.25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</row>
    <row r="630" spans="1:30" ht="15.75" customHeight="1" x14ac:dyDescent="0.25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</row>
    <row r="631" spans="1:30" ht="15.75" customHeight="1" x14ac:dyDescent="0.25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</row>
    <row r="632" spans="1:30" ht="15.75" customHeight="1" x14ac:dyDescent="0.25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</row>
    <row r="633" spans="1:30" ht="15.75" customHeight="1" x14ac:dyDescent="0.25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</row>
    <row r="634" spans="1:30" ht="15.75" customHeight="1" x14ac:dyDescent="0.25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</row>
    <row r="635" spans="1:30" ht="15.75" customHeight="1" x14ac:dyDescent="0.25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</row>
    <row r="636" spans="1:30" ht="15.75" customHeight="1" x14ac:dyDescent="0.25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</row>
    <row r="637" spans="1:30" ht="15.75" customHeight="1" x14ac:dyDescent="0.25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</row>
    <row r="638" spans="1:30" ht="15.75" customHeight="1" x14ac:dyDescent="0.25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</row>
    <row r="639" spans="1:30" ht="15.75" customHeight="1" x14ac:dyDescent="0.25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</row>
    <row r="640" spans="1:30" ht="15.75" customHeight="1" x14ac:dyDescent="0.25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</row>
    <row r="641" spans="1:30" ht="15.75" customHeight="1" x14ac:dyDescent="0.25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</row>
    <row r="642" spans="1:30" ht="15.75" customHeight="1" x14ac:dyDescent="0.25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</row>
    <row r="643" spans="1:30" ht="15.75" customHeight="1" x14ac:dyDescent="0.25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</row>
    <row r="644" spans="1:30" ht="15.75" customHeight="1" x14ac:dyDescent="0.25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</row>
    <row r="645" spans="1:30" ht="15.75" customHeight="1" x14ac:dyDescent="0.25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</row>
    <row r="646" spans="1:30" ht="15.75" customHeight="1" x14ac:dyDescent="0.25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</row>
    <row r="647" spans="1:30" ht="15.75" customHeight="1" x14ac:dyDescent="0.25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</row>
    <row r="648" spans="1:30" ht="15.75" customHeight="1" x14ac:dyDescent="0.25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</row>
    <row r="649" spans="1:30" ht="15.75" customHeight="1" x14ac:dyDescent="0.25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</row>
    <row r="650" spans="1:30" ht="15.75" customHeight="1" x14ac:dyDescent="0.25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</row>
    <row r="651" spans="1:30" ht="15.75" customHeight="1" x14ac:dyDescent="0.25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</row>
    <row r="652" spans="1:30" ht="15.75" customHeight="1" x14ac:dyDescent="0.25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</row>
    <row r="653" spans="1:30" ht="15.75" customHeight="1" x14ac:dyDescent="0.25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</row>
    <row r="654" spans="1:30" ht="15.75" customHeight="1" x14ac:dyDescent="0.25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</row>
    <row r="655" spans="1:30" ht="15.75" customHeight="1" x14ac:dyDescent="0.25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</row>
    <row r="656" spans="1:30" ht="15.75" customHeight="1" x14ac:dyDescent="0.25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</row>
    <row r="657" spans="1:30" ht="15.75" customHeight="1" x14ac:dyDescent="0.25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</row>
    <row r="658" spans="1:30" ht="15.75" customHeight="1" x14ac:dyDescent="0.25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</row>
    <row r="659" spans="1:30" ht="15.75" customHeight="1" x14ac:dyDescent="0.25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</row>
    <row r="660" spans="1:30" ht="15.75" customHeight="1" x14ac:dyDescent="0.25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</row>
    <row r="661" spans="1:30" ht="15.75" customHeight="1" x14ac:dyDescent="0.25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</row>
    <row r="662" spans="1:30" ht="15.75" customHeight="1" x14ac:dyDescent="0.25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</row>
    <row r="663" spans="1:30" ht="15.75" customHeight="1" x14ac:dyDescent="0.25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</row>
    <row r="664" spans="1:30" ht="15.75" customHeight="1" x14ac:dyDescent="0.25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</row>
    <row r="665" spans="1:30" ht="15.75" customHeight="1" x14ac:dyDescent="0.25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</row>
    <row r="666" spans="1:30" ht="15.75" customHeight="1" x14ac:dyDescent="0.25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</row>
    <row r="667" spans="1:30" ht="15.75" customHeight="1" x14ac:dyDescent="0.25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</row>
    <row r="668" spans="1:30" ht="15.75" customHeight="1" x14ac:dyDescent="0.25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</row>
    <row r="669" spans="1:30" ht="15.75" customHeight="1" x14ac:dyDescent="0.25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</row>
    <row r="670" spans="1:30" ht="15.75" customHeight="1" x14ac:dyDescent="0.25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</row>
    <row r="671" spans="1:30" ht="15.75" customHeight="1" x14ac:dyDescent="0.25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</row>
    <row r="672" spans="1:30" ht="15.75" customHeight="1" x14ac:dyDescent="0.25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</row>
    <row r="673" spans="1:30" ht="15.75" customHeight="1" x14ac:dyDescent="0.25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</row>
    <row r="674" spans="1:30" ht="15.75" customHeight="1" x14ac:dyDescent="0.25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</row>
    <row r="675" spans="1:30" ht="15.75" customHeight="1" x14ac:dyDescent="0.25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</row>
    <row r="676" spans="1:30" ht="15.75" customHeight="1" x14ac:dyDescent="0.25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</row>
    <row r="677" spans="1:30" ht="15.75" customHeight="1" x14ac:dyDescent="0.25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</row>
    <row r="678" spans="1:30" ht="15.75" customHeight="1" x14ac:dyDescent="0.25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</row>
    <row r="679" spans="1:30" ht="15.75" customHeight="1" x14ac:dyDescent="0.25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</row>
    <row r="680" spans="1:30" ht="15.75" customHeight="1" x14ac:dyDescent="0.25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</row>
    <row r="681" spans="1:30" ht="15.75" customHeight="1" x14ac:dyDescent="0.25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</row>
    <row r="682" spans="1:30" ht="15.75" customHeight="1" x14ac:dyDescent="0.25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</row>
    <row r="683" spans="1:30" ht="15.75" customHeight="1" x14ac:dyDescent="0.25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</row>
    <row r="684" spans="1:30" ht="15.75" customHeight="1" x14ac:dyDescent="0.25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</row>
    <row r="685" spans="1:30" ht="15.75" customHeight="1" x14ac:dyDescent="0.25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</row>
    <row r="686" spans="1:30" ht="15.75" customHeight="1" x14ac:dyDescent="0.25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</row>
    <row r="687" spans="1:30" ht="15.75" customHeight="1" x14ac:dyDescent="0.25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</row>
    <row r="688" spans="1:30" ht="15.75" customHeight="1" x14ac:dyDescent="0.25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</row>
    <row r="689" spans="1:30" ht="15.75" customHeight="1" x14ac:dyDescent="0.25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</row>
    <row r="690" spans="1:30" ht="15.75" customHeight="1" x14ac:dyDescent="0.25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</row>
    <row r="691" spans="1:30" ht="15.75" customHeight="1" x14ac:dyDescent="0.25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</row>
    <row r="692" spans="1:30" ht="15.75" customHeight="1" x14ac:dyDescent="0.25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</row>
    <row r="693" spans="1:30" ht="15.75" customHeight="1" x14ac:dyDescent="0.25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</row>
    <row r="694" spans="1:30" ht="15.75" customHeight="1" x14ac:dyDescent="0.25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</row>
    <row r="695" spans="1:30" ht="15.75" customHeight="1" x14ac:dyDescent="0.25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</row>
    <row r="696" spans="1:30" ht="15.75" customHeight="1" x14ac:dyDescent="0.25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</row>
    <row r="697" spans="1:30" ht="15.75" customHeight="1" x14ac:dyDescent="0.25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</row>
    <row r="698" spans="1:30" ht="15.75" customHeight="1" x14ac:dyDescent="0.25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</row>
    <row r="699" spans="1:30" ht="15.75" customHeight="1" x14ac:dyDescent="0.25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</row>
    <row r="700" spans="1:30" ht="15.75" customHeight="1" x14ac:dyDescent="0.25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</row>
    <row r="701" spans="1:30" ht="15.75" customHeight="1" x14ac:dyDescent="0.25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</row>
    <row r="702" spans="1:30" ht="15.75" customHeight="1" x14ac:dyDescent="0.25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</row>
    <row r="703" spans="1:30" ht="15.75" customHeight="1" x14ac:dyDescent="0.25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</row>
    <row r="704" spans="1:30" ht="15.75" customHeight="1" x14ac:dyDescent="0.25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</row>
    <row r="705" spans="1:30" ht="15.75" customHeight="1" x14ac:dyDescent="0.25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</row>
    <row r="706" spans="1:30" ht="15.75" customHeight="1" x14ac:dyDescent="0.25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</row>
    <row r="707" spans="1:30" ht="15.75" customHeight="1" x14ac:dyDescent="0.25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</row>
    <row r="708" spans="1:30" ht="15.75" customHeight="1" x14ac:dyDescent="0.25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</row>
    <row r="709" spans="1:30" ht="15.75" customHeight="1" x14ac:dyDescent="0.25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</row>
    <row r="710" spans="1:30" ht="15.75" customHeight="1" x14ac:dyDescent="0.25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</row>
    <row r="711" spans="1:30" ht="15.75" customHeight="1" x14ac:dyDescent="0.25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</row>
    <row r="712" spans="1:30" ht="15.75" customHeight="1" x14ac:dyDescent="0.25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</row>
    <row r="713" spans="1:30" ht="15.75" customHeight="1" x14ac:dyDescent="0.25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</row>
    <row r="714" spans="1:30" ht="15.75" customHeight="1" x14ac:dyDescent="0.25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</row>
    <row r="715" spans="1:30" ht="15.75" customHeight="1" x14ac:dyDescent="0.25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</row>
    <row r="716" spans="1:30" ht="15.75" customHeight="1" x14ac:dyDescent="0.25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</row>
    <row r="717" spans="1:30" ht="15.75" customHeight="1" x14ac:dyDescent="0.25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</row>
    <row r="718" spans="1:30" ht="15.75" customHeight="1" x14ac:dyDescent="0.25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</row>
    <row r="719" spans="1:30" ht="15.75" customHeight="1" x14ac:dyDescent="0.25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</row>
    <row r="720" spans="1:30" ht="15.75" customHeight="1" x14ac:dyDescent="0.25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</row>
    <row r="721" spans="1:30" ht="15.75" customHeight="1" x14ac:dyDescent="0.25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</row>
    <row r="722" spans="1:30" ht="15.75" customHeight="1" x14ac:dyDescent="0.25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</row>
    <row r="723" spans="1:30" ht="15.75" customHeight="1" x14ac:dyDescent="0.25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</row>
    <row r="724" spans="1:30" ht="15.75" customHeight="1" x14ac:dyDescent="0.25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</row>
    <row r="725" spans="1:30" ht="15.75" customHeight="1" x14ac:dyDescent="0.25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</row>
    <row r="726" spans="1:30" ht="15.75" customHeight="1" x14ac:dyDescent="0.25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</row>
    <row r="727" spans="1:30" ht="15.75" customHeight="1" x14ac:dyDescent="0.25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</row>
    <row r="728" spans="1:30" ht="15.75" customHeight="1" x14ac:dyDescent="0.25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</row>
    <row r="729" spans="1:30" ht="15.75" customHeight="1" x14ac:dyDescent="0.25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</row>
    <row r="730" spans="1:30" ht="15.75" customHeight="1" x14ac:dyDescent="0.25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</row>
    <row r="731" spans="1:30" ht="15.75" customHeight="1" x14ac:dyDescent="0.25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</row>
    <row r="732" spans="1:30" ht="15.75" customHeight="1" x14ac:dyDescent="0.25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</row>
    <row r="733" spans="1:30" ht="15.75" customHeight="1" x14ac:dyDescent="0.25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</row>
    <row r="734" spans="1:30" ht="15.75" customHeight="1" x14ac:dyDescent="0.25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</row>
    <row r="735" spans="1:30" ht="15.75" customHeight="1" x14ac:dyDescent="0.25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</row>
    <row r="736" spans="1:30" ht="15.75" customHeight="1" x14ac:dyDescent="0.25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</row>
    <row r="737" spans="1:30" ht="15.75" customHeight="1" x14ac:dyDescent="0.25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</row>
    <row r="738" spans="1:30" ht="15.75" customHeight="1" x14ac:dyDescent="0.25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</row>
    <row r="739" spans="1:30" ht="15.75" customHeight="1" x14ac:dyDescent="0.25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</row>
    <row r="740" spans="1:30" ht="15.75" customHeight="1" x14ac:dyDescent="0.25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</row>
    <row r="741" spans="1:30" ht="15.75" customHeight="1" x14ac:dyDescent="0.25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</row>
    <row r="742" spans="1:30" ht="15.75" customHeight="1" x14ac:dyDescent="0.25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</row>
    <row r="743" spans="1:30" ht="15.75" customHeight="1" x14ac:dyDescent="0.25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</row>
    <row r="744" spans="1:30" ht="15.75" customHeight="1" x14ac:dyDescent="0.25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</row>
    <row r="745" spans="1:30" ht="15.75" customHeight="1" x14ac:dyDescent="0.25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</row>
    <row r="746" spans="1:30" ht="15.75" customHeight="1" x14ac:dyDescent="0.25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</row>
    <row r="747" spans="1:30" ht="15.75" customHeight="1" x14ac:dyDescent="0.25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</row>
    <row r="748" spans="1:30" ht="15.75" customHeight="1" x14ac:dyDescent="0.25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</row>
    <row r="749" spans="1:30" ht="15.75" customHeight="1" x14ac:dyDescent="0.25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</row>
    <row r="750" spans="1:30" ht="15.75" customHeight="1" x14ac:dyDescent="0.25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</row>
    <row r="751" spans="1:30" ht="15.75" customHeight="1" x14ac:dyDescent="0.25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</row>
    <row r="752" spans="1:30" ht="15.75" customHeight="1" x14ac:dyDescent="0.25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</row>
    <row r="753" spans="1:30" ht="15.75" customHeight="1" x14ac:dyDescent="0.25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</row>
    <row r="754" spans="1:30" ht="15.75" customHeight="1" x14ac:dyDescent="0.25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</row>
    <row r="755" spans="1:30" ht="15.75" customHeight="1" x14ac:dyDescent="0.25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</row>
    <row r="756" spans="1:30" ht="15.75" customHeight="1" x14ac:dyDescent="0.25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</row>
    <row r="757" spans="1:30" ht="15.75" customHeight="1" x14ac:dyDescent="0.25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</row>
    <row r="758" spans="1:30" ht="15.75" customHeight="1" x14ac:dyDescent="0.25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</row>
    <row r="759" spans="1:30" ht="15.75" customHeight="1" x14ac:dyDescent="0.25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</row>
    <row r="760" spans="1:30" ht="15.75" customHeight="1" x14ac:dyDescent="0.25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</row>
    <row r="761" spans="1:30" ht="15.75" customHeight="1" x14ac:dyDescent="0.25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</row>
    <row r="762" spans="1:30" ht="15.75" customHeight="1" x14ac:dyDescent="0.25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</row>
    <row r="763" spans="1:30" ht="15.75" customHeight="1" x14ac:dyDescent="0.25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</row>
    <row r="764" spans="1:30" ht="15.75" customHeight="1" x14ac:dyDescent="0.25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</row>
    <row r="765" spans="1:30" ht="15.75" customHeight="1" x14ac:dyDescent="0.25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</row>
    <row r="766" spans="1:30" ht="15.75" customHeight="1" x14ac:dyDescent="0.25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</row>
    <row r="767" spans="1:30" ht="15.75" customHeight="1" x14ac:dyDescent="0.25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</row>
    <row r="768" spans="1:30" ht="15.75" customHeight="1" x14ac:dyDescent="0.25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</row>
    <row r="769" spans="1:30" ht="15.75" customHeight="1" x14ac:dyDescent="0.25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</row>
    <row r="770" spans="1:30" ht="15.75" customHeight="1" x14ac:dyDescent="0.25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</row>
    <row r="771" spans="1:30" ht="15.75" customHeight="1" x14ac:dyDescent="0.25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</row>
    <row r="772" spans="1:30" ht="15.75" customHeight="1" x14ac:dyDescent="0.25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</row>
    <row r="773" spans="1:30" ht="15.75" customHeight="1" x14ac:dyDescent="0.25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</row>
    <row r="774" spans="1:30" ht="15.75" customHeight="1" x14ac:dyDescent="0.25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</row>
    <row r="775" spans="1:30" ht="15.75" customHeight="1" x14ac:dyDescent="0.25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</row>
    <row r="776" spans="1:30" ht="15.75" customHeight="1" x14ac:dyDescent="0.25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</row>
    <row r="777" spans="1:30" ht="15.75" customHeight="1" x14ac:dyDescent="0.25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</row>
    <row r="778" spans="1:30" ht="15.75" customHeight="1" x14ac:dyDescent="0.25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</row>
    <row r="779" spans="1:30" ht="15.75" customHeight="1" x14ac:dyDescent="0.25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</row>
    <row r="780" spans="1:30" ht="15.75" customHeight="1" x14ac:dyDescent="0.25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</row>
    <row r="781" spans="1:30" ht="15.75" customHeight="1" x14ac:dyDescent="0.25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</row>
    <row r="782" spans="1:30" ht="15.75" customHeight="1" x14ac:dyDescent="0.25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</row>
    <row r="783" spans="1:30" ht="15.75" customHeight="1" x14ac:dyDescent="0.25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</row>
    <row r="784" spans="1:30" ht="15.75" customHeight="1" x14ac:dyDescent="0.25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</row>
    <row r="785" spans="1:30" ht="15.75" customHeight="1" x14ac:dyDescent="0.25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</row>
    <row r="786" spans="1:30" ht="15.75" customHeight="1" x14ac:dyDescent="0.25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</row>
    <row r="787" spans="1:30" ht="15.75" customHeight="1" x14ac:dyDescent="0.25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</row>
    <row r="788" spans="1:30" ht="15.75" customHeight="1" x14ac:dyDescent="0.25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</row>
    <row r="789" spans="1:30" ht="15.75" customHeight="1" x14ac:dyDescent="0.25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</row>
    <row r="790" spans="1:30" ht="15.75" customHeight="1" x14ac:dyDescent="0.25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</row>
    <row r="791" spans="1:30" ht="15.75" customHeight="1" x14ac:dyDescent="0.25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</row>
    <row r="792" spans="1:30" ht="15.75" customHeight="1" x14ac:dyDescent="0.25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</row>
    <row r="793" spans="1:30" ht="15.75" customHeight="1" x14ac:dyDescent="0.25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</row>
    <row r="794" spans="1:30" ht="15.75" customHeight="1" x14ac:dyDescent="0.25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</row>
    <row r="795" spans="1:30" ht="15.75" customHeight="1" x14ac:dyDescent="0.25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</row>
    <row r="796" spans="1:30" ht="15.75" customHeight="1" x14ac:dyDescent="0.25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</row>
    <row r="797" spans="1:30" ht="15.75" customHeight="1" x14ac:dyDescent="0.25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</row>
    <row r="798" spans="1:30" ht="15.75" customHeight="1" x14ac:dyDescent="0.25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</row>
    <row r="799" spans="1:30" ht="15.75" customHeight="1" x14ac:dyDescent="0.25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</row>
    <row r="800" spans="1:30" ht="15.75" customHeight="1" x14ac:dyDescent="0.25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</row>
    <row r="801" spans="1:30" ht="15.75" customHeight="1" x14ac:dyDescent="0.25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</row>
    <row r="802" spans="1:30" ht="15.75" customHeight="1" x14ac:dyDescent="0.25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</row>
    <row r="803" spans="1:30" ht="15.75" customHeight="1" x14ac:dyDescent="0.25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</row>
    <row r="804" spans="1:30" ht="15.75" customHeight="1" x14ac:dyDescent="0.25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</row>
    <row r="805" spans="1:30" ht="15.75" customHeight="1" x14ac:dyDescent="0.25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</row>
    <row r="806" spans="1:30" ht="15.75" customHeight="1" x14ac:dyDescent="0.25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</row>
    <row r="807" spans="1:30" ht="15.75" customHeight="1" x14ac:dyDescent="0.25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</row>
    <row r="808" spans="1:30" ht="15.75" customHeight="1" x14ac:dyDescent="0.25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</row>
    <row r="809" spans="1:30" ht="15.75" customHeight="1" x14ac:dyDescent="0.25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</row>
    <row r="810" spans="1:30" ht="15.75" customHeight="1" x14ac:dyDescent="0.25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</row>
    <row r="811" spans="1:30" ht="15.75" customHeight="1" x14ac:dyDescent="0.25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</row>
    <row r="812" spans="1:30" ht="15.75" customHeight="1" x14ac:dyDescent="0.25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</row>
    <row r="813" spans="1:30" ht="15.75" customHeight="1" x14ac:dyDescent="0.25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</row>
    <row r="814" spans="1:30" ht="15.75" customHeight="1" x14ac:dyDescent="0.25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</row>
    <row r="815" spans="1:30" ht="15.75" customHeight="1" x14ac:dyDescent="0.25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</row>
    <row r="816" spans="1:30" ht="15.75" customHeight="1" x14ac:dyDescent="0.25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</row>
    <row r="817" spans="1:30" ht="15.75" customHeight="1" x14ac:dyDescent="0.25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</row>
    <row r="818" spans="1:30" ht="15.75" customHeight="1" x14ac:dyDescent="0.25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</row>
    <row r="819" spans="1:30" ht="15.75" customHeight="1" x14ac:dyDescent="0.25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</row>
    <row r="820" spans="1:30" ht="15.75" customHeight="1" x14ac:dyDescent="0.25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</row>
    <row r="821" spans="1:30" ht="15.75" customHeight="1" x14ac:dyDescent="0.25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</row>
    <row r="822" spans="1:30" ht="15.75" customHeight="1" x14ac:dyDescent="0.25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</row>
    <row r="823" spans="1:30" ht="15.75" customHeight="1" x14ac:dyDescent="0.25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</row>
    <row r="824" spans="1:30" ht="15.75" customHeight="1" x14ac:dyDescent="0.25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</row>
    <row r="825" spans="1:30" ht="15.75" customHeight="1" x14ac:dyDescent="0.25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</row>
    <row r="826" spans="1:30" ht="15.75" customHeight="1" x14ac:dyDescent="0.25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</row>
    <row r="827" spans="1:30" ht="15.75" customHeight="1" x14ac:dyDescent="0.25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</row>
    <row r="828" spans="1:30" ht="15.75" customHeight="1" x14ac:dyDescent="0.25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</row>
    <row r="829" spans="1:30" ht="15.75" customHeight="1" x14ac:dyDescent="0.25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</row>
    <row r="830" spans="1:30" ht="15.75" customHeight="1" x14ac:dyDescent="0.25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</row>
    <row r="831" spans="1:30" ht="15.75" customHeight="1" x14ac:dyDescent="0.25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</row>
    <row r="832" spans="1:30" ht="15.75" customHeight="1" x14ac:dyDescent="0.25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</row>
    <row r="833" spans="1:30" ht="15.75" customHeight="1" x14ac:dyDescent="0.25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</row>
    <row r="834" spans="1:30" ht="15.75" customHeight="1" x14ac:dyDescent="0.25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</row>
    <row r="835" spans="1:30" ht="15.75" customHeight="1" x14ac:dyDescent="0.25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</row>
    <row r="836" spans="1:30" ht="15.75" customHeight="1" x14ac:dyDescent="0.25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</row>
    <row r="837" spans="1:30" ht="15.75" customHeight="1" x14ac:dyDescent="0.25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</row>
    <row r="838" spans="1:30" ht="15.75" customHeight="1" x14ac:dyDescent="0.25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</row>
    <row r="839" spans="1:30" ht="15.75" customHeight="1" x14ac:dyDescent="0.25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</row>
    <row r="840" spans="1:30" ht="15.75" customHeight="1" x14ac:dyDescent="0.25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</row>
    <row r="841" spans="1:30" ht="15.75" customHeight="1" x14ac:dyDescent="0.25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</row>
    <row r="842" spans="1:30" ht="15.75" customHeight="1" x14ac:dyDescent="0.25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</row>
    <row r="843" spans="1:30" ht="15.75" customHeight="1" x14ac:dyDescent="0.25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</row>
    <row r="844" spans="1:30" ht="15.75" customHeight="1" x14ac:dyDescent="0.25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</row>
    <row r="845" spans="1:30" ht="15.75" customHeight="1" x14ac:dyDescent="0.25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</row>
    <row r="846" spans="1:30" ht="15.75" customHeight="1" x14ac:dyDescent="0.25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</row>
    <row r="847" spans="1:30" ht="15.75" customHeight="1" x14ac:dyDescent="0.25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</row>
    <row r="848" spans="1:30" ht="15.75" customHeight="1" x14ac:dyDescent="0.25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</row>
    <row r="849" spans="1:30" ht="15.75" customHeight="1" x14ac:dyDescent="0.25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</row>
    <row r="850" spans="1:30" ht="15.75" customHeight="1" x14ac:dyDescent="0.25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</row>
    <row r="851" spans="1:30" ht="15.75" customHeight="1" x14ac:dyDescent="0.25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</row>
    <row r="852" spans="1:30" ht="15.75" customHeight="1" x14ac:dyDescent="0.25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</row>
    <row r="853" spans="1:30" ht="15.75" customHeight="1" x14ac:dyDescent="0.25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</row>
    <row r="854" spans="1:30" ht="15.75" customHeight="1" x14ac:dyDescent="0.25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</row>
    <row r="855" spans="1:30" ht="15.75" customHeight="1" x14ac:dyDescent="0.25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</row>
    <row r="856" spans="1:30" ht="15.75" customHeight="1" x14ac:dyDescent="0.25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</row>
    <row r="857" spans="1:30" ht="15.75" customHeight="1" x14ac:dyDescent="0.25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</row>
    <row r="858" spans="1:30" ht="15.75" customHeight="1" x14ac:dyDescent="0.25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</row>
    <row r="859" spans="1:30" ht="15.75" customHeight="1" x14ac:dyDescent="0.25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</row>
    <row r="860" spans="1:30" ht="15.75" customHeight="1" x14ac:dyDescent="0.25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</row>
    <row r="861" spans="1:30" ht="15.75" customHeight="1" x14ac:dyDescent="0.25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</row>
    <row r="862" spans="1:30" ht="15.75" customHeight="1" x14ac:dyDescent="0.25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</row>
    <row r="863" spans="1:30" ht="15.75" customHeight="1" x14ac:dyDescent="0.25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</row>
    <row r="864" spans="1:30" ht="15.75" customHeight="1" x14ac:dyDescent="0.25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</row>
    <row r="865" spans="1:30" ht="15.75" customHeight="1" x14ac:dyDescent="0.25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</row>
    <row r="866" spans="1:30" ht="15.75" customHeight="1" x14ac:dyDescent="0.25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</row>
    <row r="867" spans="1:30" ht="15.75" customHeight="1" x14ac:dyDescent="0.25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</row>
    <row r="868" spans="1:30" ht="15.75" customHeight="1" x14ac:dyDescent="0.25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</row>
    <row r="869" spans="1:30" ht="15.75" customHeight="1" x14ac:dyDescent="0.25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</row>
    <row r="870" spans="1:30" ht="15.75" customHeight="1" x14ac:dyDescent="0.25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</row>
    <row r="871" spans="1:30" ht="15.75" customHeight="1" x14ac:dyDescent="0.25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</row>
    <row r="872" spans="1:30" ht="15.75" customHeight="1" x14ac:dyDescent="0.25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</row>
    <row r="873" spans="1:30" ht="15.75" customHeight="1" x14ac:dyDescent="0.25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</row>
    <row r="874" spans="1:30" ht="15.75" customHeight="1" x14ac:dyDescent="0.25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</row>
    <row r="875" spans="1:30" ht="15.75" customHeight="1" x14ac:dyDescent="0.25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</row>
    <row r="876" spans="1:30" ht="15.75" customHeight="1" x14ac:dyDescent="0.25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</row>
    <row r="877" spans="1:30" ht="15.75" customHeight="1" x14ac:dyDescent="0.25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</row>
    <row r="878" spans="1:30" ht="15.75" customHeight="1" x14ac:dyDescent="0.25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</row>
    <row r="879" spans="1:30" ht="15.75" customHeight="1" x14ac:dyDescent="0.25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</row>
    <row r="880" spans="1:30" ht="15.75" customHeight="1" x14ac:dyDescent="0.25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</row>
    <row r="881" spans="1:30" ht="15.75" customHeight="1" x14ac:dyDescent="0.25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</row>
    <row r="882" spans="1:30" ht="15.75" customHeight="1" x14ac:dyDescent="0.25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</row>
    <row r="883" spans="1:30" ht="15.75" customHeight="1" x14ac:dyDescent="0.25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</row>
    <row r="884" spans="1:30" ht="15.75" customHeight="1" x14ac:dyDescent="0.25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</row>
    <row r="885" spans="1:30" ht="15.75" customHeight="1" x14ac:dyDescent="0.25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</row>
    <row r="886" spans="1:30" ht="15.75" customHeight="1" x14ac:dyDescent="0.25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</row>
    <row r="887" spans="1:30" ht="15.75" customHeight="1" x14ac:dyDescent="0.25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</row>
    <row r="888" spans="1:30" ht="15.75" customHeight="1" x14ac:dyDescent="0.25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</row>
    <row r="889" spans="1:30" ht="15.75" customHeight="1" x14ac:dyDescent="0.25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</row>
    <row r="890" spans="1:30" ht="15.75" customHeight="1" x14ac:dyDescent="0.25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</row>
    <row r="891" spans="1:30" ht="15.75" customHeight="1" x14ac:dyDescent="0.25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</row>
    <row r="892" spans="1:30" ht="15.75" customHeight="1" x14ac:dyDescent="0.25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</row>
    <row r="893" spans="1:30" ht="15.75" customHeight="1" x14ac:dyDescent="0.25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</row>
    <row r="894" spans="1:30" ht="15.75" customHeight="1" x14ac:dyDescent="0.25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</row>
    <row r="895" spans="1:30" ht="15.75" customHeight="1" x14ac:dyDescent="0.25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</row>
    <row r="896" spans="1:30" ht="15.75" customHeight="1" x14ac:dyDescent="0.25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</row>
    <row r="897" spans="1:30" ht="15.75" customHeight="1" x14ac:dyDescent="0.25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</row>
    <row r="898" spans="1:30" ht="15.75" customHeight="1" x14ac:dyDescent="0.25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</row>
    <row r="899" spans="1:30" ht="15.75" customHeight="1" x14ac:dyDescent="0.25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</row>
    <row r="900" spans="1:30" ht="15.75" customHeight="1" x14ac:dyDescent="0.25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</row>
    <row r="901" spans="1:30" ht="15.75" customHeight="1" x14ac:dyDescent="0.25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</row>
    <row r="902" spans="1:30" ht="15.75" customHeight="1" x14ac:dyDescent="0.25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</row>
    <row r="903" spans="1:30" ht="15.75" customHeight="1" x14ac:dyDescent="0.25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</row>
    <row r="904" spans="1:30" ht="15.75" customHeight="1" x14ac:dyDescent="0.25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</row>
    <row r="905" spans="1:30" ht="15.75" customHeight="1" x14ac:dyDescent="0.25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</row>
    <row r="906" spans="1:30" ht="15.75" customHeight="1" x14ac:dyDescent="0.25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</row>
    <row r="907" spans="1:30" ht="15.75" customHeight="1" x14ac:dyDescent="0.25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</row>
    <row r="908" spans="1:30" ht="15.75" customHeight="1" x14ac:dyDescent="0.25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</row>
    <row r="909" spans="1:30" ht="15.75" customHeight="1" x14ac:dyDescent="0.25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</row>
    <row r="910" spans="1:30" ht="15.75" customHeight="1" x14ac:dyDescent="0.25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</row>
    <row r="911" spans="1:30" ht="15.75" customHeight="1" x14ac:dyDescent="0.25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</row>
    <row r="912" spans="1:30" ht="15.75" customHeight="1" x14ac:dyDescent="0.25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</row>
    <row r="913" spans="1:30" ht="15.75" customHeight="1" x14ac:dyDescent="0.25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</row>
    <row r="914" spans="1:30" ht="15.75" customHeight="1" x14ac:dyDescent="0.25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</row>
    <row r="915" spans="1:30" ht="15.75" customHeight="1" x14ac:dyDescent="0.25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</row>
    <row r="916" spans="1:30" ht="15.75" customHeight="1" x14ac:dyDescent="0.25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</row>
    <row r="917" spans="1:30" ht="15.75" customHeight="1" x14ac:dyDescent="0.25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</row>
    <row r="918" spans="1:30" ht="15.75" customHeight="1" x14ac:dyDescent="0.25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</row>
    <row r="919" spans="1:30" ht="15.75" customHeight="1" x14ac:dyDescent="0.25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</row>
    <row r="920" spans="1:30" ht="15.75" customHeight="1" x14ac:dyDescent="0.25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</row>
    <row r="921" spans="1:30" ht="15.75" customHeight="1" x14ac:dyDescent="0.25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</row>
    <row r="922" spans="1:30" ht="15.75" customHeight="1" x14ac:dyDescent="0.25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</row>
    <row r="923" spans="1:30" ht="15.75" customHeight="1" x14ac:dyDescent="0.25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</row>
    <row r="924" spans="1:30" ht="15.75" customHeight="1" x14ac:dyDescent="0.25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</row>
    <row r="925" spans="1:30" ht="15.75" customHeight="1" x14ac:dyDescent="0.25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</row>
    <row r="926" spans="1:30" ht="15.75" customHeight="1" x14ac:dyDescent="0.25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</row>
    <row r="927" spans="1:30" ht="15.75" customHeight="1" x14ac:dyDescent="0.25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</row>
    <row r="928" spans="1:30" ht="15.75" customHeight="1" x14ac:dyDescent="0.25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</row>
    <row r="929" spans="1:30" ht="15.75" customHeight="1" x14ac:dyDescent="0.25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</row>
    <row r="930" spans="1:30" ht="15.75" customHeight="1" x14ac:dyDescent="0.25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</row>
    <row r="931" spans="1:30" ht="15.75" customHeight="1" x14ac:dyDescent="0.25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</row>
    <row r="932" spans="1:30" ht="15.75" customHeight="1" x14ac:dyDescent="0.25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</row>
    <row r="933" spans="1:30" ht="15.75" customHeight="1" x14ac:dyDescent="0.25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</row>
    <row r="934" spans="1:30" ht="15.75" customHeight="1" x14ac:dyDescent="0.25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</row>
    <row r="935" spans="1:30" ht="15.75" customHeight="1" x14ac:dyDescent="0.25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</row>
    <row r="936" spans="1:30" ht="15.75" customHeight="1" x14ac:dyDescent="0.25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</row>
    <row r="937" spans="1:30" ht="15.75" customHeight="1" x14ac:dyDescent="0.25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</row>
    <row r="938" spans="1:30" ht="15.75" customHeight="1" x14ac:dyDescent="0.25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</row>
    <row r="939" spans="1:30" ht="15.75" customHeight="1" x14ac:dyDescent="0.25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</row>
    <row r="940" spans="1:30" ht="15.75" customHeight="1" x14ac:dyDescent="0.25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</row>
    <row r="941" spans="1:30" ht="15.75" customHeight="1" x14ac:dyDescent="0.25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</row>
    <row r="942" spans="1:30" ht="15.75" customHeight="1" x14ac:dyDescent="0.25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</row>
    <row r="943" spans="1:30" ht="15.75" customHeight="1" x14ac:dyDescent="0.25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</row>
    <row r="944" spans="1:30" ht="15.75" customHeight="1" x14ac:dyDescent="0.25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</row>
    <row r="945" spans="1:30" ht="15.75" customHeight="1" x14ac:dyDescent="0.25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</row>
    <row r="946" spans="1:30" ht="15.75" customHeight="1" x14ac:dyDescent="0.25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</row>
    <row r="947" spans="1:30" ht="15.75" customHeight="1" x14ac:dyDescent="0.25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</row>
    <row r="948" spans="1:30" ht="15.75" customHeight="1" x14ac:dyDescent="0.25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</row>
    <row r="949" spans="1:30" ht="15.75" customHeight="1" x14ac:dyDescent="0.25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</row>
    <row r="950" spans="1:30" ht="15.75" customHeight="1" x14ac:dyDescent="0.25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</row>
    <row r="951" spans="1:30" ht="15.75" customHeight="1" x14ac:dyDescent="0.25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</row>
    <row r="952" spans="1:30" ht="15.75" customHeight="1" x14ac:dyDescent="0.25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</row>
    <row r="953" spans="1:30" ht="15.75" customHeight="1" x14ac:dyDescent="0.25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</row>
    <row r="954" spans="1:30" ht="15.75" customHeight="1" x14ac:dyDescent="0.25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</row>
    <row r="955" spans="1:30" ht="15.75" customHeight="1" x14ac:dyDescent="0.25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</row>
    <row r="956" spans="1:30" ht="15.75" customHeight="1" x14ac:dyDescent="0.25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</row>
    <row r="957" spans="1:30" ht="15.75" customHeight="1" x14ac:dyDescent="0.25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</row>
    <row r="958" spans="1:30" ht="15.75" customHeight="1" x14ac:dyDescent="0.25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</row>
    <row r="959" spans="1:30" ht="15.75" customHeight="1" x14ac:dyDescent="0.25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</row>
    <row r="960" spans="1:30" ht="15.75" customHeight="1" x14ac:dyDescent="0.25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</row>
    <row r="961" spans="1:30" ht="15.75" customHeight="1" x14ac:dyDescent="0.25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</row>
    <row r="962" spans="1:30" ht="15.75" customHeight="1" x14ac:dyDescent="0.25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</row>
    <row r="963" spans="1:30" ht="15.75" customHeight="1" x14ac:dyDescent="0.25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</row>
    <row r="964" spans="1:30" ht="15.75" customHeight="1" x14ac:dyDescent="0.25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</row>
    <row r="965" spans="1:30" ht="15.75" customHeight="1" x14ac:dyDescent="0.25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</row>
    <row r="966" spans="1:30" ht="15.75" customHeight="1" x14ac:dyDescent="0.25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</row>
    <row r="967" spans="1:30" ht="15.75" customHeight="1" x14ac:dyDescent="0.25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</row>
    <row r="968" spans="1:30" ht="15.75" customHeight="1" x14ac:dyDescent="0.25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</row>
    <row r="969" spans="1:30" ht="15.75" customHeight="1" x14ac:dyDescent="0.25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</row>
    <row r="970" spans="1:30" ht="15.75" customHeight="1" x14ac:dyDescent="0.25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</row>
    <row r="971" spans="1:30" ht="15.75" customHeight="1" x14ac:dyDescent="0.25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</row>
    <row r="972" spans="1:30" ht="15.75" customHeight="1" x14ac:dyDescent="0.25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</row>
    <row r="973" spans="1:30" ht="15.75" customHeight="1" x14ac:dyDescent="0.25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</row>
    <row r="974" spans="1:30" ht="15.75" customHeight="1" x14ac:dyDescent="0.25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</row>
    <row r="975" spans="1:30" ht="15.75" customHeight="1" x14ac:dyDescent="0.25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</row>
    <row r="976" spans="1:30" ht="15.75" customHeight="1" x14ac:dyDescent="0.25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</row>
    <row r="977" spans="1:30" ht="15.75" customHeight="1" x14ac:dyDescent="0.25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</row>
    <row r="978" spans="1:30" ht="15.75" customHeight="1" x14ac:dyDescent="0.25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</row>
    <row r="979" spans="1:30" ht="15.75" customHeight="1" x14ac:dyDescent="0.25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</row>
    <row r="980" spans="1:30" ht="15.75" customHeight="1" x14ac:dyDescent="0.25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</row>
    <row r="981" spans="1:30" ht="15.75" customHeight="1" x14ac:dyDescent="0.25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</row>
    <row r="982" spans="1:30" ht="15.75" customHeight="1" x14ac:dyDescent="0.25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</row>
    <row r="983" spans="1:30" ht="15.75" customHeight="1" x14ac:dyDescent="0.25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</row>
    <row r="984" spans="1:30" ht="15.75" customHeight="1" x14ac:dyDescent="0.25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</row>
    <row r="985" spans="1:30" ht="15.75" customHeight="1" x14ac:dyDescent="0.25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</row>
    <row r="986" spans="1:30" ht="15.75" customHeight="1" x14ac:dyDescent="0.25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</row>
    <row r="987" spans="1:30" ht="15.75" customHeight="1" x14ac:dyDescent="0.25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</row>
    <row r="988" spans="1:30" ht="15.75" customHeight="1" x14ac:dyDescent="0.25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</row>
    <row r="989" spans="1:30" ht="15.75" customHeight="1" x14ac:dyDescent="0.25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</row>
    <row r="990" spans="1:30" ht="15.75" customHeight="1" x14ac:dyDescent="0.25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</row>
    <row r="991" spans="1:30" ht="15.75" customHeight="1" x14ac:dyDescent="0.25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</row>
    <row r="992" spans="1:30" ht="15.75" customHeight="1" x14ac:dyDescent="0.25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</row>
    <row r="993" spans="1:30" ht="15.75" customHeight="1" x14ac:dyDescent="0.25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</row>
    <row r="994" spans="1:30" ht="15.75" customHeight="1" x14ac:dyDescent="0.25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</row>
    <row r="995" spans="1:30" ht="15.75" customHeight="1" x14ac:dyDescent="0.25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</row>
    <row r="996" spans="1:30" ht="15.75" customHeight="1" x14ac:dyDescent="0.25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</row>
    <row r="997" spans="1:30" ht="15.75" customHeight="1" x14ac:dyDescent="0.25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</row>
    <row r="998" spans="1:30" ht="15.75" customHeight="1" x14ac:dyDescent="0.25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</row>
    <row r="999" spans="1:30" ht="15.75" customHeight="1" x14ac:dyDescent="0.25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</row>
  </sheetData>
  <autoFilter ref="A6:AD102"/>
  <mergeCells count="77">
    <mergeCell ref="A204:F204"/>
    <mergeCell ref="A205:F205"/>
    <mergeCell ref="A206:F206"/>
    <mergeCell ref="A207:F207"/>
    <mergeCell ref="A208:F208"/>
    <mergeCell ref="A203:F203"/>
    <mergeCell ref="A192:F192"/>
    <mergeCell ref="A193:F193"/>
    <mergeCell ref="A194:F194"/>
    <mergeCell ref="A195:F195"/>
    <mergeCell ref="A196:F196"/>
    <mergeCell ref="A197:F197"/>
    <mergeCell ref="A198:F198"/>
    <mergeCell ref="A199:F199"/>
    <mergeCell ref="A200:F200"/>
    <mergeCell ref="A201:F201"/>
    <mergeCell ref="A202:F202"/>
    <mergeCell ref="A191:F191"/>
    <mergeCell ref="A180:F180"/>
    <mergeCell ref="A181:F181"/>
    <mergeCell ref="A182:F182"/>
    <mergeCell ref="A183:F183"/>
    <mergeCell ref="A184:F184"/>
    <mergeCell ref="A185:F185"/>
    <mergeCell ref="A186:F186"/>
    <mergeCell ref="A187:F187"/>
    <mergeCell ref="A188:F188"/>
    <mergeCell ref="A189:F189"/>
    <mergeCell ref="A190:F190"/>
    <mergeCell ref="A179:F179"/>
    <mergeCell ref="A168:F168"/>
    <mergeCell ref="A169:F169"/>
    <mergeCell ref="A170:F170"/>
    <mergeCell ref="A171:F171"/>
    <mergeCell ref="A172:F172"/>
    <mergeCell ref="A173:F173"/>
    <mergeCell ref="A174:F174"/>
    <mergeCell ref="A175:F175"/>
    <mergeCell ref="A176:F176"/>
    <mergeCell ref="A177:F177"/>
    <mergeCell ref="A178:F178"/>
    <mergeCell ref="A167:F167"/>
    <mergeCell ref="A156:F156"/>
    <mergeCell ref="A157:F157"/>
    <mergeCell ref="A158:F158"/>
    <mergeCell ref="A159:F159"/>
    <mergeCell ref="A160:F160"/>
    <mergeCell ref="A161:F161"/>
    <mergeCell ref="A162:F162"/>
    <mergeCell ref="A163:F163"/>
    <mergeCell ref="A164:F164"/>
    <mergeCell ref="A165:F165"/>
    <mergeCell ref="A166:F166"/>
    <mergeCell ref="A155:F155"/>
    <mergeCell ref="A144:F144"/>
    <mergeCell ref="A145:F145"/>
    <mergeCell ref="A146:F146"/>
    <mergeCell ref="A147:F147"/>
    <mergeCell ref="A148:F148"/>
    <mergeCell ref="A149:F149"/>
    <mergeCell ref="A150:F150"/>
    <mergeCell ref="A151:F151"/>
    <mergeCell ref="A152:F152"/>
    <mergeCell ref="A153:F153"/>
    <mergeCell ref="A154:F154"/>
    <mergeCell ref="A143:F143"/>
    <mergeCell ref="A1:J1"/>
    <mergeCell ref="A2:J2"/>
    <mergeCell ref="A3:J3"/>
    <mergeCell ref="B4:J4"/>
    <mergeCell ref="A5:J5"/>
    <mergeCell ref="A104:I104"/>
    <mergeCell ref="A122:I122"/>
    <mergeCell ref="A139:F139"/>
    <mergeCell ref="A140:F140"/>
    <mergeCell ref="A141:F141"/>
    <mergeCell ref="A142:F142"/>
  </mergeCells>
  <dataValidations disablePrompts="1" count="4">
    <dataValidation type="list" allowBlank="1" sqref="D124:D126 D7:D89 D106:D113">
      <formula1>"AGP,CLH,CLT,COM,CTD,CTI,DES,DISP,ELE,ESG,EST,EXM,EXQ,EXR,FRQ,REV,VAGO"</formula1>
    </dataValidation>
    <dataValidation type="list" allowBlank="1" sqref="B124:B126">
      <formula1>"FGS-1,FGS-2,FGS-3,FGA-1,FGA-2,FGA-3"</formula1>
    </dataValidation>
    <dataValidation type="list" allowBlank="1" sqref="B106:B113">
      <formula1>"FDA,FDA-1,FDA-2,FDA-3,FDA-4"</formula1>
    </dataValidation>
    <dataValidation type="list" allowBlank="1" sqref="B7:B89">
      <formula1>"DAS,DAS-1,DAS-2,DAS-3,DAS-4,DAS-5,CAA-1,CAA-2,CAA-3,CAA-4,CAA-5"</formula1>
    </dataValidation>
  </dataValidations>
  <pageMargins left="0.511811024" right="0.511811024" top="0.78740157499999996" bottom="0.78740157499999996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JAN 2022</vt:lpstr>
      <vt:lpstr>FEV 2022 </vt:lpstr>
      <vt:lpstr>MAR 2022</vt:lpstr>
      <vt:lpstr>ABRIL 2022</vt:lpstr>
      <vt:lpstr>MAI 2022</vt:lpstr>
      <vt:lpstr>2022_JUNHO</vt:lpstr>
      <vt:lpstr>2022_JULHO</vt:lpstr>
      <vt:lpstr>2022_AGOSTO</vt:lpstr>
      <vt:lpstr>2022_SETEMBRO</vt:lpstr>
      <vt:lpstr>2022_OUTUBRO</vt:lpstr>
      <vt:lpstr>2022_NOVEMBRO</vt:lpstr>
      <vt:lpstr>2022_DEZEMBRO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marcelle campos</dc:creator>
  <cp:lastModifiedBy>Rebeca</cp:lastModifiedBy>
  <dcterms:created xsi:type="dcterms:W3CDTF">2019-09-09T18:41:44Z</dcterms:created>
  <dcterms:modified xsi:type="dcterms:W3CDTF">2023-01-24T18:33:30Z</dcterms:modified>
</cp:coreProperties>
</file>