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cessos Controle Interno\2024\02.2024 - Monitoramento da LAI\11 - Competência Novembro\04 - Quem é Quem\"/>
    </mc:Choice>
  </mc:AlternateContent>
  <xr:revisionPtr revIDLastSave="0" documentId="8_{A279D9DA-0404-499F-9C9D-02DBF50CD89B}" xr6:coauthVersionLast="47" xr6:coauthVersionMax="47" xr10:uidLastSave="{00000000-0000-0000-0000-000000000000}"/>
  <bookViews>
    <workbookView xWindow="-120" yWindow="-120" windowWidth="24240" windowHeight="13290" firstSheet="4" activeTab="10" xr2:uid="{7A30C710-F580-4935-83BF-3AE0095DD659}"/>
  </bookViews>
  <sheets>
    <sheet name="JAN - 2024" sheetId="1" r:id="rId1"/>
    <sheet name="FEV - 2024" sheetId="3" r:id="rId2"/>
    <sheet name="MAR - 2024" sheetId="4" r:id="rId3"/>
    <sheet name="ABR - 2024 " sheetId="5" r:id="rId4"/>
    <sheet name="MAI - 2024 " sheetId="6" r:id="rId5"/>
    <sheet name="JUN - 2024" sheetId="7" r:id="rId6"/>
    <sheet name="JUL - 2024" sheetId="8" r:id="rId7"/>
    <sheet name="AGO - 2024" sheetId="9" r:id="rId8"/>
    <sheet name="SET - 2024" sheetId="10" r:id="rId9"/>
    <sheet name="OUT - 2024" sheetId="11" r:id="rId10"/>
    <sheet name="NOV - 2024" sheetId="12" r:id="rId11"/>
  </sheets>
  <definedNames>
    <definedName name="_xlnm.Print_Area" localSheetId="3">'ABR - 2024 '!$A$1:$J$213</definedName>
    <definedName name="_xlnm.Print_Area" localSheetId="1">'FEV - 2024'!$A$1:$J$213</definedName>
    <definedName name="_xlnm.Print_Area" localSheetId="0">'JAN - 2024'!$A$1:$J$213</definedName>
    <definedName name="_xlnm.Print_Area" localSheetId="4">'MAI - 2024 '!$A$1:$J$213</definedName>
    <definedName name="_xlnm.Print_Area" localSheetId="2">'MAR - 2024'!$A$1:$J$213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8" i="12" l="1"/>
  <c r="H138" i="12"/>
  <c r="G138" i="12"/>
  <c r="E138" i="12"/>
  <c r="D138" i="12"/>
  <c r="C138" i="12"/>
  <c r="I137" i="12"/>
  <c r="H137" i="12"/>
  <c r="G137" i="12"/>
  <c r="D137" i="12"/>
  <c r="C137" i="12"/>
  <c r="H136" i="12"/>
  <c r="G136" i="12"/>
  <c r="D136" i="12"/>
  <c r="C136" i="12"/>
  <c r="E136" i="12" s="1"/>
  <c r="H135" i="12"/>
  <c r="G135" i="12"/>
  <c r="D135" i="12"/>
  <c r="C135" i="12"/>
  <c r="E135" i="12" s="1"/>
  <c r="H134" i="12"/>
  <c r="G134" i="12"/>
  <c r="D134" i="12"/>
  <c r="C134" i="12"/>
  <c r="E134" i="12" s="1"/>
  <c r="H133" i="12"/>
  <c r="G133" i="12"/>
  <c r="G139" i="12" s="1"/>
  <c r="D133" i="12"/>
  <c r="D139" i="12" s="1"/>
  <c r="C133" i="12"/>
  <c r="I131" i="12"/>
  <c r="I136" i="12" s="1"/>
  <c r="I130" i="12"/>
  <c r="I129" i="12"/>
  <c r="I135" i="12" s="1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0" i="12"/>
  <c r="H110" i="12"/>
  <c r="G110" i="12"/>
  <c r="D110" i="12"/>
  <c r="C110" i="12"/>
  <c r="H109" i="12"/>
  <c r="G109" i="12"/>
  <c r="D109" i="12"/>
  <c r="C109" i="12"/>
  <c r="E109" i="12" s="1"/>
  <c r="H108" i="12"/>
  <c r="G108" i="12"/>
  <c r="D108" i="12"/>
  <c r="C108" i="12"/>
  <c r="E108" i="12" s="1"/>
  <c r="H107" i="12"/>
  <c r="G107" i="12"/>
  <c r="D107" i="12"/>
  <c r="C107" i="12"/>
  <c r="E107" i="12" s="1"/>
  <c r="H106" i="12"/>
  <c r="G106" i="12"/>
  <c r="D106" i="12"/>
  <c r="C106" i="12"/>
  <c r="I104" i="12"/>
  <c r="I109" i="12" s="1"/>
  <c r="I103" i="12"/>
  <c r="I102" i="12"/>
  <c r="I101" i="12"/>
  <c r="I100" i="12"/>
  <c r="I107" i="12" s="1"/>
  <c r="I99" i="12"/>
  <c r="I106" i="12" s="1"/>
  <c r="I94" i="12"/>
  <c r="H94" i="12"/>
  <c r="G94" i="12"/>
  <c r="D94" i="12"/>
  <c r="C94" i="12"/>
  <c r="I93" i="12"/>
  <c r="H93" i="12"/>
  <c r="G93" i="12"/>
  <c r="D93" i="12"/>
  <c r="C93" i="12"/>
  <c r="I92" i="12"/>
  <c r="H92" i="12"/>
  <c r="G92" i="12"/>
  <c r="D92" i="12"/>
  <c r="C92" i="12"/>
  <c r="E92" i="12" s="1"/>
  <c r="I91" i="12"/>
  <c r="H91" i="12"/>
  <c r="G91" i="12"/>
  <c r="D91" i="12"/>
  <c r="C91" i="12"/>
  <c r="E91" i="12" s="1"/>
  <c r="I90" i="12"/>
  <c r="H90" i="12"/>
  <c r="G90" i="12"/>
  <c r="D90" i="12"/>
  <c r="C90" i="12"/>
  <c r="I89" i="12"/>
  <c r="H89" i="12"/>
  <c r="G89" i="12"/>
  <c r="D89" i="12"/>
  <c r="C89" i="12"/>
  <c r="I88" i="12"/>
  <c r="H88" i="12"/>
  <c r="G88" i="12"/>
  <c r="D88" i="12"/>
  <c r="C88" i="12"/>
  <c r="E88" i="12" s="1"/>
  <c r="I87" i="12"/>
  <c r="H87" i="12"/>
  <c r="G87" i="12"/>
  <c r="E87" i="12"/>
  <c r="D87" i="12"/>
  <c r="C87" i="12"/>
  <c r="I86" i="12"/>
  <c r="H86" i="12"/>
  <c r="G86" i="12"/>
  <c r="D86" i="12"/>
  <c r="C86" i="12"/>
  <c r="I85" i="12"/>
  <c r="H85" i="12"/>
  <c r="G85" i="12"/>
  <c r="D85" i="12"/>
  <c r="C85" i="12"/>
  <c r="E85" i="12" s="1"/>
  <c r="I84" i="12"/>
  <c r="H84" i="12"/>
  <c r="G84" i="12"/>
  <c r="D84" i="12"/>
  <c r="D95" i="12" s="1"/>
  <c r="C84" i="12"/>
  <c r="J82" i="12"/>
  <c r="J81" i="12"/>
  <c r="J80" i="12"/>
  <c r="J94" i="12" s="1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90" i="12" s="1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85" i="12" s="1"/>
  <c r="J7" i="12"/>
  <c r="J84" i="12" s="1"/>
  <c r="J89" i="12" l="1"/>
  <c r="J92" i="12"/>
  <c r="J93" i="12"/>
  <c r="G95" i="12"/>
  <c r="E86" i="12"/>
  <c r="E89" i="12"/>
  <c r="H111" i="12"/>
  <c r="H142" i="12" s="1"/>
  <c r="E110" i="12"/>
  <c r="E137" i="12"/>
  <c r="J86" i="12"/>
  <c r="J87" i="12"/>
  <c r="J95" i="12" s="1"/>
  <c r="J88" i="12"/>
  <c r="J91" i="12"/>
  <c r="H95" i="12"/>
  <c r="E90" i="12"/>
  <c r="E93" i="12"/>
  <c r="C111" i="12"/>
  <c r="G111" i="12"/>
  <c r="I133" i="12"/>
  <c r="I139" i="12" s="1"/>
  <c r="H139" i="12"/>
  <c r="E84" i="12"/>
  <c r="I95" i="12"/>
  <c r="E94" i="12"/>
  <c r="I108" i="12"/>
  <c r="D111" i="12"/>
  <c r="D142" i="12" s="1"/>
  <c r="I134" i="12"/>
  <c r="C139" i="12"/>
  <c r="I111" i="12"/>
  <c r="E95" i="12"/>
  <c r="E106" i="12"/>
  <c r="E111" i="12" s="1"/>
  <c r="C95" i="12"/>
  <c r="E133" i="12"/>
  <c r="E139" i="12" s="1"/>
  <c r="G142" i="12" l="1"/>
  <c r="C142" i="12"/>
  <c r="E142" i="12"/>
  <c r="I142" i="12"/>
  <c r="I138" i="11"/>
  <c r="H138" i="11"/>
  <c r="G138" i="11"/>
  <c r="E138" i="11"/>
  <c r="D138" i="11"/>
  <c r="C138" i="11"/>
  <c r="I137" i="11"/>
  <c r="H137" i="11"/>
  <c r="G137" i="11"/>
  <c r="D137" i="11"/>
  <c r="C137" i="11"/>
  <c r="E137" i="11" s="1"/>
  <c r="H136" i="11"/>
  <c r="G136" i="11"/>
  <c r="D136" i="11"/>
  <c r="C136" i="11"/>
  <c r="E136" i="11" s="1"/>
  <c r="H135" i="11"/>
  <c r="G135" i="11"/>
  <c r="D135" i="11"/>
  <c r="C135" i="11"/>
  <c r="E135" i="11" s="1"/>
  <c r="H134" i="11"/>
  <c r="G134" i="11"/>
  <c r="D134" i="11"/>
  <c r="C134" i="11"/>
  <c r="E134" i="11" s="1"/>
  <c r="H133" i="11"/>
  <c r="G133" i="11"/>
  <c r="G139" i="11" s="1"/>
  <c r="D133" i="11"/>
  <c r="D139" i="11" s="1"/>
  <c r="C133" i="11"/>
  <c r="I131" i="11"/>
  <c r="I136" i="11" s="1"/>
  <c r="I130" i="11"/>
  <c r="I129" i="11"/>
  <c r="I135" i="11" s="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0" i="11"/>
  <c r="H110" i="11"/>
  <c r="G110" i="11"/>
  <c r="D110" i="11"/>
  <c r="C110" i="11"/>
  <c r="H109" i="11"/>
  <c r="G109" i="11"/>
  <c r="D109" i="11"/>
  <c r="C109" i="11"/>
  <c r="E109" i="11" s="1"/>
  <c r="H108" i="11"/>
  <c r="G108" i="11"/>
  <c r="D108" i="11"/>
  <c r="C108" i="11"/>
  <c r="H107" i="11"/>
  <c r="H111" i="11" s="1"/>
  <c r="G107" i="11"/>
  <c r="G111" i="11" s="1"/>
  <c r="D107" i="11"/>
  <c r="C107" i="11"/>
  <c r="E107" i="11" s="1"/>
  <c r="I106" i="11"/>
  <c r="H106" i="11"/>
  <c r="G106" i="11"/>
  <c r="D106" i="11"/>
  <c r="D111" i="11" s="1"/>
  <c r="C106" i="11"/>
  <c r="I104" i="11"/>
  <c r="I109" i="11" s="1"/>
  <c r="I103" i="11"/>
  <c r="I102" i="11"/>
  <c r="I108" i="11" s="1"/>
  <c r="I101" i="11"/>
  <c r="I100" i="11"/>
  <c r="I99" i="11"/>
  <c r="I94" i="11"/>
  <c r="H94" i="11"/>
  <c r="G94" i="11"/>
  <c r="D94" i="11"/>
  <c r="C94" i="11"/>
  <c r="I93" i="11"/>
  <c r="H93" i="11"/>
  <c r="G93" i="11"/>
  <c r="D93" i="11"/>
  <c r="C93" i="11"/>
  <c r="E93" i="11" s="1"/>
  <c r="I92" i="11"/>
  <c r="H92" i="11"/>
  <c r="G92" i="11"/>
  <c r="D92" i="11"/>
  <c r="C92" i="11"/>
  <c r="I91" i="11"/>
  <c r="H91" i="11"/>
  <c r="G91" i="11"/>
  <c r="E91" i="11"/>
  <c r="D91" i="11"/>
  <c r="C91" i="11"/>
  <c r="I90" i="11"/>
  <c r="H90" i="11"/>
  <c r="G90" i="11"/>
  <c r="D90" i="11"/>
  <c r="C90" i="11"/>
  <c r="I89" i="11"/>
  <c r="H89" i="11"/>
  <c r="G89" i="11"/>
  <c r="D89" i="11"/>
  <c r="C89" i="11"/>
  <c r="I88" i="11"/>
  <c r="H88" i="11"/>
  <c r="G88" i="11"/>
  <c r="D88" i="11"/>
  <c r="C88" i="11"/>
  <c r="I87" i="11"/>
  <c r="H87" i="11"/>
  <c r="G87" i="11"/>
  <c r="D87" i="11"/>
  <c r="C87" i="11"/>
  <c r="E87" i="11" s="1"/>
  <c r="I86" i="11"/>
  <c r="H86" i="11"/>
  <c r="G86" i="11"/>
  <c r="D86" i="11"/>
  <c r="E86" i="11" s="1"/>
  <c r="C86" i="11"/>
  <c r="I85" i="11"/>
  <c r="H85" i="11"/>
  <c r="G85" i="11"/>
  <c r="D85" i="11"/>
  <c r="C85" i="11"/>
  <c r="I84" i="11"/>
  <c r="H84" i="11"/>
  <c r="H95" i="11" s="1"/>
  <c r="G142" i="11" s="1"/>
  <c r="G84" i="11"/>
  <c r="D84" i="11"/>
  <c r="C84" i="11"/>
  <c r="E84" i="11" s="1"/>
  <c r="J82" i="11"/>
  <c r="J94" i="11" s="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91" i="11" s="1"/>
  <c r="J49" i="11"/>
  <c r="J48" i="11"/>
  <c r="J47" i="11"/>
  <c r="J90" i="11" s="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88" i="11" s="1"/>
  <c r="J21" i="11"/>
  <c r="J20" i="11"/>
  <c r="J19" i="11"/>
  <c r="J18" i="11"/>
  <c r="J87" i="11" s="1"/>
  <c r="J17" i="11"/>
  <c r="J16" i="11"/>
  <c r="J15" i="11"/>
  <c r="J14" i="11"/>
  <c r="J13" i="11"/>
  <c r="J12" i="11"/>
  <c r="J11" i="11"/>
  <c r="J10" i="11"/>
  <c r="J86" i="11" s="1"/>
  <c r="J9" i="11"/>
  <c r="J8" i="11"/>
  <c r="J7" i="11"/>
  <c r="J84" i="11" s="1"/>
  <c r="I95" i="11" l="1"/>
  <c r="E90" i="11"/>
  <c r="J85" i="11"/>
  <c r="J95" i="11" s="1"/>
  <c r="D95" i="11"/>
  <c r="E85" i="11"/>
  <c r="E88" i="11"/>
  <c r="E94" i="11"/>
  <c r="E108" i="11"/>
  <c r="E110" i="11"/>
  <c r="H139" i="11"/>
  <c r="J89" i="11"/>
  <c r="J92" i="11"/>
  <c r="J93" i="11"/>
  <c r="G95" i="11"/>
  <c r="E89" i="11"/>
  <c r="E95" i="11" s="1"/>
  <c r="E92" i="11"/>
  <c r="I107" i="11"/>
  <c r="I111" i="11" s="1"/>
  <c r="I133" i="11"/>
  <c r="I134" i="11"/>
  <c r="I139" i="11" s="1"/>
  <c r="E133" i="11"/>
  <c r="E139" i="11" s="1"/>
  <c r="H142" i="11"/>
  <c r="D142" i="11"/>
  <c r="C139" i="11"/>
  <c r="E106" i="11"/>
  <c r="E111" i="11" s="1"/>
  <c r="C95" i="11"/>
  <c r="C111" i="11"/>
  <c r="I142" i="11" l="1"/>
  <c r="C142" i="11"/>
  <c r="E142" i="11"/>
  <c r="I138" i="10"/>
  <c r="H138" i="10"/>
  <c r="G138" i="10"/>
  <c r="D138" i="10"/>
  <c r="C138" i="10"/>
  <c r="E138" i="10" s="1"/>
  <c r="I137" i="10"/>
  <c r="H137" i="10"/>
  <c r="G137" i="10"/>
  <c r="E137" i="10"/>
  <c r="D137" i="10"/>
  <c r="C137" i="10"/>
  <c r="H136" i="10"/>
  <c r="G136" i="10"/>
  <c r="D136" i="10"/>
  <c r="C136" i="10"/>
  <c r="E136" i="10" s="1"/>
  <c r="H135" i="10"/>
  <c r="G135" i="10"/>
  <c r="E135" i="10"/>
  <c r="D135" i="10"/>
  <c r="C135" i="10"/>
  <c r="H134" i="10"/>
  <c r="G134" i="10"/>
  <c r="D134" i="10"/>
  <c r="C134" i="10"/>
  <c r="E134" i="10" s="1"/>
  <c r="H133" i="10"/>
  <c r="H139" i="10" s="1"/>
  <c r="G133" i="10"/>
  <c r="G139" i="10" s="1"/>
  <c r="E133" i="10"/>
  <c r="D133" i="10"/>
  <c r="D139" i="10" s="1"/>
  <c r="C133" i="10"/>
  <c r="C139" i="10" s="1"/>
  <c r="I131" i="10"/>
  <c r="I136" i="10" s="1"/>
  <c r="I130" i="10"/>
  <c r="I129" i="10"/>
  <c r="I135" i="10" s="1"/>
  <c r="I128" i="10"/>
  <c r="I127" i="10"/>
  <c r="I126" i="10"/>
  <c r="I125" i="10"/>
  <c r="I134" i="10" s="1"/>
  <c r="I124" i="10"/>
  <c r="I123" i="10"/>
  <c r="I122" i="10"/>
  <c r="I121" i="10"/>
  <c r="I120" i="10"/>
  <c r="I119" i="10"/>
  <c r="I118" i="10"/>
  <c r="I117" i="10"/>
  <c r="I116" i="10"/>
  <c r="I115" i="10"/>
  <c r="I133" i="10" s="1"/>
  <c r="I110" i="10"/>
  <c r="H110" i="10"/>
  <c r="G110" i="10"/>
  <c r="D110" i="10"/>
  <c r="C110" i="10"/>
  <c r="E110" i="10" s="1"/>
  <c r="H109" i="10"/>
  <c r="G109" i="10"/>
  <c r="D109" i="10"/>
  <c r="E109" i="10" s="1"/>
  <c r="C109" i="10"/>
  <c r="H108" i="10"/>
  <c r="G108" i="10"/>
  <c r="D108" i="10"/>
  <c r="C108" i="10"/>
  <c r="E108" i="10" s="1"/>
  <c r="H107" i="10"/>
  <c r="G107" i="10"/>
  <c r="D107" i="10"/>
  <c r="E107" i="10" s="1"/>
  <c r="C107" i="10"/>
  <c r="H106" i="10"/>
  <c r="H111" i="10" s="1"/>
  <c r="G106" i="10"/>
  <c r="G111" i="10" s="1"/>
  <c r="D106" i="10"/>
  <c r="C106" i="10"/>
  <c r="C111" i="10" s="1"/>
  <c r="I104" i="10"/>
  <c r="I109" i="10" s="1"/>
  <c r="I103" i="10"/>
  <c r="I102" i="10"/>
  <c r="I108" i="10" s="1"/>
  <c r="I101" i="10"/>
  <c r="I100" i="10"/>
  <c r="I107" i="10" s="1"/>
  <c r="I99" i="10"/>
  <c r="I106" i="10" s="1"/>
  <c r="I94" i="10"/>
  <c r="H94" i="10"/>
  <c r="G94" i="10"/>
  <c r="D94" i="10"/>
  <c r="C94" i="10"/>
  <c r="E94" i="10" s="1"/>
  <c r="J93" i="10"/>
  <c r="I93" i="10"/>
  <c r="H93" i="10"/>
  <c r="G93" i="10"/>
  <c r="E93" i="10"/>
  <c r="D93" i="10"/>
  <c r="C93" i="10"/>
  <c r="I92" i="10"/>
  <c r="H92" i="10"/>
  <c r="G92" i="10"/>
  <c r="D92" i="10"/>
  <c r="C92" i="10"/>
  <c r="E92" i="10" s="1"/>
  <c r="I91" i="10"/>
  <c r="H91" i="10"/>
  <c r="G91" i="10"/>
  <c r="D91" i="10"/>
  <c r="C91" i="10"/>
  <c r="E91" i="10" s="1"/>
  <c r="I90" i="10"/>
  <c r="H90" i="10"/>
  <c r="G90" i="10"/>
  <c r="D90" i="10"/>
  <c r="C90" i="10"/>
  <c r="E90" i="10" s="1"/>
  <c r="I89" i="10"/>
  <c r="H89" i="10"/>
  <c r="G89" i="10"/>
  <c r="E89" i="10"/>
  <c r="D89" i="10"/>
  <c r="C89" i="10"/>
  <c r="I88" i="10"/>
  <c r="H88" i="10"/>
  <c r="G88" i="10"/>
  <c r="D88" i="10"/>
  <c r="C88" i="10"/>
  <c r="E88" i="10" s="1"/>
  <c r="I87" i="10"/>
  <c r="H87" i="10"/>
  <c r="H95" i="10" s="1"/>
  <c r="G142" i="10" s="1"/>
  <c r="G87" i="10"/>
  <c r="D87" i="10"/>
  <c r="C87" i="10"/>
  <c r="E87" i="10" s="1"/>
  <c r="I86" i="10"/>
  <c r="H86" i="10"/>
  <c r="G86" i="10"/>
  <c r="E86" i="10"/>
  <c r="D86" i="10"/>
  <c r="C86" i="10"/>
  <c r="J85" i="10"/>
  <c r="I85" i="10"/>
  <c r="H85" i="10"/>
  <c r="G85" i="10"/>
  <c r="E85" i="10"/>
  <c r="D85" i="10"/>
  <c r="C85" i="10"/>
  <c r="I84" i="10"/>
  <c r="I95" i="10" s="1"/>
  <c r="H84" i="10"/>
  <c r="G84" i="10"/>
  <c r="G95" i="10" s="1"/>
  <c r="D84" i="10"/>
  <c r="D95" i="10" s="1"/>
  <c r="C84" i="10"/>
  <c r="E84" i="10" s="1"/>
  <c r="J82" i="10"/>
  <c r="J81" i="10"/>
  <c r="J80" i="10"/>
  <c r="J94" i="10" s="1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92" i="10" s="1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91" i="10" s="1"/>
  <c r="J47" i="10"/>
  <c r="J90" i="10" s="1"/>
  <c r="J46" i="10"/>
  <c r="J45" i="10"/>
  <c r="J44" i="10"/>
  <c r="J43" i="10"/>
  <c r="J42" i="10"/>
  <c r="J41" i="10"/>
  <c r="J40" i="10"/>
  <c r="J89" i="10" s="1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88" i="10" s="1"/>
  <c r="J21" i="10"/>
  <c r="J20" i="10"/>
  <c r="J19" i="10"/>
  <c r="J18" i="10"/>
  <c r="J17" i="10"/>
  <c r="J16" i="10"/>
  <c r="J15" i="10"/>
  <c r="J87" i="10" s="1"/>
  <c r="J14" i="10"/>
  <c r="J13" i="10"/>
  <c r="J12" i="10"/>
  <c r="J11" i="10"/>
  <c r="J10" i="10"/>
  <c r="J86" i="10" s="1"/>
  <c r="J9" i="10"/>
  <c r="J8" i="10"/>
  <c r="J7" i="10"/>
  <c r="J84" i="10" s="1"/>
  <c r="E139" i="10" l="1"/>
  <c r="E95" i="10"/>
  <c r="E142" i="10" s="1"/>
  <c r="H142" i="10"/>
  <c r="I139" i="10"/>
  <c r="J95" i="10"/>
  <c r="I111" i="10"/>
  <c r="C95" i="10"/>
  <c r="C142" i="10" s="1"/>
  <c r="E106" i="10"/>
  <c r="E111" i="10" s="1"/>
  <c r="D111" i="10"/>
  <c r="D142" i="10" s="1"/>
  <c r="I142" i="10" l="1"/>
  <c r="I138" i="9"/>
  <c r="H138" i="9"/>
  <c r="G138" i="9"/>
  <c r="E138" i="9"/>
  <c r="D138" i="9"/>
  <c r="C138" i="9"/>
  <c r="I137" i="9"/>
  <c r="H137" i="9"/>
  <c r="G137" i="9"/>
  <c r="D137" i="9"/>
  <c r="C137" i="9"/>
  <c r="E137" i="9" s="1"/>
  <c r="H136" i="9"/>
  <c r="G136" i="9"/>
  <c r="D136" i="9"/>
  <c r="C136" i="9"/>
  <c r="E136" i="9" s="1"/>
  <c r="H135" i="9"/>
  <c r="G135" i="9"/>
  <c r="D135" i="9"/>
  <c r="C135" i="9"/>
  <c r="H134" i="9"/>
  <c r="G134" i="9"/>
  <c r="E134" i="9"/>
  <c r="D134" i="9"/>
  <c r="C134" i="9"/>
  <c r="H133" i="9"/>
  <c r="G133" i="9"/>
  <c r="G139" i="9" s="1"/>
  <c r="D133" i="9"/>
  <c r="C133" i="9"/>
  <c r="I131" i="9"/>
  <c r="I136" i="9" s="1"/>
  <c r="I130" i="9"/>
  <c r="I129" i="9"/>
  <c r="I135" i="9" s="1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0" i="9"/>
  <c r="H110" i="9"/>
  <c r="G110" i="9"/>
  <c r="D110" i="9"/>
  <c r="C110" i="9"/>
  <c r="H109" i="9"/>
  <c r="G109" i="9"/>
  <c r="D109" i="9"/>
  <c r="C109" i="9"/>
  <c r="E109" i="9" s="1"/>
  <c r="H108" i="9"/>
  <c r="G108" i="9"/>
  <c r="D108" i="9"/>
  <c r="C108" i="9"/>
  <c r="H107" i="9"/>
  <c r="G107" i="9"/>
  <c r="D107" i="9"/>
  <c r="C107" i="9"/>
  <c r="E107" i="9" s="1"/>
  <c r="H106" i="9"/>
  <c r="G106" i="9"/>
  <c r="D106" i="9"/>
  <c r="E106" i="9" s="1"/>
  <c r="C106" i="9"/>
  <c r="I104" i="9"/>
  <c r="I109" i="9" s="1"/>
  <c r="I103" i="9"/>
  <c r="I102" i="9"/>
  <c r="I108" i="9" s="1"/>
  <c r="I101" i="9"/>
  <c r="I100" i="9"/>
  <c r="I107" i="9" s="1"/>
  <c r="I99" i="9"/>
  <c r="I106" i="9" s="1"/>
  <c r="I94" i="9"/>
  <c r="H94" i="9"/>
  <c r="G94" i="9"/>
  <c r="D94" i="9"/>
  <c r="C94" i="9"/>
  <c r="I93" i="9"/>
  <c r="H93" i="9"/>
  <c r="G93" i="9"/>
  <c r="D93" i="9"/>
  <c r="C93" i="9"/>
  <c r="I92" i="9"/>
  <c r="H92" i="9"/>
  <c r="G92" i="9"/>
  <c r="D92" i="9"/>
  <c r="C92" i="9"/>
  <c r="I91" i="9"/>
  <c r="H91" i="9"/>
  <c r="G91" i="9"/>
  <c r="D91" i="9"/>
  <c r="C91" i="9"/>
  <c r="E91" i="9" s="1"/>
  <c r="I90" i="9"/>
  <c r="H90" i="9"/>
  <c r="G90" i="9"/>
  <c r="D90" i="9"/>
  <c r="E90" i="9" s="1"/>
  <c r="C90" i="9"/>
  <c r="I89" i="9"/>
  <c r="H89" i="9"/>
  <c r="G89" i="9"/>
  <c r="D89" i="9"/>
  <c r="C89" i="9"/>
  <c r="I88" i="9"/>
  <c r="H88" i="9"/>
  <c r="G88" i="9"/>
  <c r="D88" i="9"/>
  <c r="C88" i="9"/>
  <c r="E88" i="9" s="1"/>
  <c r="I87" i="9"/>
  <c r="H87" i="9"/>
  <c r="G87" i="9"/>
  <c r="D87" i="9"/>
  <c r="E87" i="9" s="1"/>
  <c r="C87" i="9"/>
  <c r="I86" i="9"/>
  <c r="H86" i="9"/>
  <c r="G86" i="9"/>
  <c r="D86" i="9"/>
  <c r="E86" i="9" s="1"/>
  <c r="C86" i="9"/>
  <c r="I85" i="9"/>
  <c r="H85" i="9"/>
  <c r="G85" i="9"/>
  <c r="D85" i="9"/>
  <c r="C85" i="9"/>
  <c r="E85" i="9" s="1"/>
  <c r="I84" i="9"/>
  <c r="I95" i="9" s="1"/>
  <c r="H84" i="9"/>
  <c r="G84" i="9"/>
  <c r="D84" i="9"/>
  <c r="C84" i="9"/>
  <c r="E84" i="9" s="1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90" i="9" s="1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85" i="9" s="1"/>
  <c r="J7" i="9"/>
  <c r="J84" i="9" s="1"/>
  <c r="I138" i="8"/>
  <c r="H138" i="8"/>
  <c r="G138" i="8"/>
  <c r="E138" i="8"/>
  <c r="D138" i="8"/>
  <c r="C138" i="8"/>
  <c r="I137" i="8"/>
  <c r="H137" i="8"/>
  <c r="G137" i="8"/>
  <c r="D137" i="8"/>
  <c r="C137" i="8"/>
  <c r="H136" i="8"/>
  <c r="G136" i="8"/>
  <c r="D136" i="8"/>
  <c r="C136" i="8"/>
  <c r="E136" i="8" s="1"/>
  <c r="H135" i="8"/>
  <c r="G135" i="8"/>
  <c r="D135" i="8"/>
  <c r="C135" i="8"/>
  <c r="E135" i="8" s="1"/>
  <c r="H134" i="8"/>
  <c r="G134" i="8"/>
  <c r="D134" i="8"/>
  <c r="C134" i="8"/>
  <c r="E134" i="8" s="1"/>
  <c r="H133" i="8"/>
  <c r="G133" i="8"/>
  <c r="G139" i="8" s="1"/>
  <c r="D133" i="8"/>
  <c r="D139" i="8" s="1"/>
  <c r="C133" i="8"/>
  <c r="I131" i="8"/>
  <c r="I136" i="8" s="1"/>
  <c r="I130" i="8"/>
  <c r="I129" i="8"/>
  <c r="I135" i="8" s="1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0" i="8"/>
  <c r="H110" i="8"/>
  <c r="G110" i="8"/>
  <c r="D110" i="8"/>
  <c r="E110" i="8" s="1"/>
  <c r="C110" i="8"/>
  <c r="H109" i="8"/>
  <c r="G109" i="8"/>
  <c r="D109" i="8"/>
  <c r="C109" i="8"/>
  <c r="H108" i="8"/>
  <c r="G108" i="8"/>
  <c r="D108" i="8"/>
  <c r="E108" i="8" s="1"/>
  <c r="C108" i="8"/>
  <c r="H107" i="8"/>
  <c r="H111" i="8" s="1"/>
  <c r="G107" i="8"/>
  <c r="G111" i="8" s="1"/>
  <c r="D107" i="8"/>
  <c r="C107" i="8"/>
  <c r="I106" i="8"/>
  <c r="H106" i="8"/>
  <c r="G106" i="8"/>
  <c r="D106" i="8"/>
  <c r="C106" i="8"/>
  <c r="I104" i="8"/>
  <c r="I109" i="8" s="1"/>
  <c r="I103" i="8"/>
  <c r="I102" i="8"/>
  <c r="I108" i="8" s="1"/>
  <c r="I101" i="8"/>
  <c r="I100" i="8"/>
  <c r="I99" i="8"/>
  <c r="I94" i="8"/>
  <c r="H94" i="8"/>
  <c r="G94" i="8"/>
  <c r="D94" i="8"/>
  <c r="C94" i="8"/>
  <c r="I93" i="8"/>
  <c r="H93" i="8"/>
  <c r="G93" i="8"/>
  <c r="D93" i="8"/>
  <c r="C93" i="8"/>
  <c r="E93" i="8" s="1"/>
  <c r="I92" i="8"/>
  <c r="H92" i="8"/>
  <c r="G92" i="8"/>
  <c r="D92" i="8"/>
  <c r="C92" i="8"/>
  <c r="I91" i="8"/>
  <c r="H91" i="8"/>
  <c r="G91" i="8"/>
  <c r="D91" i="8"/>
  <c r="C91" i="8"/>
  <c r="E91" i="8" s="1"/>
  <c r="I90" i="8"/>
  <c r="H90" i="8"/>
  <c r="G90" i="8"/>
  <c r="D90" i="8"/>
  <c r="C90" i="8"/>
  <c r="I89" i="8"/>
  <c r="H89" i="8"/>
  <c r="G89" i="8"/>
  <c r="D89" i="8"/>
  <c r="C89" i="8"/>
  <c r="I88" i="8"/>
  <c r="H88" i="8"/>
  <c r="G88" i="8"/>
  <c r="D88" i="8"/>
  <c r="C88" i="8"/>
  <c r="E88" i="8" s="1"/>
  <c r="I87" i="8"/>
  <c r="H87" i="8"/>
  <c r="G87" i="8"/>
  <c r="D87" i="8"/>
  <c r="C87" i="8"/>
  <c r="E87" i="8" s="1"/>
  <c r="I86" i="8"/>
  <c r="H86" i="8"/>
  <c r="G86" i="8"/>
  <c r="D86" i="8"/>
  <c r="E86" i="8" s="1"/>
  <c r="C86" i="8"/>
  <c r="I85" i="8"/>
  <c r="H85" i="8"/>
  <c r="G85" i="8"/>
  <c r="D85" i="8"/>
  <c r="C85" i="8"/>
  <c r="I84" i="8"/>
  <c r="H84" i="8"/>
  <c r="H95" i="8" s="1"/>
  <c r="G142" i="8" s="1"/>
  <c r="G84" i="8"/>
  <c r="D84" i="8"/>
  <c r="C84" i="8"/>
  <c r="E84" i="8" s="1"/>
  <c r="J82" i="8"/>
  <c r="J94" i="8" s="1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91" i="8" s="1"/>
  <c r="J49" i="8"/>
  <c r="J48" i="8"/>
  <c r="J47" i="8"/>
  <c r="J90" i="8" s="1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88" i="8" s="1"/>
  <c r="J21" i="8"/>
  <c r="J20" i="8"/>
  <c r="J19" i="8"/>
  <c r="J18" i="8"/>
  <c r="J87" i="8" s="1"/>
  <c r="J17" i="8"/>
  <c r="J16" i="8"/>
  <c r="J15" i="8"/>
  <c r="J14" i="8"/>
  <c r="J13" i="8"/>
  <c r="J12" i="8"/>
  <c r="J11" i="8"/>
  <c r="J10" i="8"/>
  <c r="J86" i="8" s="1"/>
  <c r="J9" i="8"/>
  <c r="J8" i="8"/>
  <c r="J7" i="8"/>
  <c r="J84" i="8" s="1"/>
  <c r="D95" i="9" l="1"/>
  <c r="E108" i="9"/>
  <c r="H139" i="9"/>
  <c r="J89" i="9"/>
  <c r="J92" i="9"/>
  <c r="J93" i="9"/>
  <c r="G95" i="9"/>
  <c r="E89" i="9"/>
  <c r="E92" i="9"/>
  <c r="G111" i="9"/>
  <c r="I133" i="9"/>
  <c r="I139" i="9" s="1"/>
  <c r="I134" i="9"/>
  <c r="E133" i="9"/>
  <c r="E95" i="9"/>
  <c r="E111" i="9"/>
  <c r="E94" i="9"/>
  <c r="E110" i="9"/>
  <c r="J86" i="9"/>
  <c r="J95" i="9" s="1"/>
  <c r="I142" i="9" s="1"/>
  <c r="J87" i="9"/>
  <c r="J88" i="9"/>
  <c r="J91" i="9"/>
  <c r="J94" i="9"/>
  <c r="H95" i="9"/>
  <c r="E93" i="9"/>
  <c r="H111" i="9"/>
  <c r="H142" i="9" s="1"/>
  <c r="D139" i="9"/>
  <c r="E135" i="9"/>
  <c r="G142" i="9"/>
  <c r="I111" i="9"/>
  <c r="C139" i="9"/>
  <c r="C111" i="9"/>
  <c r="C95" i="9"/>
  <c r="D111" i="9"/>
  <c r="D142" i="9" s="1"/>
  <c r="I95" i="8"/>
  <c r="E90" i="8"/>
  <c r="E106" i="8"/>
  <c r="E107" i="8"/>
  <c r="E111" i="8" s="1"/>
  <c r="E109" i="8"/>
  <c r="E137" i="8"/>
  <c r="J85" i="8"/>
  <c r="J95" i="8" s="1"/>
  <c r="D95" i="8"/>
  <c r="E85" i="8"/>
  <c r="E94" i="8"/>
  <c r="H139" i="8"/>
  <c r="J89" i="8"/>
  <c r="J92" i="8"/>
  <c r="J93" i="8"/>
  <c r="G95" i="8"/>
  <c r="E89" i="8"/>
  <c r="E92" i="8"/>
  <c r="I107" i="8"/>
  <c r="I111" i="8" s="1"/>
  <c r="I133" i="8"/>
  <c r="I134" i="8"/>
  <c r="C139" i="8"/>
  <c r="E95" i="8"/>
  <c r="H142" i="8"/>
  <c r="I139" i="8"/>
  <c r="C95" i="8"/>
  <c r="D111" i="8"/>
  <c r="D142" i="8" s="1"/>
  <c r="E133" i="8"/>
  <c r="E139" i="8" s="1"/>
  <c r="C111" i="8"/>
  <c r="E142" i="9" l="1"/>
  <c r="E139" i="9"/>
  <c r="C142" i="9"/>
  <c r="E142" i="8"/>
  <c r="I142" i="8"/>
  <c r="C142" i="8"/>
  <c r="I138" i="7"/>
  <c r="H138" i="7"/>
  <c r="G138" i="7"/>
  <c r="D138" i="7"/>
  <c r="C138" i="7"/>
  <c r="I137" i="7"/>
  <c r="H137" i="7"/>
  <c r="G137" i="7"/>
  <c r="D137" i="7"/>
  <c r="E137" i="7" s="1"/>
  <c r="C137" i="7"/>
  <c r="H136" i="7"/>
  <c r="G136" i="7"/>
  <c r="D136" i="7"/>
  <c r="C136" i="7"/>
  <c r="H135" i="7"/>
  <c r="G135" i="7"/>
  <c r="D135" i="7"/>
  <c r="E135" i="7" s="1"/>
  <c r="C135" i="7"/>
  <c r="H134" i="7"/>
  <c r="G134" i="7"/>
  <c r="D134" i="7"/>
  <c r="C134" i="7"/>
  <c r="H133" i="7"/>
  <c r="H139" i="7" s="1"/>
  <c r="G133" i="7"/>
  <c r="G139" i="7" s="1"/>
  <c r="D133" i="7"/>
  <c r="E133" i="7" s="1"/>
  <c r="C133" i="7"/>
  <c r="C139" i="7" s="1"/>
  <c r="I131" i="7"/>
  <c r="I136" i="7" s="1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0" i="7"/>
  <c r="H110" i="7"/>
  <c r="G110" i="7"/>
  <c r="D110" i="7"/>
  <c r="C110" i="7"/>
  <c r="E110" i="7" s="1"/>
  <c r="H109" i="7"/>
  <c r="G109" i="7"/>
  <c r="D109" i="7"/>
  <c r="C109" i="7"/>
  <c r="H108" i="7"/>
  <c r="G108" i="7"/>
  <c r="D108" i="7"/>
  <c r="C108" i="7"/>
  <c r="E108" i="7" s="1"/>
  <c r="H107" i="7"/>
  <c r="G107" i="7"/>
  <c r="D107" i="7"/>
  <c r="C107" i="7"/>
  <c r="H106" i="7"/>
  <c r="G106" i="7"/>
  <c r="G111" i="7" s="1"/>
  <c r="D106" i="7"/>
  <c r="C106" i="7"/>
  <c r="E106" i="7" s="1"/>
  <c r="I104" i="7"/>
  <c r="I109" i="7" s="1"/>
  <c r="I103" i="7"/>
  <c r="I102" i="7"/>
  <c r="I101" i="7"/>
  <c r="I100" i="7"/>
  <c r="I99" i="7"/>
  <c r="I106" i="7" s="1"/>
  <c r="I94" i="7"/>
  <c r="H94" i="7"/>
  <c r="G94" i="7"/>
  <c r="D94" i="7"/>
  <c r="C94" i="7"/>
  <c r="I93" i="7"/>
  <c r="H93" i="7"/>
  <c r="G93" i="7"/>
  <c r="D93" i="7"/>
  <c r="C93" i="7"/>
  <c r="I92" i="7"/>
  <c r="H92" i="7"/>
  <c r="G92" i="7"/>
  <c r="D92" i="7"/>
  <c r="C92" i="7"/>
  <c r="I91" i="7"/>
  <c r="H91" i="7"/>
  <c r="G91" i="7"/>
  <c r="D91" i="7"/>
  <c r="C91" i="7"/>
  <c r="I90" i="7"/>
  <c r="H90" i="7"/>
  <c r="G90" i="7"/>
  <c r="D90" i="7"/>
  <c r="C90" i="7"/>
  <c r="I89" i="7"/>
  <c r="H89" i="7"/>
  <c r="G89" i="7"/>
  <c r="D89" i="7"/>
  <c r="C89" i="7"/>
  <c r="I88" i="7"/>
  <c r="H88" i="7"/>
  <c r="G88" i="7"/>
  <c r="D88" i="7"/>
  <c r="C88" i="7"/>
  <c r="I87" i="7"/>
  <c r="H87" i="7"/>
  <c r="G87" i="7"/>
  <c r="D87" i="7"/>
  <c r="C87" i="7"/>
  <c r="I86" i="7"/>
  <c r="H86" i="7"/>
  <c r="G86" i="7"/>
  <c r="D86" i="7"/>
  <c r="C86" i="7"/>
  <c r="E86" i="7" s="1"/>
  <c r="I85" i="7"/>
  <c r="H85" i="7"/>
  <c r="G85" i="7"/>
  <c r="D85" i="7"/>
  <c r="C85" i="7"/>
  <c r="I84" i="7"/>
  <c r="H84" i="7"/>
  <c r="G84" i="7"/>
  <c r="D84" i="7"/>
  <c r="C84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90" i="7" s="1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84" i="7" s="1"/>
  <c r="I138" i="6"/>
  <c r="H138" i="6"/>
  <c r="G138" i="6"/>
  <c r="D138" i="6"/>
  <c r="C138" i="6"/>
  <c r="E138" i="6" s="1"/>
  <c r="I137" i="6"/>
  <c r="H137" i="6"/>
  <c r="G137" i="6"/>
  <c r="E137" i="6"/>
  <c r="D137" i="6"/>
  <c r="C137" i="6"/>
  <c r="H136" i="6"/>
  <c r="G136" i="6"/>
  <c r="D136" i="6"/>
  <c r="C136" i="6"/>
  <c r="H135" i="6"/>
  <c r="G135" i="6"/>
  <c r="D135" i="6"/>
  <c r="E135" i="6" s="1"/>
  <c r="C135" i="6"/>
  <c r="H134" i="6"/>
  <c r="G134" i="6"/>
  <c r="D134" i="6"/>
  <c r="C134" i="6"/>
  <c r="H133" i="6"/>
  <c r="H139" i="6" s="1"/>
  <c r="G133" i="6"/>
  <c r="G139" i="6" s="1"/>
  <c r="D133" i="6"/>
  <c r="D139" i="6" s="1"/>
  <c r="C133" i="6"/>
  <c r="I131" i="6"/>
  <c r="I136" i="6" s="1"/>
  <c r="I130" i="6"/>
  <c r="I129" i="6"/>
  <c r="I135" i="6" s="1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0" i="6"/>
  <c r="H110" i="6"/>
  <c r="G110" i="6"/>
  <c r="D110" i="6"/>
  <c r="C110" i="6"/>
  <c r="H109" i="6"/>
  <c r="G109" i="6"/>
  <c r="D109" i="6"/>
  <c r="C109" i="6"/>
  <c r="E109" i="6" s="1"/>
  <c r="H108" i="6"/>
  <c r="G108" i="6"/>
  <c r="D108" i="6"/>
  <c r="C108" i="6"/>
  <c r="E108" i="6" s="1"/>
  <c r="H107" i="6"/>
  <c r="G107" i="6"/>
  <c r="D107" i="6"/>
  <c r="C107" i="6"/>
  <c r="E107" i="6" s="1"/>
  <c r="H106" i="6"/>
  <c r="G106" i="6"/>
  <c r="D106" i="6"/>
  <c r="D111" i="6" s="1"/>
  <c r="C106" i="6"/>
  <c r="C111" i="6" s="1"/>
  <c r="I104" i="6"/>
  <c r="I109" i="6" s="1"/>
  <c r="I103" i="6"/>
  <c r="I102" i="6"/>
  <c r="I108" i="6" s="1"/>
  <c r="I101" i="6"/>
  <c r="I100" i="6"/>
  <c r="I99" i="6"/>
  <c r="I106" i="6" s="1"/>
  <c r="I94" i="6"/>
  <c r="H94" i="6"/>
  <c r="G94" i="6"/>
  <c r="D94" i="6"/>
  <c r="C94" i="6"/>
  <c r="E94" i="6" s="1"/>
  <c r="I93" i="6"/>
  <c r="H93" i="6"/>
  <c r="G93" i="6"/>
  <c r="D93" i="6"/>
  <c r="C93" i="6"/>
  <c r="I92" i="6"/>
  <c r="H92" i="6"/>
  <c r="G92" i="6"/>
  <c r="E92" i="6"/>
  <c r="D92" i="6"/>
  <c r="C92" i="6"/>
  <c r="I91" i="6"/>
  <c r="H91" i="6"/>
  <c r="G91" i="6"/>
  <c r="D91" i="6"/>
  <c r="C91" i="6"/>
  <c r="E91" i="6" s="1"/>
  <c r="I90" i="6"/>
  <c r="H90" i="6"/>
  <c r="G90" i="6"/>
  <c r="D90" i="6"/>
  <c r="C90" i="6"/>
  <c r="I89" i="6"/>
  <c r="H89" i="6"/>
  <c r="G89" i="6"/>
  <c r="D89" i="6"/>
  <c r="C89" i="6"/>
  <c r="I88" i="6"/>
  <c r="H88" i="6"/>
  <c r="G88" i="6"/>
  <c r="D88" i="6"/>
  <c r="C88" i="6"/>
  <c r="E88" i="6" s="1"/>
  <c r="I87" i="6"/>
  <c r="H87" i="6"/>
  <c r="G87" i="6"/>
  <c r="D87" i="6"/>
  <c r="D95" i="6" s="1"/>
  <c r="D142" i="6" s="1"/>
  <c r="C87" i="6"/>
  <c r="I86" i="6"/>
  <c r="H86" i="6"/>
  <c r="G86" i="6"/>
  <c r="D86" i="6"/>
  <c r="C86" i="6"/>
  <c r="I85" i="6"/>
  <c r="H85" i="6"/>
  <c r="G85" i="6"/>
  <c r="D85" i="6"/>
  <c r="C85" i="6"/>
  <c r="E85" i="6" s="1"/>
  <c r="J84" i="6"/>
  <c r="I84" i="6"/>
  <c r="H84" i="6"/>
  <c r="G84" i="6"/>
  <c r="E84" i="6"/>
  <c r="D84" i="6"/>
  <c r="C84" i="6"/>
  <c r="J82" i="6"/>
  <c r="J81" i="6"/>
  <c r="J80" i="6"/>
  <c r="J79" i="6"/>
  <c r="J78" i="6"/>
  <c r="J77" i="6"/>
  <c r="J93" i="6" s="1"/>
  <c r="J76" i="6"/>
  <c r="J75" i="6"/>
  <c r="J74" i="6"/>
  <c r="J73" i="6"/>
  <c r="J72" i="6"/>
  <c r="J71" i="6"/>
  <c r="J70" i="6"/>
  <c r="J69" i="6"/>
  <c r="J68" i="6"/>
  <c r="J67" i="6"/>
  <c r="J66" i="6"/>
  <c r="J65" i="6"/>
  <c r="J92" i="6" s="1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90" i="6" s="1"/>
  <c r="J46" i="6"/>
  <c r="J45" i="6"/>
  <c r="J44" i="6"/>
  <c r="J43" i="6"/>
  <c r="J42" i="6"/>
  <c r="J41" i="6"/>
  <c r="J40" i="6"/>
  <c r="J39" i="6"/>
  <c r="J38" i="6"/>
  <c r="J37" i="6"/>
  <c r="J89" i="6" s="1"/>
  <c r="J36" i="6"/>
  <c r="J35" i="6"/>
  <c r="J34" i="6"/>
  <c r="J33" i="6"/>
  <c r="J32" i="6"/>
  <c r="J31" i="6"/>
  <c r="J30" i="6"/>
  <c r="J29" i="6"/>
  <c r="J28" i="6"/>
  <c r="J27" i="6"/>
  <c r="J26" i="6"/>
  <c r="J25" i="6"/>
  <c r="J88" i="6" s="1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I138" i="5"/>
  <c r="H138" i="5"/>
  <c r="G138" i="5"/>
  <c r="D138" i="5"/>
  <c r="C138" i="5"/>
  <c r="E138" i="5" s="1"/>
  <c r="I137" i="5"/>
  <c r="H137" i="5"/>
  <c r="G137" i="5"/>
  <c r="D137" i="5"/>
  <c r="E137" i="5" s="1"/>
  <c r="C137" i="5"/>
  <c r="H136" i="5"/>
  <c r="G136" i="5"/>
  <c r="D136" i="5"/>
  <c r="C136" i="5"/>
  <c r="H135" i="5"/>
  <c r="G135" i="5"/>
  <c r="E135" i="5"/>
  <c r="D135" i="5"/>
  <c r="C135" i="5"/>
  <c r="H134" i="5"/>
  <c r="G134" i="5"/>
  <c r="D134" i="5"/>
  <c r="C134" i="5"/>
  <c r="H133" i="5"/>
  <c r="G133" i="5"/>
  <c r="G139" i="5" s="1"/>
  <c r="D133" i="5"/>
  <c r="C133" i="5"/>
  <c r="C139" i="5" s="1"/>
  <c r="I131" i="5"/>
  <c r="I136" i="5" s="1"/>
  <c r="I130" i="5"/>
  <c r="I129" i="5"/>
  <c r="I135" i="5" s="1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33" i="5" s="1"/>
  <c r="I110" i="5"/>
  <c r="H110" i="5"/>
  <c r="G110" i="5"/>
  <c r="D110" i="5"/>
  <c r="C110" i="5"/>
  <c r="H109" i="5"/>
  <c r="G109" i="5"/>
  <c r="D109" i="5"/>
  <c r="C109" i="5"/>
  <c r="H108" i="5"/>
  <c r="G108" i="5"/>
  <c r="D108" i="5"/>
  <c r="C108" i="5"/>
  <c r="H107" i="5"/>
  <c r="G107" i="5"/>
  <c r="D107" i="5"/>
  <c r="D111" i="5" s="1"/>
  <c r="C107" i="5"/>
  <c r="H106" i="5"/>
  <c r="H111" i="5" s="1"/>
  <c r="G106" i="5"/>
  <c r="G111" i="5" s="1"/>
  <c r="D106" i="5"/>
  <c r="C106" i="5"/>
  <c r="C111" i="5" s="1"/>
  <c r="I104" i="5"/>
  <c r="I109" i="5" s="1"/>
  <c r="I103" i="5"/>
  <c r="I102" i="5"/>
  <c r="I101" i="5"/>
  <c r="I100" i="5"/>
  <c r="I107" i="5" s="1"/>
  <c r="I99" i="5"/>
  <c r="I106" i="5" s="1"/>
  <c r="I94" i="5"/>
  <c r="H94" i="5"/>
  <c r="G94" i="5"/>
  <c r="D94" i="5"/>
  <c r="C94" i="5"/>
  <c r="I93" i="5"/>
  <c r="H93" i="5"/>
  <c r="G93" i="5"/>
  <c r="D93" i="5"/>
  <c r="C93" i="5"/>
  <c r="E93" i="5" s="1"/>
  <c r="I92" i="5"/>
  <c r="H92" i="5"/>
  <c r="G92" i="5"/>
  <c r="D92" i="5"/>
  <c r="C92" i="5"/>
  <c r="I91" i="5"/>
  <c r="H91" i="5"/>
  <c r="G91" i="5"/>
  <c r="D91" i="5"/>
  <c r="C91" i="5"/>
  <c r="I90" i="5"/>
  <c r="H90" i="5"/>
  <c r="G90" i="5"/>
  <c r="D90" i="5"/>
  <c r="C90" i="5"/>
  <c r="I89" i="5"/>
  <c r="H89" i="5"/>
  <c r="G89" i="5"/>
  <c r="D89" i="5"/>
  <c r="C89" i="5"/>
  <c r="E89" i="5" s="1"/>
  <c r="I88" i="5"/>
  <c r="H88" i="5"/>
  <c r="G88" i="5"/>
  <c r="D88" i="5"/>
  <c r="C88" i="5"/>
  <c r="I87" i="5"/>
  <c r="H87" i="5"/>
  <c r="G87" i="5"/>
  <c r="D87" i="5"/>
  <c r="C87" i="5"/>
  <c r="I86" i="5"/>
  <c r="H86" i="5"/>
  <c r="G86" i="5"/>
  <c r="D86" i="5"/>
  <c r="C86" i="5"/>
  <c r="I85" i="5"/>
  <c r="H85" i="5"/>
  <c r="G85" i="5"/>
  <c r="D85" i="5"/>
  <c r="C85" i="5"/>
  <c r="E85" i="5" s="1"/>
  <c r="I84" i="5"/>
  <c r="H84" i="5"/>
  <c r="G84" i="5"/>
  <c r="D84" i="5"/>
  <c r="C84" i="5"/>
  <c r="J82" i="5"/>
  <c r="J81" i="5"/>
  <c r="J80" i="5"/>
  <c r="J94" i="5" s="1"/>
  <c r="J79" i="5"/>
  <c r="J78" i="5"/>
  <c r="J77" i="5"/>
  <c r="J93" i="5" s="1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91" i="5" s="1"/>
  <c r="J47" i="5"/>
  <c r="J90" i="5" s="1"/>
  <c r="J46" i="5"/>
  <c r="J45" i="5"/>
  <c r="J44" i="5"/>
  <c r="J43" i="5"/>
  <c r="J42" i="5"/>
  <c r="J41" i="5"/>
  <c r="J40" i="5"/>
  <c r="J89" i="5" s="1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85" i="5" s="1"/>
  <c r="J7" i="5"/>
  <c r="J84" i="5" s="1"/>
  <c r="I138" i="4"/>
  <c r="H138" i="4"/>
  <c r="G138" i="4"/>
  <c r="D138" i="4"/>
  <c r="C138" i="4"/>
  <c r="I137" i="4"/>
  <c r="H137" i="4"/>
  <c r="G137" i="4"/>
  <c r="D137" i="4"/>
  <c r="C137" i="4"/>
  <c r="H136" i="4"/>
  <c r="G136" i="4"/>
  <c r="D136" i="4"/>
  <c r="E136" i="4" s="1"/>
  <c r="C136" i="4"/>
  <c r="H135" i="4"/>
  <c r="G135" i="4"/>
  <c r="D135" i="4"/>
  <c r="C135" i="4"/>
  <c r="H134" i="4"/>
  <c r="G134" i="4"/>
  <c r="D134" i="4"/>
  <c r="C134" i="4"/>
  <c r="E134" i="4" s="1"/>
  <c r="H133" i="4"/>
  <c r="G133" i="4"/>
  <c r="D133" i="4"/>
  <c r="C133" i="4"/>
  <c r="E133" i="4" s="1"/>
  <c r="I131" i="4"/>
  <c r="I136" i="4" s="1"/>
  <c r="I130" i="4"/>
  <c r="I129" i="4"/>
  <c r="I135" i="4" s="1"/>
  <c r="I128" i="4"/>
  <c r="I127" i="4"/>
  <c r="I126" i="4"/>
  <c r="I125" i="4"/>
  <c r="I124" i="4"/>
  <c r="I134" i="4" s="1"/>
  <c r="I123" i="4"/>
  <c r="I122" i="4"/>
  <c r="I121" i="4"/>
  <c r="I120" i="4"/>
  <c r="I119" i="4"/>
  <c r="I118" i="4"/>
  <c r="I117" i="4"/>
  <c r="I116" i="4"/>
  <c r="I115" i="4"/>
  <c r="I110" i="4"/>
  <c r="H110" i="4"/>
  <c r="G110" i="4"/>
  <c r="D110" i="4"/>
  <c r="C110" i="4"/>
  <c r="H109" i="4"/>
  <c r="G109" i="4"/>
  <c r="D109" i="4"/>
  <c r="C109" i="4"/>
  <c r="E109" i="4" s="1"/>
  <c r="H108" i="4"/>
  <c r="G108" i="4"/>
  <c r="D108" i="4"/>
  <c r="C108" i="4"/>
  <c r="E108" i="4" s="1"/>
  <c r="H107" i="4"/>
  <c r="G107" i="4"/>
  <c r="D107" i="4"/>
  <c r="C107" i="4"/>
  <c r="E107" i="4" s="1"/>
  <c r="H106" i="4"/>
  <c r="G106" i="4"/>
  <c r="D106" i="4"/>
  <c r="D111" i="4" s="1"/>
  <c r="C106" i="4"/>
  <c r="I104" i="4"/>
  <c r="I109" i="4" s="1"/>
  <c r="I103" i="4"/>
  <c r="I102" i="4"/>
  <c r="I108" i="4" s="1"/>
  <c r="I101" i="4"/>
  <c r="I100" i="4"/>
  <c r="I107" i="4" s="1"/>
  <c r="I99" i="4"/>
  <c r="I106" i="4" s="1"/>
  <c r="I94" i="4"/>
  <c r="H94" i="4"/>
  <c r="G94" i="4"/>
  <c r="D94" i="4"/>
  <c r="C94" i="4"/>
  <c r="E94" i="4" s="1"/>
  <c r="I93" i="4"/>
  <c r="H93" i="4"/>
  <c r="G93" i="4"/>
  <c r="D93" i="4"/>
  <c r="C93" i="4"/>
  <c r="I92" i="4"/>
  <c r="H92" i="4"/>
  <c r="G92" i="4"/>
  <c r="D92" i="4"/>
  <c r="C92" i="4"/>
  <c r="E92" i="4" s="1"/>
  <c r="I91" i="4"/>
  <c r="H91" i="4"/>
  <c r="G91" i="4"/>
  <c r="D91" i="4"/>
  <c r="C91" i="4"/>
  <c r="E91" i="4" s="1"/>
  <c r="I90" i="4"/>
  <c r="H90" i="4"/>
  <c r="G90" i="4"/>
  <c r="D90" i="4"/>
  <c r="C90" i="4"/>
  <c r="E90" i="4" s="1"/>
  <c r="I89" i="4"/>
  <c r="H89" i="4"/>
  <c r="G89" i="4"/>
  <c r="D89" i="4"/>
  <c r="C89" i="4"/>
  <c r="I88" i="4"/>
  <c r="H88" i="4"/>
  <c r="G88" i="4"/>
  <c r="D88" i="4"/>
  <c r="C88" i="4"/>
  <c r="E88" i="4" s="1"/>
  <c r="I87" i="4"/>
  <c r="H87" i="4"/>
  <c r="G87" i="4"/>
  <c r="D87" i="4"/>
  <c r="E87" i="4" s="1"/>
  <c r="C87" i="4"/>
  <c r="I86" i="4"/>
  <c r="H86" i="4"/>
  <c r="G86" i="4"/>
  <c r="D86" i="4"/>
  <c r="C86" i="4"/>
  <c r="E86" i="4" s="1"/>
  <c r="I85" i="4"/>
  <c r="H85" i="4"/>
  <c r="G85" i="4"/>
  <c r="D85" i="4"/>
  <c r="C85" i="4"/>
  <c r="I84" i="4"/>
  <c r="H84" i="4"/>
  <c r="H95" i="4" s="1"/>
  <c r="G84" i="4"/>
  <c r="D84" i="4"/>
  <c r="C84" i="4"/>
  <c r="C95" i="4" s="1"/>
  <c r="J82" i="4"/>
  <c r="J81" i="4"/>
  <c r="J80" i="4"/>
  <c r="J94" i="4" s="1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90" i="4" s="1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84" i="4" s="1"/>
  <c r="I138" i="3"/>
  <c r="H138" i="3"/>
  <c r="G138" i="3"/>
  <c r="D138" i="3"/>
  <c r="C138" i="3"/>
  <c r="E138" i="3" s="1"/>
  <c r="I137" i="3"/>
  <c r="H137" i="3"/>
  <c r="G137" i="3"/>
  <c r="D137" i="3"/>
  <c r="C137" i="3"/>
  <c r="E137" i="3" s="1"/>
  <c r="H136" i="3"/>
  <c r="G136" i="3"/>
  <c r="D136" i="3"/>
  <c r="C136" i="3"/>
  <c r="E136" i="3" s="1"/>
  <c r="H135" i="3"/>
  <c r="G135" i="3"/>
  <c r="D135" i="3"/>
  <c r="C135" i="3"/>
  <c r="E135" i="3" s="1"/>
  <c r="H134" i="3"/>
  <c r="G134" i="3"/>
  <c r="D134" i="3"/>
  <c r="C134" i="3"/>
  <c r="H133" i="3"/>
  <c r="G133" i="3"/>
  <c r="E133" i="3"/>
  <c r="D133" i="3"/>
  <c r="C133" i="3"/>
  <c r="I131" i="3"/>
  <c r="I136" i="3" s="1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0" i="3"/>
  <c r="H110" i="3"/>
  <c r="G110" i="3"/>
  <c r="D110" i="3"/>
  <c r="C110" i="3"/>
  <c r="E110" i="3" s="1"/>
  <c r="H109" i="3"/>
  <c r="G109" i="3"/>
  <c r="D109" i="3"/>
  <c r="C109" i="3"/>
  <c r="E109" i="3" s="1"/>
  <c r="H108" i="3"/>
  <c r="G108" i="3"/>
  <c r="D108" i="3"/>
  <c r="C108" i="3"/>
  <c r="E108" i="3" s="1"/>
  <c r="H107" i="3"/>
  <c r="G107" i="3"/>
  <c r="D107" i="3"/>
  <c r="C107" i="3"/>
  <c r="E107" i="3" s="1"/>
  <c r="H106" i="3"/>
  <c r="H111" i="3" s="1"/>
  <c r="G106" i="3"/>
  <c r="G111" i="3" s="1"/>
  <c r="D106" i="3"/>
  <c r="C106" i="3"/>
  <c r="I104" i="3"/>
  <c r="I109" i="3" s="1"/>
  <c r="I103" i="3"/>
  <c r="I102" i="3"/>
  <c r="I108" i="3" s="1"/>
  <c r="I101" i="3"/>
  <c r="I100" i="3"/>
  <c r="I107" i="3" s="1"/>
  <c r="I99" i="3"/>
  <c r="I106" i="3" s="1"/>
  <c r="I94" i="3"/>
  <c r="H94" i="3"/>
  <c r="G94" i="3"/>
  <c r="D94" i="3"/>
  <c r="C94" i="3"/>
  <c r="E94" i="3" s="1"/>
  <c r="I93" i="3"/>
  <c r="H93" i="3"/>
  <c r="G93" i="3"/>
  <c r="E93" i="3"/>
  <c r="D93" i="3"/>
  <c r="C93" i="3"/>
  <c r="I92" i="3"/>
  <c r="H92" i="3"/>
  <c r="G92" i="3"/>
  <c r="D92" i="3"/>
  <c r="C92" i="3"/>
  <c r="I91" i="3"/>
  <c r="H91" i="3"/>
  <c r="G91" i="3"/>
  <c r="D91" i="3"/>
  <c r="C91" i="3"/>
  <c r="E91" i="3" s="1"/>
  <c r="I90" i="3"/>
  <c r="H90" i="3"/>
  <c r="G90" i="3"/>
  <c r="D90" i="3"/>
  <c r="C90" i="3"/>
  <c r="I89" i="3"/>
  <c r="H89" i="3"/>
  <c r="G89" i="3"/>
  <c r="D89" i="3"/>
  <c r="C89" i="3"/>
  <c r="E89" i="3" s="1"/>
  <c r="I88" i="3"/>
  <c r="H88" i="3"/>
  <c r="G88" i="3"/>
  <c r="D88" i="3"/>
  <c r="C88" i="3"/>
  <c r="E88" i="3" s="1"/>
  <c r="I87" i="3"/>
  <c r="H87" i="3"/>
  <c r="G87" i="3"/>
  <c r="D87" i="3"/>
  <c r="C87" i="3"/>
  <c r="I86" i="3"/>
  <c r="H86" i="3"/>
  <c r="G86" i="3"/>
  <c r="D86" i="3"/>
  <c r="C86" i="3"/>
  <c r="E86" i="3" s="1"/>
  <c r="I85" i="3"/>
  <c r="H85" i="3"/>
  <c r="H95" i="3" s="1"/>
  <c r="G85" i="3"/>
  <c r="D85" i="3"/>
  <c r="C85" i="3"/>
  <c r="C95" i="3" s="1"/>
  <c r="I84" i="3"/>
  <c r="H84" i="3"/>
  <c r="G84" i="3"/>
  <c r="D84" i="3"/>
  <c r="D95" i="3" s="1"/>
  <c r="C84" i="3"/>
  <c r="J82" i="3"/>
  <c r="J81" i="3"/>
  <c r="J80" i="3"/>
  <c r="J94" i="3" s="1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91" i="3" s="1"/>
  <c r="J47" i="3"/>
  <c r="J90" i="3" s="1"/>
  <c r="J46" i="3"/>
  <c r="J45" i="3"/>
  <c r="J44" i="3"/>
  <c r="J43" i="3"/>
  <c r="J42" i="3"/>
  <c r="J41" i="3"/>
  <c r="J40" i="3"/>
  <c r="J89" i="3" s="1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87" i="3" s="1"/>
  <c r="J15" i="3"/>
  <c r="J14" i="3"/>
  <c r="J13" i="3"/>
  <c r="J12" i="3"/>
  <c r="J11" i="3"/>
  <c r="J10" i="3"/>
  <c r="J9" i="3"/>
  <c r="J8" i="3"/>
  <c r="J85" i="3" s="1"/>
  <c r="J7" i="3"/>
  <c r="J84" i="3" s="1"/>
  <c r="I138" i="1"/>
  <c r="H138" i="1"/>
  <c r="G138" i="1"/>
  <c r="D138" i="1"/>
  <c r="C138" i="1"/>
  <c r="I137" i="1"/>
  <c r="H137" i="1"/>
  <c r="G137" i="1"/>
  <c r="E137" i="1"/>
  <c r="D137" i="1"/>
  <c r="C137" i="1"/>
  <c r="H136" i="1"/>
  <c r="G136" i="1"/>
  <c r="D136" i="1"/>
  <c r="C136" i="1"/>
  <c r="E136" i="1" s="1"/>
  <c r="H135" i="1"/>
  <c r="G135" i="1"/>
  <c r="D135" i="1"/>
  <c r="C135" i="1"/>
  <c r="H134" i="1"/>
  <c r="G134" i="1"/>
  <c r="D134" i="1"/>
  <c r="C134" i="1"/>
  <c r="E134" i="1" s="1"/>
  <c r="H133" i="1"/>
  <c r="H139" i="1" s="1"/>
  <c r="G133" i="1"/>
  <c r="D133" i="1"/>
  <c r="C133" i="1"/>
  <c r="C139" i="1" s="1"/>
  <c r="I131" i="1"/>
  <c r="I136" i="1" s="1"/>
  <c r="I130" i="1"/>
  <c r="I129" i="1"/>
  <c r="I135" i="1" s="1"/>
  <c r="I128" i="1"/>
  <c r="I127" i="1"/>
  <c r="I134" i="1" s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33" i="1" s="1"/>
  <c r="I139" i="1" s="1"/>
  <c r="I110" i="1"/>
  <c r="H110" i="1"/>
  <c r="G110" i="1"/>
  <c r="D110" i="1"/>
  <c r="C110" i="1"/>
  <c r="H109" i="1"/>
  <c r="G109" i="1"/>
  <c r="E109" i="1"/>
  <c r="D109" i="1"/>
  <c r="C109" i="1"/>
  <c r="H108" i="1"/>
  <c r="G108" i="1"/>
  <c r="D108" i="1"/>
  <c r="C108" i="1"/>
  <c r="E108" i="1" s="1"/>
  <c r="H107" i="1"/>
  <c r="G107" i="1"/>
  <c r="D107" i="1"/>
  <c r="E107" i="1" s="1"/>
  <c r="C107" i="1"/>
  <c r="H106" i="1"/>
  <c r="H111" i="1" s="1"/>
  <c r="G106" i="1"/>
  <c r="D106" i="1"/>
  <c r="C106" i="1"/>
  <c r="C111" i="1" s="1"/>
  <c r="I104" i="1"/>
  <c r="I109" i="1" s="1"/>
  <c r="I103" i="1"/>
  <c r="I102" i="1"/>
  <c r="I108" i="1" s="1"/>
  <c r="I101" i="1"/>
  <c r="I100" i="1"/>
  <c r="I107" i="1" s="1"/>
  <c r="I99" i="1"/>
  <c r="I106" i="1" s="1"/>
  <c r="I94" i="1"/>
  <c r="H94" i="1"/>
  <c r="G94" i="1"/>
  <c r="D94" i="1"/>
  <c r="C94" i="1"/>
  <c r="E94" i="1" s="1"/>
  <c r="I93" i="1"/>
  <c r="H93" i="1"/>
  <c r="G93" i="1"/>
  <c r="D93" i="1"/>
  <c r="C93" i="1"/>
  <c r="I92" i="1"/>
  <c r="H92" i="1"/>
  <c r="G92" i="1"/>
  <c r="D92" i="1"/>
  <c r="C92" i="1"/>
  <c r="E92" i="1" s="1"/>
  <c r="I91" i="1"/>
  <c r="H91" i="1"/>
  <c r="G91" i="1"/>
  <c r="D91" i="1"/>
  <c r="C91" i="1"/>
  <c r="E91" i="1" s="1"/>
  <c r="I90" i="1"/>
  <c r="H90" i="1"/>
  <c r="G90" i="1"/>
  <c r="D90" i="1"/>
  <c r="C90" i="1"/>
  <c r="I89" i="1"/>
  <c r="H89" i="1"/>
  <c r="G89" i="1"/>
  <c r="D89" i="1"/>
  <c r="C89" i="1"/>
  <c r="E89" i="1" s="1"/>
  <c r="I88" i="1"/>
  <c r="H88" i="1"/>
  <c r="G88" i="1"/>
  <c r="E88" i="1"/>
  <c r="D88" i="1"/>
  <c r="C88" i="1"/>
  <c r="I87" i="1"/>
  <c r="H87" i="1"/>
  <c r="G87" i="1"/>
  <c r="D87" i="1"/>
  <c r="C87" i="1"/>
  <c r="I86" i="1"/>
  <c r="H86" i="1"/>
  <c r="G86" i="1"/>
  <c r="D86" i="1"/>
  <c r="C86" i="1"/>
  <c r="E86" i="1" s="1"/>
  <c r="I85" i="1"/>
  <c r="H85" i="1"/>
  <c r="G85" i="1"/>
  <c r="D85" i="1"/>
  <c r="C85" i="1"/>
  <c r="I84" i="1"/>
  <c r="H84" i="1"/>
  <c r="H95" i="1" s="1"/>
  <c r="G84" i="1"/>
  <c r="D84" i="1"/>
  <c r="C84" i="1"/>
  <c r="C95" i="1" s="1"/>
  <c r="C142" i="1" s="1"/>
  <c r="J82" i="1"/>
  <c r="J81" i="1"/>
  <c r="J80" i="1"/>
  <c r="J94" i="1" s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90" i="1" s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87" i="1" s="1"/>
  <c r="J14" i="1"/>
  <c r="J13" i="1"/>
  <c r="J12" i="1"/>
  <c r="J11" i="1"/>
  <c r="J10" i="1"/>
  <c r="J9" i="1"/>
  <c r="J8" i="1"/>
  <c r="J85" i="1" s="1"/>
  <c r="J7" i="1"/>
  <c r="J84" i="1" s="1"/>
  <c r="J91" i="1" l="1"/>
  <c r="E87" i="1"/>
  <c r="I95" i="1"/>
  <c r="H142" i="1" s="1"/>
  <c r="E90" i="1"/>
  <c r="E93" i="1"/>
  <c r="J89" i="1"/>
  <c r="J93" i="1"/>
  <c r="E84" i="1"/>
  <c r="D95" i="1"/>
  <c r="D111" i="1"/>
  <c r="E133" i="1"/>
  <c r="E139" i="1" s="1"/>
  <c r="E135" i="1"/>
  <c r="J88" i="1"/>
  <c r="J92" i="1"/>
  <c r="J86" i="1"/>
  <c r="J95" i="1" s="1"/>
  <c r="G95" i="1"/>
  <c r="E85" i="1"/>
  <c r="G111" i="1"/>
  <c r="G142" i="1" s="1"/>
  <c r="E110" i="1"/>
  <c r="G139" i="1"/>
  <c r="E138" i="1"/>
  <c r="J92" i="3"/>
  <c r="G95" i="3"/>
  <c r="E92" i="3"/>
  <c r="D111" i="3"/>
  <c r="I133" i="3"/>
  <c r="G139" i="3"/>
  <c r="J86" i="3"/>
  <c r="J88" i="3"/>
  <c r="J95" i="3" s="1"/>
  <c r="J93" i="3"/>
  <c r="E85" i="3"/>
  <c r="I134" i="3"/>
  <c r="C139" i="3"/>
  <c r="H139" i="3"/>
  <c r="G142" i="3"/>
  <c r="E84" i="3"/>
  <c r="E95" i="3" s="1"/>
  <c r="I95" i="3"/>
  <c r="H142" i="3" s="1"/>
  <c r="E87" i="3"/>
  <c r="E90" i="3"/>
  <c r="C111" i="3"/>
  <c r="C142" i="3" s="1"/>
  <c r="I135" i="3"/>
  <c r="D139" i="3"/>
  <c r="E134" i="3"/>
  <c r="J85" i="4"/>
  <c r="D95" i="4"/>
  <c r="D142" i="4" s="1"/>
  <c r="I95" i="4"/>
  <c r="E89" i="4"/>
  <c r="D139" i="4"/>
  <c r="E135" i="4"/>
  <c r="J89" i="4"/>
  <c r="J92" i="4"/>
  <c r="J93" i="4"/>
  <c r="E84" i="4"/>
  <c r="E95" i="4" s="1"/>
  <c r="H111" i="4"/>
  <c r="E110" i="4"/>
  <c r="G139" i="4"/>
  <c r="E137" i="4"/>
  <c r="J86" i="4"/>
  <c r="J87" i="4"/>
  <c r="J88" i="4"/>
  <c r="J91" i="4"/>
  <c r="J95" i="4" s="1"/>
  <c r="G95" i="4"/>
  <c r="E85" i="4"/>
  <c r="E93" i="4"/>
  <c r="C111" i="4"/>
  <c r="G111" i="4"/>
  <c r="G142" i="4" s="1"/>
  <c r="I133" i="4"/>
  <c r="H139" i="4"/>
  <c r="E138" i="4"/>
  <c r="E139" i="4" s="1"/>
  <c r="J92" i="5"/>
  <c r="G95" i="5"/>
  <c r="I134" i="5"/>
  <c r="I139" i="5" s="1"/>
  <c r="H139" i="5"/>
  <c r="J86" i="5"/>
  <c r="J95" i="5" s="1"/>
  <c r="J88" i="5"/>
  <c r="E86" i="5"/>
  <c r="E90" i="5"/>
  <c r="D139" i="5"/>
  <c r="E134" i="5"/>
  <c r="J87" i="5"/>
  <c r="I108" i="5"/>
  <c r="I111" i="5" s="1"/>
  <c r="E107" i="5"/>
  <c r="E108" i="5"/>
  <c r="E109" i="5"/>
  <c r="E110" i="5"/>
  <c r="E133" i="5"/>
  <c r="E136" i="5"/>
  <c r="J85" i="6"/>
  <c r="J91" i="6"/>
  <c r="J94" i="6"/>
  <c r="E87" i="6"/>
  <c r="I95" i="6"/>
  <c r="E90" i="6"/>
  <c r="E93" i="6"/>
  <c r="E133" i="6"/>
  <c r="E134" i="6"/>
  <c r="E136" i="6"/>
  <c r="J86" i="6"/>
  <c r="G95" i="6"/>
  <c r="G111" i="6"/>
  <c r="E110" i="6"/>
  <c r="J87" i="6"/>
  <c r="J95" i="6" s="1"/>
  <c r="C95" i="6"/>
  <c r="H95" i="6"/>
  <c r="G142" i="6" s="1"/>
  <c r="E86" i="6"/>
  <c r="E89" i="6"/>
  <c r="I107" i="6"/>
  <c r="I111" i="6" s="1"/>
  <c r="H111" i="6"/>
  <c r="H142" i="6" s="1"/>
  <c r="I133" i="6"/>
  <c r="I134" i="6"/>
  <c r="I107" i="7"/>
  <c r="J86" i="7"/>
  <c r="J87" i="7"/>
  <c r="E84" i="7"/>
  <c r="I95" i="7"/>
  <c r="E87" i="7"/>
  <c r="J94" i="7"/>
  <c r="E89" i="7"/>
  <c r="E90" i="7"/>
  <c r="E94" i="7"/>
  <c r="J85" i="7"/>
  <c r="J91" i="7"/>
  <c r="D95" i="7"/>
  <c r="E85" i="7"/>
  <c r="E88" i="7"/>
  <c r="E91" i="7"/>
  <c r="H111" i="7"/>
  <c r="H142" i="7" s="1"/>
  <c r="J89" i="7"/>
  <c r="J92" i="7"/>
  <c r="J93" i="7"/>
  <c r="G95" i="7"/>
  <c r="E92" i="7"/>
  <c r="I108" i="7"/>
  <c r="D111" i="7"/>
  <c r="E107" i="7"/>
  <c r="I134" i="7"/>
  <c r="E134" i="7"/>
  <c r="E136" i="7"/>
  <c r="J88" i="7"/>
  <c r="H95" i="7"/>
  <c r="G142" i="7" s="1"/>
  <c r="E93" i="7"/>
  <c r="E109" i="7"/>
  <c r="I133" i="7"/>
  <c r="I135" i="7"/>
  <c r="E138" i="7"/>
  <c r="D139" i="7"/>
  <c r="C111" i="7"/>
  <c r="C95" i="7"/>
  <c r="E95" i="6"/>
  <c r="C139" i="6"/>
  <c r="C142" i="6" s="1"/>
  <c r="E106" i="6"/>
  <c r="E111" i="6" s="1"/>
  <c r="H95" i="5"/>
  <c r="G142" i="5" s="1"/>
  <c r="I95" i="5"/>
  <c r="H142" i="5" s="1"/>
  <c r="D95" i="5"/>
  <c r="E88" i="5"/>
  <c r="E91" i="5"/>
  <c r="E92" i="5"/>
  <c r="E94" i="5"/>
  <c r="E84" i="5"/>
  <c r="C95" i="5"/>
  <c r="E139" i="5"/>
  <c r="C142" i="5"/>
  <c r="E87" i="5"/>
  <c r="E106" i="5"/>
  <c r="E111" i="5" s="1"/>
  <c r="I111" i="4"/>
  <c r="I139" i="4"/>
  <c r="C139" i="4"/>
  <c r="E106" i="4"/>
  <c r="E111" i="4" s="1"/>
  <c r="D142" i="3"/>
  <c r="E139" i="3"/>
  <c r="I139" i="3"/>
  <c r="I111" i="3"/>
  <c r="E106" i="3"/>
  <c r="E111" i="3" s="1"/>
  <c r="E95" i="1"/>
  <c r="I111" i="1"/>
  <c r="E106" i="1"/>
  <c r="E111" i="1" s="1"/>
  <c r="D139" i="1"/>
  <c r="D142" i="1" s="1"/>
  <c r="E142" i="1" l="1"/>
  <c r="I142" i="3"/>
  <c r="E142" i="3"/>
  <c r="H142" i="4"/>
  <c r="C142" i="4"/>
  <c r="I142" i="5"/>
  <c r="E95" i="5"/>
  <c r="E142" i="5" s="1"/>
  <c r="D142" i="5"/>
  <c r="I142" i="6"/>
  <c r="E139" i="6"/>
  <c r="I139" i="6"/>
  <c r="C142" i="7"/>
  <c r="I111" i="7"/>
  <c r="E111" i="7"/>
  <c r="J95" i="7"/>
  <c r="E95" i="7"/>
  <c r="D142" i="7"/>
  <c r="E139" i="7"/>
  <c r="I139" i="7"/>
  <c r="E142" i="6"/>
  <c r="E142" i="4"/>
  <c r="I142" i="4"/>
  <c r="I142" i="1"/>
  <c r="I142" i="7" l="1"/>
  <c r="E14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0062DB8B-1040-45B4-AC71-A83B314D9C20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24DE5885-C618-4974-85B7-80F2E27F0941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031F280B-C8E9-48A9-99C7-9A7053384E5A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A2AFECCB-EBBE-474B-8AD9-936597A5BB10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E952EAA0-7157-4226-B23D-D84670F45CC6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8A29C095-FB58-4554-9025-1C0E973429BA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8108F3DD-7105-4650-906F-113B38606E18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FFF2965C-F392-48E3-8DC3-41B4FD923531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5D0B4497-7776-43D6-8ADD-45C8B9B5FD4D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651E3E3F-63AC-4244-A778-9B1DCD395CFF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3" authorId="0" shapeId="0" xr:uid="{DF83AF53-63A5-4501-B915-698EF43ABBDB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3" authorId="0" shapeId="0" xr:uid="{163C22FF-2202-42BD-9572-EFBF87A65E60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3" authorId="0" shapeId="0" xr:uid="{EDE8B325-F634-4841-ACB2-E494317E6A1C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3" authorId="0" shapeId="0" xr:uid="{FFACA98B-B4DA-4A64-B6B8-5374E11261F3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3" authorId="0" shapeId="0" xr:uid="{B66A10DD-77FA-4445-872C-86E38DCF9177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3" authorId="0" shapeId="0" xr:uid="{440C1131-E07B-4C82-B7FB-629FC117A147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3" authorId="0" shapeId="0" xr:uid="{864BBE77-5813-4B40-8919-436669727730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3" authorId="0" shapeId="0" xr:uid="{677FB05B-3C2A-43C2-9294-5A684FAF503C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3" authorId="0" shapeId="0" xr:uid="{18D88072-5487-4ADE-A393-C165ED147A44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98" authorId="0" shapeId="0" xr:uid="{429EDCED-B745-43B1-A17D-1BB92B59D747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98" authorId="0" shapeId="0" xr:uid="{69A462BB-B668-440D-B3A9-40F7F3675D41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98" authorId="0" shapeId="0" xr:uid="{44594398-BA19-45C3-A7B9-9C40F3D7C96F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98" authorId="0" shapeId="0" xr:uid="{5FDAB376-05DC-4800-A86B-8106333EA609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8" authorId="0" shapeId="0" xr:uid="{CD983C67-64EE-40A3-9D3B-A482770AB25F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98" authorId="0" shapeId="0" xr:uid="{31FD0979-9F0F-4F38-8867-0FFDF79CD6C1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98" authorId="0" shapeId="0" xr:uid="{93382759-6D89-46CB-83FD-88D152422144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8" authorId="0" shapeId="0" xr:uid="{1A50CE17-813E-41D9-8245-CCB9795CCB51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98" authorId="0" shapeId="0" xr:uid="{F818D4AE-A0EC-4FD5-83A6-3663FED802C8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05" authorId="0" shapeId="0" xr:uid="{2874A942-207B-4217-AE7C-E06C08E10BC5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05" authorId="0" shapeId="0" xr:uid="{E3971EF5-B9D4-4517-8889-8CD210A81913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05" authorId="0" shapeId="0" xr:uid="{40C9911B-A3F9-4184-8523-0BBDB930749C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05" authorId="0" shapeId="0" xr:uid="{FED631B1-810B-4A73-850C-52F077CCB3EC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05" authorId="0" shapeId="0" xr:uid="{786836FF-2B36-4EA9-BB59-FB5C8BF58E1F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05" authorId="0" shapeId="0" xr:uid="{C0A899EF-07CA-43D2-9936-DF27CB8FDE8F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05" authorId="0" shapeId="0" xr:uid="{3672E0E6-FB28-4415-8A56-21492297A1BD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05" authorId="0" shapeId="0" xr:uid="{31A23981-622D-4DFA-B45B-DF47B62F749B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14" authorId="0" shapeId="0" xr:uid="{66956E91-011D-41DF-8755-775B361C47DA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14" authorId="0" shapeId="0" xr:uid="{4C13F59C-6B2E-4AAF-9EEC-4F5801ACC2D7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14" authorId="0" shapeId="0" xr:uid="{F96237D2-5AC9-464A-B710-1E4AC3C50AA6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14" authorId="0" shapeId="0" xr:uid="{335F00DF-E367-4F7D-89DA-FC1D1AAB6EFB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14" authorId="0" shapeId="0" xr:uid="{1B2F7E5C-22D9-4493-80F0-6A18F4ECD17F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14" authorId="0" shapeId="0" xr:uid="{FB853B8B-82A0-4593-9A25-645D0406D604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14" authorId="0" shapeId="0" xr:uid="{207403AB-14CF-49DC-95C0-926E4EB8EB94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14" authorId="0" shapeId="0" xr:uid="{0B1210E6-65E3-4000-9E51-FC1B63A065FC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14" authorId="0" shapeId="0" xr:uid="{F680F677-82F2-4411-A5BF-16CBE8D0772A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2" authorId="0" shapeId="0" xr:uid="{56012617-226E-4DA3-B0A6-E2118EDF962A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2" authorId="0" shapeId="0" xr:uid="{7C67A8E0-1124-4722-825F-ABDDBB823D06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2" authorId="0" shapeId="0" xr:uid="{4703C9D6-7E53-44FB-BF82-1140B2D4FA32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2" authorId="0" shapeId="0" xr:uid="{736231A4-5A95-42B1-86B9-FCF12592F242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2" authorId="0" shapeId="0" xr:uid="{313A95A4-E922-41EA-A290-FFC07E1F96FE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2" authorId="0" shapeId="0" xr:uid="{8B032487-57E2-4FFA-9890-5C75C4CCB363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2" authorId="0" shapeId="0" xr:uid="{C4B91A7E-BF33-43F4-B9A9-E776A15A7FEE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2" authorId="0" shapeId="0" xr:uid="{21BA4517-3118-4472-8A8B-383AFD29D147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1" authorId="0" shapeId="0" xr:uid="{5C2610BB-DEE5-4619-9A15-2B331CE20162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1" authorId="0" shapeId="0" xr:uid="{92D1C868-2BCB-4270-BDE7-E13D869885C4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1" authorId="0" shapeId="0" xr:uid="{28DB78F2-62DA-4093-9AA0-DE9AFE0E43D0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1" authorId="0" shapeId="0" xr:uid="{7D4EF283-4F56-4668-BDC1-0803F1DAE3E2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1" authorId="0" shapeId="0" xr:uid="{DA77B705-E7CF-4790-B6E0-9E21B5C9CBC6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1" authorId="0" shapeId="0" xr:uid="{8EB5726F-6032-49BE-98BE-0980269E54AB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2" authorId="0" shapeId="0" xr:uid="{31082169-AB0F-40DE-A56B-C50B855E7FBE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DB4044DF-4937-4EB4-9FAB-7850EFF065DB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C751302D-70EC-45A8-BE45-3449965F0C42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67719C4C-5BCA-4E28-A66E-3E1C0187647B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2EE048CE-9F98-40D7-8CB2-CE828B2B0992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7FEFDE31-1FB0-45C1-9BA8-F4E7039EF236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14DCFECE-FAD1-479C-9B9B-CF6E8577D09F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5FF394C4-2786-4C96-9850-2A072ACECCAF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D68C1484-9267-4B78-B9E6-8F7155C0DA9F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061A6AE6-2F62-4676-8634-B78EF53936F3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6D2DC96C-7248-46B3-BC9D-BE03A216BC89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3" authorId="0" shapeId="0" xr:uid="{E2D5A5A4-0E52-424F-8745-2719124537D2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3" authorId="0" shapeId="0" xr:uid="{A81D8A91-2875-4FF9-A253-D5C5E3C304C8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3" authorId="0" shapeId="0" xr:uid="{15CB3ACD-482B-4793-937B-44BA0A1F98E7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3" authorId="0" shapeId="0" xr:uid="{BBB48437-A878-4FAA-BD52-ED473749A42A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3" authorId="0" shapeId="0" xr:uid="{AE17207B-A95A-4291-A1F5-6F680FB4A0A9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3" authorId="0" shapeId="0" xr:uid="{EB4547EC-4543-498F-B8D3-10A3BA26A74F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3" authorId="0" shapeId="0" xr:uid="{CDA820E3-93D3-4D7F-ABC1-FBAFA5B19756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3" authorId="0" shapeId="0" xr:uid="{9025CA6F-A4C1-443D-9FF9-9FB464C4F16F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3" authorId="0" shapeId="0" xr:uid="{2E9B5E71-93AB-4A77-B00D-9B616A17D8AD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98" authorId="0" shapeId="0" xr:uid="{46D29769-B8AF-4FA8-8FBA-7141D5CB3944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98" authorId="0" shapeId="0" xr:uid="{249A2293-C2D9-4317-8D92-20962F42107B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98" authorId="0" shapeId="0" xr:uid="{C1667221-F378-48B1-B317-FAF2A0112FAE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98" authorId="0" shapeId="0" xr:uid="{3F3AD619-E82A-46E4-8CE1-F3554E3337D9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8" authorId="0" shapeId="0" xr:uid="{AB6656B8-8A22-4339-8C94-F1BD64B72899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98" authorId="0" shapeId="0" xr:uid="{E648CA38-4DA2-48DD-B9B8-0D860148B8FC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98" authorId="0" shapeId="0" xr:uid="{13E44813-53A7-4E55-A741-FA0009D74623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8" authorId="0" shapeId="0" xr:uid="{069DBDA4-4A92-4451-B79B-12B163063602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98" authorId="0" shapeId="0" xr:uid="{25AFAA1F-D725-409C-B7A5-21CC0D8F47A5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05" authorId="0" shapeId="0" xr:uid="{6127643D-3904-4E52-9CC0-6E2025E2A09C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05" authorId="0" shapeId="0" xr:uid="{CAC60CB3-DC52-4D71-BCBF-9E22793E9664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05" authorId="0" shapeId="0" xr:uid="{D5C7B511-4580-4875-9B79-768C9D0E1296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05" authorId="0" shapeId="0" xr:uid="{2CD43D59-866E-4B2C-A780-8D2BC69F39A7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05" authorId="0" shapeId="0" xr:uid="{696C4AEB-3A20-41D6-9A12-EF1DD9E0630C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05" authorId="0" shapeId="0" xr:uid="{27BCCC6D-9E88-4E46-8868-A121E8260312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05" authorId="0" shapeId="0" xr:uid="{9D1EC14A-942A-4E9B-B213-70DF54E74AB8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05" authorId="0" shapeId="0" xr:uid="{7D88AD6C-D232-487F-97DF-2776B0C8900F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14" authorId="0" shapeId="0" xr:uid="{E4E8F59E-7C54-4348-A14C-F56EA8FBC66D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14" authorId="0" shapeId="0" xr:uid="{834E2982-9E03-4A6E-9A3B-E6969F81BB6E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14" authorId="0" shapeId="0" xr:uid="{2B582F6F-E6E0-4DB3-88B2-107FF2C4E78D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14" authorId="0" shapeId="0" xr:uid="{8BE6DEEC-A422-4996-ADCD-B0B4DD235B2A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14" authorId="0" shapeId="0" xr:uid="{B097D720-BEDD-4276-B1CF-1F6B92CCD650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14" authorId="0" shapeId="0" xr:uid="{36E9DF20-7263-4C66-9934-F7DF9B807AA1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14" authorId="0" shapeId="0" xr:uid="{14FACAD2-CBE2-41BC-BB7A-DE3A654BA9B1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14" authorId="0" shapeId="0" xr:uid="{98887F84-9EF3-4F9A-A889-C32C6B367D5E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14" authorId="0" shapeId="0" xr:uid="{7202B59D-F5EC-4D64-94E2-F0F4C49907E3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2" authorId="0" shapeId="0" xr:uid="{A65009F3-C240-439C-9B75-529A2D6EC362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2" authorId="0" shapeId="0" xr:uid="{75DE5ED2-42D3-4118-AEE4-108DC0F13497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2" authorId="0" shapeId="0" xr:uid="{5CAB474F-0092-460D-8541-93E04119070D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2" authorId="0" shapeId="0" xr:uid="{53D3C490-6B04-4EDD-B357-4E513481F105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2" authorId="0" shapeId="0" xr:uid="{75DB7786-93B7-4471-B697-23469D9740F0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2" authorId="0" shapeId="0" xr:uid="{F3BFA100-7785-4550-8599-AD4B7E9ACBDC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2" authorId="0" shapeId="0" xr:uid="{731408D7-AE44-4F44-9B98-539EEFB3F467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2" authorId="0" shapeId="0" xr:uid="{EFEB6080-64B5-49C2-AD8E-5EFBFDC19D52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1" authorId="0" shapeId="0" xr:uid="{253D8F82-C4C2-4148-9D81-CBBEE825E993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1" authorId="0" shapeId="0" xr:uid="{670AC550-F630-40FE-B58C-992D069A7FA3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1" authorId="0" shapeId="0" xr:uid="{7F03B64A-12EE-4093-97C5-1F1E81F7C9D7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1" authorId="0" shapeId="0" xr:uid="{8EDEFB5A-2664-4DCC-BC61-A111D29BBF03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1" authorId="0" shapeId="0" xr:uid="{7070ED93-21B3-4CDE-90A7-0A9E0B53D2ED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1" authorId="0" shapeId="0" xr:uid="{50A40E01-28E0-469E-933B-511050261899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2" authorId="0" shapeId="0" xr:uid="{50E25C2C-3F0C-4EB5-8377-BC69E616F9B9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7EEC74C6-B96A-4DD8-BB37-7996E50DB271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839D0A6E-5825-4668-AC56-AD79524B3910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B47B1184-CD35-435F-B704-351F6948D805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570B7868-CB1E-4C46-B82D-2CCAE6DF0EC1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4ABBFCAA-CB6C-4095-AE75-0932F9F6C2FC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4C086F52-F0E9-4B4B-A24F-D216623E4078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539D245D-1E3A-4431-BE7C-993E28D34679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F6066BB8-D32F-48FD-ACB4-C8AC3EEAED31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1E866D81-8E24-4A3D-83EB-184877B2A6A0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FE2DB6E1-495C-46A7-AA1C-352803CDAA91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3" authorId="0" shapeId="0" xr:uid="{BCA54D8F-8176-4A9C-B74F-68141F011DC0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3" authorId="0" shapeId="0" xr:uid="{837BC777-BFD3-4976-ABF5-EFEC52EB1156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3" authorId="0" shapeId="0" xr:uid="{398A01BB-F1D7-4255-AB42-6B681882A1CA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3" authorId="0" shapeId="0" xr:uid="{925CD1DD-FE31-454A-A72D-301BBAA06823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3" authorId="0" shapeId="0" xr:uid="{2D70A8A1-7564-4D73-BEE1-EDD1A39EEEF3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3" authorId="0" shapeId="0" xr:uid="{2B2CA6C7-9D40-4AAF-8686-215BF396587C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3" authorId="0" shapeId="0" xr:uid="{BE4FCAF3-979A-4234-92EB-D1C8BBB6FE50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3" authorId="0" shapeId="0" xr:uid="{4D75E57B-A45A-4D59-A784-5380A595E7C5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3" authorId="0" shapeId="0" xr:uid="{BA376182-9FEE-4786-BBCF-105C7E13B4E7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98" authorId="0" shapeId="0" xr:uid="{4169D181-6BAC-427F-A19F-27DE48305C07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98" authorId="0" shapeId="0" xr:uid="{DDABF51F-C969-410A-A52B-AB0732CC42D1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98" authorId="0" shapeId="0" xr:uid="{4EC1AACC-F059-46E1-A0F9-79E8CD968529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98" authorId="0" shapeId="0" xr:uid="{496E3BCF-D812-480C-A3B7-C86656CFE580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8" authorId="0" shapeId="0" xr:uid="{B841780D-39EC-410F-BD8F-8DEC0363E7DE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98" authorId="0" shapeId="0" xr:uid="{6C1EA955-2E9D-4B36-8AC5-ED536B15FF0D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98" authorId="0" shapeId="0" xr:uid="{A83A2FC4-9649-43DF-9CB5-F3D161CF1F55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8" authorId="0" shapeId="0" xr:uid="{6702188E-7249-49BF-AA2A-F124B084B280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98" authorId="0" shapeId="0" xr:uid="{312A6B33-22CC-4E08-B25D-9F6D86493A45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05" authorId="0" shapeId="0" xr:uid="{1C77C5E0-3320-4053-AB17-38392C9669B6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05" authorId="0" shapeId="0" xr:uid="{D7CB2739-4000-4CCF-A7B5-8354DAF3350E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05" authorId="0" shapeId="0" xr:uid="{7BD7803E-2BF9-4F12-86F9-4046F3390C9F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05" authorId="0" shapeId="0" xr:uid="{9858EC27-2257-43F7-9B6E-4BD2923BE503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05" authorId="0" shapeId="0" xr:uid="{76F42935-11CF-4BA1-9045-1AC9A25C165E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05" authorId="0" shapeId="0" xr:uid="{D6171052-BC77-435B-8CDF-C076E8BAB211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05" authorId="0" shapeId="0" xr:uid="{39D2FB65-8834-47AA-B4CB-C10A8991FCBF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05" authorId="0" shapeId="0" xr:uid="{24E167F6-D821-4161-A3E6-614D985353E5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14" authorId="0" shapeId="0" xr:uid="{C8E94EF8-9583-4C76-8EFC-4A5EFC096B71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14" authorId="0" shapeId="0" xr:uid="{971B2425-E157-4845-965E-97E2BABC17A5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14" authorId="0" shapeId="0" xr:uid="{BC957335-517F-4732-B177-4CBF87BDA43A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14" authorId="0" shapeId="0" xr:uid="{CF737C56-0605-44E6-B0FB-3F836D6115C8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14" authorId="0" shapeId="0" xr:uid="{CB2E85A8-5890-4F83-8BAA-F7563DA7B904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14" authorId="0" shapeId="0" xr:uid="{809CF201-D487-4BB0-B290-5E2833CFE9A0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14" authorId="0" shapeId="0" xr:uid="{5CC1E36E-9264-4A37-A117-939AFEA248EE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14" authorId="0" shapeId="0" xr:uid="{B6DA4CAF-1E05-42AC-BD09-A842BE60EB40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14" authorId="0" shapeId="0" xr:uid="{72780CDD-68FE-4FC0-9E7B-1B338B14504C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2" authorId="0" shapeId="0" xr:uid="{F486988A-921F-454D-AF86-4754CDFC50BB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2" authorId="0" shapeId="0" xr:uid="{6ED26E88-6285-4499-892C-58E2D05AB5C2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2" authorId="0" shapeId="0" xr:uid="{D685370B-0311-43BD-81BB-189928E147BD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2" authorId="0" shapeId="0" xr:uid="{F6FBF2FB-160F-4E24-8766-E69F8B1AB8E4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2" authorId="0" shapeId="0" xr:uid="{11652CCE-BAB0-4446-9819-4A609C683D1E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2" authorId="0" shapeId="0" xr:uid="{A6CBC484-2FE4-4A84-A327-58FB30D1407D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2" authorId="0" shapeId="0" xr:uid="{D9FFC493-A121-41E7-87A6-F3D4F864FC5F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2" authorId="0" shapeId="0" xr:uid="{8F140BAB-60E5-4984-B358-98E29EBE94E5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1" authorId="0" shapeId="0" xr:uid="{ADE26F50-B0C6-494B-85B7-D762BB28D7EB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1" authorId="0" shapeId="0" xr:uid="{997191E4-706E-42C9-A4FC-18DD8DFC3AEB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1" authorId="0" shapeId="0" xr:uid="{3D1E7117-2BA2-4209-8E8A-0AA11E3DB9F6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1" authorId="0" shapeId="0" xr:uid="{09BF80F6-158F-4F21-A915-3F870F204382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1" authorId="0" shapeId="0" xr:uid="{6E95155B-D314-473F-97A2-783CD32F4897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1" authorId="0" shapeId="0" xr:uid="{A2122429-4A61-4104-A95C-E3A5A036B9F3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2" authorId="0" shapeId="0" xr:uid="{6B94B8C6-CAD3-4328-9546-4DDD1786A866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4CBB1591-B091-42CE-A5BC-F289FB3AF695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196C2924-8526-4B7B-866A-1F2230012FB3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AAE429CF-CAAC-45BE-ACAB-18F586F7372E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C865E393-19AA-4EFB-B8E7-F8DFF704E31A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15C3447A-7C54-439A-B9F6-2255EFD23C0C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62626A12-ADA1-4CAF-A484-8C2EE66ECC3C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193997E2-9ECB-4385-B56C-423515DD9493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8CE1E28A-1EEB-463F-BEBD-30061F896DD6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72E2D360-D4D4-43D8-91CE-27D7F27DEA6A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C2704620-8731-4E21-A2AD-BB378DC67560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3" authorId="0" shapeId="0" xr:uid="{704A467C-59D3-4E0D-B90F-965D8DF3F2F2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3" authorId="0" shapeId="0" xr:uid="{6D42A623-767A-432B-BC6F-CA6CFB0DDB25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3" authorId="0" shapeId="0" xr:uid="{8B4D388E-0595-4C22-8868-49BB7E91F201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3" authorId="0" shapeId="0" xr:uid="{16DE4810-B80C-4132-9AAE-1680DAC760E5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3" authorId="0" shapeId="0" xr:uid="{0770485B-E236-4904-823F-9630C12E9372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3" authorId="0" shapeId="0" xr:uid="{25A528F2-5BA5-4A05-ADB2-4564AB4DD607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3" authorId="0" shapeId="0" xr:uid="{FCA9BFAC-3696-4521-AEF2-E9A86269ECB2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3" authorId="0" shapeId="0" xr:uid="{EC454FA6-47C5-4C5F-835B-3EC87C6B0AC2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3" authorId="0" shapeId="0" xr:uid="{19C7605E-5BE2-467F-8519-1CE3E1914C99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98" authorId="0" shapeId="0" xr:uid="{7D26DB09-30E2-4275-956F-92CE6266F5A4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98" authorId="0" shapeId="0" xr:uid="{2DCB38CA-9021-4084-ABAC-542F3CAE83CF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98" authorId="0" shapeId="0" xr:uid="{86792820-EFAB-4546-B07C-D4EBECE08C8C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98" authorId="0" shapeId="0" xr:uid="{FB11042C-967C-4A3D-B405-47A3F72966B8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8" authorId="0" shapeId="0" xr:uid="{3F9AAFC2-C11A-486C-9D89-E8E84B383D9F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98" authorId="0" shapeId="0" xr:uid="{CA13AB19-B871-44B0-80B6-7241D7987B02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98" authorId="0" shapeId="0" xr:uid="{3D3F80C3-FA08-4D7B-836C-84F9614A4B18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8" authorId="0" shapeId="0" xr:uid="{C1A574CF-27CF-4955-B9B9-B3E9871325AE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98" authorId="0" shapeId="0" xr:uid="{E0654E0F-9085-4F7C-A9A2-AF1ED9A2963D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05" authorId="0" shapeId="0" xr:uid="{07F70F0D-8C18-45A4-A99A-1245D512DCA8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05" authorId="0" shapeId="0" xr:uid="{288D4E7A-9F1D-421B-9FE2-72A7013F2660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05" authorId="0" shapeId="0" xr:uid="{E0FEC9A9-C194-41B4-91B9-A828E0EF9052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05" authorId="0" shapeId="0" xr:uid="{184BC515-9D8F-4706-8C38-1F286FD9C661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05" authorId="0" shapeId="0" xr:uid="{D84A8646-F5BB-40DB-9D36-BE21D087880D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05" authorId="0" shapeId="0" xr:uid="{A5BF3E2A-517E-4DF9-9696-D3D3A92C1F49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05" authorId="0" shapeId="0" xr:uid="{CB57F52C-6A2F-425E-9E98-986CA02F5973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05" authorId="0" shapeId="0" xr:uid="{96DA2934-2065-4D6C-9CF3-FD4869679271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14" authorId="0" shapeId="0" xr:uid="{335C92A0-8E4B-471A-99FA-048E77E9D090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14" authorId="0" shapeId="0" xr:uid="{AC253893-0A95-43B8-8F60-05CD5C7F6179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14" authorId="0" shapeId="0" xr:uid="{96E43329-A434-41D2-853A-CB62C1D4D7CA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14" authorId="0" shapeId="0" xr:uid="{DEEE8CC4-AFA0-44FF-BF57-F58F6E376815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14" authorId="0" shapeId="0" xr:uid="{F228B7CE-BA00-41E4-A891-61656E23B267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14" authorId="0" shapeId="0" xr:uid="{B3A0F4E2-4A31-463A-A3C9-6BD7C43B0080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14" authorId="0" shapeId="0" xr:uid="{DDFE1006-0410-4B3D-8918-06FBF681545E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14" authorId="0" shapeId="0" xr:uid="{B6D8023A-1799-42E3-A668-099119E07329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14" authorId="0" shapeId="0" xr:uid="{62C96CEB-5514-4255-809E-BE694EA736CF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2" authorId="0" shapeId="0" xr:uid="{6E543DE4-8253-4F17-A819-28183D4509BE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2" authorId="0" shapeId="0" xr:uid="{FA111782-D93A-4677-870D-E391321A3185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2" authorId="0" shapeId="0" xr:uid="{42507FF5-7B93-4123-B626-02F8A0A99284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2" authorId="0" shapeId="0" xr:uid="{6198E0E1-D5D7-427B-8D20-A5CF05FBC969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2" authorId="0" shapeId="0" xr:uid="{7C9122BB-1C74-4017-906B-E309C3B4067F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2" authorId="0" shapeId="0" xr:uid="{34EF1F20-848A-4FB5-A5BD-5F57A8B3C561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2" authorId="0" shapeId="0" xr:uid="{C9F61897-A7E0-495A-95C8-5F3AEFE76B2E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2" authorId="0" shapeId="0" xr:uid="{19FAED96-AFE7-4694-A97C-CFDF28E21C64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1" authorId="0" shapeId="0" xr:uid="{A0397C56-70D9-4683-8432-563CE4767818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1" authorId="0" shapeId="0" xr:uid="{C7AF6A5B-D604-4734-8A7E-C4D662A3806C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1" authorId="0" shapeId="0" xr:uid="{4AC68B32-B7CD-40A0-9E78-2552CF9D6126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1" authorId="0" shapeId="0" xr:uid="{FF256897-6E27-4B0F-8286-487A51D90C13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1" authorId="0" shapeId="0" xr:uid="{5D30A468-97E3-4ECA-A755-0C0B6F2037AE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1" authorId="0" shapeId="0" xr:uid="{D9A72784-4538-4B2E-92B1-DA1A2EC4C3B5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2" authorId="0" shapeId="0" xr:uid="{ABAF0E0D-A2A6-492D-B21E-9CC1A554AC8E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9CBD3918-4EE4-4285-A0EC-DE654FAC02EF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2F670DDC-1FC5-461C-A213-0048F5A05DD4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92724383-C1A3-4DA4-A42B-99474554A387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79BE0F62-70E4-4DFB-9D7D-E30F42CB6B55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883B9D05-0346-48C7-AF69-E60EAE1CDEED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039B6ECC-59A9-4924-9A3A-37FBC28955D1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F88C7E88-8229-4242-BBCA-67582662903D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C0FD5059-C0B9-4A97-A359-F0D7A5EE3D26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24F200C7-63C1-4C06-8278-8E4A03BC2308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3A4353DF-0A82-4F03-98ED-E6551DC10066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3" authorId="0" shapeId="0" xr:uid="{1E9A7404-D0B1-4D29-BC91-B0370316A699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3" authorId="0" shapeId="0" xr:uid="{94E5A91C-455E-447E-81E2-A4DDC726B264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3" authorId="0" shapeId="0" xr:uid="{573F8EB3-3C31-42CE-9EBE-3D3A367E3A13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3" authorId="0" shapeId="0" xr:uid="{32251BE1-77F6-4AE5-8A25-5E1346A1633C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3" authorId="0" shapeId="0" xr:uid="{B88F5E0A-3377-4AD8-9EF3-835282A06BEF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3" authorId="0" shapeId="0" xr:uid="{BA116F09-1DC6-428A-AFFB-29339DF9D0DB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3" authorId="0" shapeId="0" xr:uid="{62055756-E3C4-4F56-811A-1F3806571C2D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3" authorId="0" shapeId="0" xr:uid="{66E888C4-24D6-41B4-8981-D224E6A19C2C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3" authorId="0" shapeId="0" xr:uid="{BF550471-9A28-401C-B763-699A29B0CE46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98" authorId="0" shapeId="0" xr:uid="{2AA1D1E6-6E9F-4D8C-85DA-8B13391EF20B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98" authorId="0" shapeId="0" xr:uid="{3E09EDB5-69A4-4C91-A584-965F6380E50A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98" authorId="0" shapeId="0" xr:uid="{0CF7018D-7FBF-4D70-8F39-020C91E141C4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98" authorId="0" shapeId="0" xr:uid="{4E30C49B-9D5B-4DDB-B828-662882649252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8" authorId="0" shapeId="0" xr:uid="{37689E06-74B0-4770-BF57-ADEE8A455922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98" authorId="0" shapeId="0" xr:uid="{BB3CD947-348D-4331-8547-7ECB3F387C83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98" authorId="0" shapeId="0" xr:uid="{1BC05D4A-9FD4-49AE-8F2D-132047CEA3A6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8" authorId="0" shapeId="0" xr:uid="{97F76E04-217B-4737-A546-808912852E21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98" authorId="0" shapeId="0" xr:uid="{F5C304F8-4733-485C-B7B1-054DC6CABF1E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05" authorId="0" shapeId="0" xr:uid="{7924EA9D-7606-45A5-82FE-152B4632414A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05" authorId="0" shapeId="0" xr:uid="{3C949FC8-F1E9-43BF-9C39-AB6251E14A88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05" authorId="0" shapeId="0" xr:uid="{91CC8946-8278-4829-A267-04DB6D9C327D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05" authorId="0" shapeId="0" xr:uid="{D5FEA3DC-230D-46D0-8491-3B6C71C2F472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05" authorId="0" shapeId="0" xr:uid="{57BA1B27-59FB-428E-B5FA-64054543A4F3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05" authorId="0" shapeId="0" xr:uid="{BB1FE4EA-5F62-492D-9EB3-A71AE483D1F4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05" authorId="0" shapeId="0" xr:uid="{ABB5827F-07F3-4B74-9D0B-198295B593A6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05" authorId="0" shapeId="0" xr:uid="{DA7EA5E9-7C19-4C79-81D5-48DCC75A1EF2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14" authorId="0" shapeId="0" xr:uid="{9F57D939-877B-4054-87A4-5D6A847E5F9E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14" authorId="0" shapeId="0" xr:uid="{ACB169A1-8369-4E16-95D5-ECC9B7484CFF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14" authorId="0" shapeId="0" xr:uid="{52E55554-0F06-4D38-9A94-1B9D0B314747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14" authorId="0" shapeId="0" xr:uid="{E9A6B3F6-F0F6-41B2-8D7F-3DFDECF3445A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14" authorId="0" shapeId="0" xr:uid="{3E92E793-C52F-43AB-8A80-D91226BF71F8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14" authorId="0" shapeId="0" xr:uid="{D8422F7B-34FE-4388-BAD4-4845B7A5AA34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14" authorId="0" shapeId="0" xr:uid="{C5EFA105-7396-44FC-AD00-2E14431A4AD9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14" authorId="0" shapeId="0" xr:uid="{ED56E2F4-00EA-4437-A565-4DCE292D403E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14" authorId="0" shapeId="0" xr:uid="{50161422-9042-425F-93D1-A0BCC0726D73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2" authorId="0" shapeId="0" xr:uid="{DDD0B774-4ABA-45F6-88CD-4D3A447C4ACE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2" authorId="0" shapeId="0" xr:uid="{605D4EC8-38ED-49B2-BBE9-F57D4B27B4AF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2" authorId="0" shapeId="0" xr:uid="{B0C2492D-0203-47DF-A0D0-E4D111728274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2" authorId="0" shapeId="0" xr:uid="{6F823170-0692-4427-B9ED-4DD39E9DEC6B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2" authorId="0" shapeId="0" xr:uid="{266D98DA-00D3-469C-8648-5136281F41AB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2" authorId="0" shapeId="0" xr:uid="{79921F28-8A30-4BAA-B3BF-5D687956A08C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2" authorId="0" shapeId="0" xr:uid="{C6EB578A-27BF-4AEF-B8CE-BFB9FB0A586B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2" authorId="0" shapeId="0" xr:uid="{8F9F0850-59FD-46D9-8548-57E6F063888F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1" authorId="0" shapeId="0" xr:uid="{A404FE5F-4CFE-4390-97A8-398CF3F818F2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1" authorId="0" shapeId="0" xr:uid="{159D18EB-5D5F-4DAD-A6B7-6D89C6F86050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1" authorId="0" shapeId="0" xr:uid="{F88B28D1-824B-4F8B-A229-8A18957F774C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1" authorId="0" shapeId="0" xr:uid="{F942D33C-8A82-4854-8752-498D1FAE0FAA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1" authorId="0" shapeId="0" xr:uid="{3D8CD96F-8B3F-495E-804D-9903742C5204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1" authorId="0" shapeId="0" xr:uid="{D1054CBD-9D03-40A6-86BC-5E17E3120559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2" authorId="0" shapeId="0" xr:uid="{FADBA603-8074-4608-996A-5F8137E5A95A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F7D7AEE0-28DB-4715-80D8-55F7252907A3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10A9DA1E-F162-4E7D-B32F-77C4492837B1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0FD31F30-B227-42AC-A995-2946D4B4FADA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114C30D4-95E6-467B-AD03-FD8EEAB6CD0F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D8552F7C-AFD8-4121-A62E-96717072CF90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F1467A7C-87B1-47DA-90C9-4D65DB06A53F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FA1A9668-7EE4-48B8-99AB-52EED21CB235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E430B2FE-EB0E-40F6-A8F6-D77C29CF640E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D6BC5BE5-96D7-4087-8F26-A05112FB7CE8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FA94E225-1E0E-4064-BB01-02802669E6AA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3" authorId="0" shapeId="0" xr:uid="{B311E56D-6470-40F0-B0DB-8A033F46F903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3" authorId="0" shapeId="0" xr:uid="{530ED022-424E-4C94-90A0-1D9104A98F7E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3" authorId="0" shapeId="0" xr:uid="{82429F37-DE18-452E-B6AA-0D92EA8D5CB2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3" authorId="0" shapeId="0" xr:uid="{5E1DE05F-388A-4CD9-ACD4-74362EB50DCE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3" authorId="0" shapeId="0" xr:uid="{5D1B1EED-3E3C-464A-A682-579D8B0690AD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3" authorId="0" shapeId="0" xr:uid="{90ACF253-E481-427F-9487-CA0E3CD2016B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3" authorId="0" shapeId="0" xr:uid="{84C39B7D-DD70-4231-B510-CDC27CC4FA3A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3" authorId="0" shapeId="0" xr:uid="{553F3592-FE4E-49BA-AD14-3B26540A142E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3" authorId="0" shapeId="0" xr:uid="{617CB635-9E4A-453C-BBBC-61F6C4723009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98" authorId="0" shapeId="0" xr:uid="{74A0DE85-303D-4223-8D55-3F913E2A4EEF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98" authorId="0" shapeId="0" xr:uid="{2EE26EC6-20A3-4C54-95CF-C01066CA09D8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98" authorId="0" shapeId="0" xr:uid="{687CE3B2-B355-46DF-8BF5-B6312F5F5D80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98" authorId="0" shapeId="0" xr:uid="{191EEF83-0720-4A75-9087-1323CC9474E6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8" authorId="0" shapeId="0" xr:uid="{7A8A87D0-76F1-448A-8F32-93FBDD8AE729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98" authorId="0" shapeId="0" xr:uid="{05B68801-1AB5-4569-8BAF-DC7C18BAA43B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98" authorId="0" shapeId="0" xr:uid="{4AA6FD56-9EE9-4290-876F-B6E53B0A34A1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8" authorId="0" shapeId="0" xr:uid="{41631CF7-6DFA-4FAE-945F-265986D055DB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98" authorId="0" shapeId="0" xr:uid="{E1681C5F-4C2B-4659-AB13-A9BC36B32A78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05" authorId="0" shapeId="0" xr:uid="{0F26F38F-41F3-47AF-998D-A709611AA537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05" authorId="0" shapeId="0" xr:uid="{0BDBD294-9F82-4249-AF5D-B01BA52772BE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05" authorId="0" shapeId="0" xr:uid="{40909F8F-A3A1-4255-AD2C-BA035ACA8705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05" authorId="0" shapeId="0" xr:uid="{E80146B4-B8C5-4C74-93CA-3AD09D872991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05" authorId="0" shapeId="0" xr:uid="{35D74647-026D-4D1B-AB8F-A0EF76EF422B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05" authorId="0" shapeId="0" xr:uid="{E962EB1A-2A95-4B91-B8E3-E44E17A75A26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05" authorId="0" shapeId="0" xr:uid="{1EB6A61D-89D4-4AA7-BA46-2C9340D2069F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05" authorId="0" shapeId="0" xr:uid="{E01CE645-AA13-4BAF-AE2C-3A96F81962AB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14" authorId="0" shapeId="0" xr:uid="{AB7114D4-7EA5-45D0-8499-1FC4583EEFDA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14" authorId="0" shapeId="0" xr:uid="{2F2E1DBB-6581-4B07-8213-50FE038B3E77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14" authorId="0" shapeId="0" xr:uid="{A1CB8A62-7394-4950-8736-0EEA53902171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14" authorId="0" shapeId="0" xr:uid="{A3404C14-E818-44F3-8833-10F4C7DAFB4A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14" authorId="0" shapeId="0" xr:uid="{F8FEE650-055D-4CC6-AC30-2607C6E57635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14" authorId="0" shapeId="0" xr:uid="{56DFB2CF-738D-412D-8BC0-FC4D70E4C3D1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14" authorId="0" shapeId="0" xr:uid="{409EF026-48D2-4B6A-8D87-97C3E2469926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14" authorId="0" shapeId="0" xr:uid="{E2ECE95C-6B3E-4B6E-8BBF-155330DA9B98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14" authorId="0" shapeId="0" xr:uid="{47F9B9B4-3C02-43B6-A48B-54A0C21A46E2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2" authorId="0" shapeId="0" xr:uid="{440C7CB5-A73B-4CB1-852B-9E55830FE5F7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2" authorId="0" shapeId="0" xr:uid="{1C6E9181-51C2-4DCF-A9BF-99E9A6D6FE7E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2" authorId="0" shapeId="0" xr:uid="{841927D7-4619-4DD1-AA59-133F66080F62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2" authorId="0" shapeId="0" xr:uid="{2B2CC23C-DFB3-4C86-AD74-2C3746072DE5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2" authorId="0" shapeId="0" xr:uid="{2F530FF7-FF29-4AFB-B070-EC248DD251FF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2" authorId="0" shapeId="0" xr:uid="{9ED31B5A-B2E8-453B-8FE5-E0CF178D9D7A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2" authorId="0" shapeId="0" xr:uid="{8D36322F-96FD-4CC8-B128-44D1593956EB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2" authorId="0" shapeId="0" xr:uid="{306279CC-F962-4AEF-8C34-E5B0031D0098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1" authorId="0" shapeId="0" xr:uid="{C5BAF746-C421-45FA-948D-8674F3F31734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1" authorId="0" shapeId="0" xr:uid="{AC49523F-D051-47EF-B31F-789E0B6A2AA6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1" authorId="0" shapeId="0" xr:uid="{CBE58200-8F46-4F2B-A268-D7F4F9CB2BED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1" authorId="0" shapeId="0" xr:uid="{35AC05B6-E4D6-4BF4-8E07-D8167DE2D27F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1" authorId="0" shapeId="0" xr:uid="{7C988803-3082-4BAF-87F2-264880DB6F6E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1" authorId="0" shapeId="0" xr:uid="{44EE419B-B397-4A6A-9E35-8BC87D5AA3A0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2" authorId="0" shapeId="0" xr:uid="{BD94C155-6107-4EEA-88C3-3135CE140EB6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7F1A36D3-5A40-4D0B-9C2B-D7F3E8A93875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D8B9501F-49EB-451C-AF05-BB244F18A375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71540D87-5BD2-4E29-85B4-1DE347C95459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B7DADB83-89E7-47F8-8DEF-B08D1A1C0C0B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7C6051E9-F743-4E8E-847A-5D79DE2EE796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1CA14ADA-702E-42F4-8B2E-DF82EB01667E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C4623955-B706-4A28-94EA-FCF5046D6B97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231E41AA-3E68-4146-AC0E-73FC6FE47AFB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E34E7A9C-AA3B-4D89-9F24-F8C03499448E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03978120-185A-4E0C-92FC-E53221E0D5ED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3" authorId="0" shapeId="0" xr:uid="{4E8E587C-4AB8-4743-BBC0-70BA891AF4D4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3" authorId="0" shapeId="0" xr:uid="{8C32FAC2-2266-47B1-AE3D-501BA87B9124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3" authorId="0" shapeId="0" xr:uid="{3962F1B6-D2F8-4BFC-9DD1-FBB0BA1FCC5B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3" authorId="0" shapeId="0" xr:uid="{72B5675E-0424-4AFF-A550-20B99FAD7D70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3" authorId="0" shapeId="0" xr:uid="{2D662C4C-FAFE-4D8F-A3B3-4C5521DA0C39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3" authorId="0" shapeId="0" xr:uid="{674927FA-4597-4EC4-A666-72EFFCFE92D6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3" authorId="0" shapeId="0" xr:uid="{B1B721C5-1108-414C-B6DB-93773D5D571A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3" authorId="0" shapeId="0" xr:uid="{4BBF28B4-1F03-42A1-819A-EF7DE4DC8389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3" authorId="0" shapeId="0" xr:uid="{069CEE10-9110-4A41-8E54-7E6A7C5D8C1C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98" authorId="0" shapeId="0" xr:uid="{26A806B9-37B3-4A30-B64D-5F63094FE56C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98" authorId="0" shapeId="0" xr:uid="{F11FC382-288D-4738-AA20-22F6E1F02519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98" authorId="0" shapeId="0" xr:uid="{B223A38D-A5B3-447D-8749-F56CA6F6E702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98" authorId="0" shapeId="0" xr:uid="{CA192F6A-8AA3-40E9-9A6E-F65985CB2E7B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8" authorId="0" shapeId="0" xr:uid="{F370D3FC-870F-4B67-8A87-C0954C35D725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98" authorId="0" shapeId="0" xr:uid="{BC4900C9-CB55-4986-B03A-05B9379038FE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98" authorId="0" shapeId="0" xr:uid="{1D911F3D-1E78-4442-BE3A-50470AAA89E1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8" authorId="0" shapeId="0" xr:uid="{1764ADD2-5A82-4071-B9E5-106417B70C8E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98" authorId="0" shapeId="0" xr:uid="{369D04C6-C683-4C5A-A5BB-26778F883E76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05" authorId="0" shapeId="0" xr:uid="{1F69322D-4A00-48AE-A868-746D8738D1EE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05" authorId="0" shapeId="0" xr:uid="{5FD9AEAA-4CCD-4DA0-9F2E-4D7DC4414DB4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05" authorId="0" shapeId="0" xr:uid="{4D604305-5908-41CE-815D-F95451C661C1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05" authorId="0" shapeId="0" xr:uid="{AA0C7002-4866-4FE3-9A89-B7E237258287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05" authorId="0" shapeId="0" xr:uid="{30219EBE-A920-43A7-9324-B6A6220B029A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05" authorId="0" shapeId="0" xr:uid="{02B83657-0E06-4A04-BFCE-3D66BC1D5C68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05" authorId="0" shapeId="0" xr:uid="{9F76F137-2B89-4B59-8E30-5E69083EC655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05" authorId="0" shapeId="0" xr:uid="{7465717B-93FE-45DD-8331-2DA9A67A8293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14" authorId="0" shapeId="0" xr:uid="{AAF35E65-0346-40E3-BFB0-A384D409E298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14" authorId="0" shapeId="0" xr:uid="{2CBB7FB6-F409-4EF6-AF5F-C6C9810B6375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14" authorId="0" shapeId="0" xr:uid="{1DF94241-7F35-4A7B-98E4-FFDE343F80EC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14" authorId="0" shapeId="0" xr:uid="{82508F74-0F01-4A67-9DAD-E2637F2F30AA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14" authorId="0" shapeId="0" xr:uid="{BB63B05C-02B1-48A3-A820-B014BB5B87BB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14" authorId="0" shapeId="0" xr:uid="{0A2D6B5F-BCED-4840-A76D-387506061F34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14" authorId="0" shapeId="0" xr:uid="{9C81D79D-AE74-4B98-AE80-1229B5C0EB35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14" authorId="0" shapeId="0" xr:uid="{754A518D-365C-49C9-8D6D-49AFC109C1C1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14" authorId="0" shapeId="0" xr:uid="{04450A64-512A-419D-8207-1247085D3391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2" authorId="0" shapeId="0" xr:uid="{F166B71A-73DC-4661-A212-3587E19E7757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2" authorId="0" shapeId="0" xr:uid="{47861036-EF6C-4B66-98BF-50122FFEBEA3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2" authorId="0" shapeId="0" xr:uid="{B87D6C69-D9CA-41A3-9DC9-E98F1D5EC6CB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2" authorId="0" shapeId="0" xr:uid="{BF4545AD-E7C9-4C77-B458-D6FCBD384D95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2" authorId="0" shapeId="0" xr:uid="{0CCC6445-7CE0-48DF-AD11-8859ECC662BD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2" authorId="0" shapeId="0" xr:uid="{25E0C43A-9195-4732-A820-DCBF59734B26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2" authorId="0" shapeId="0" xr:uid="{D2812F99-7121-4C29-9B0E-F38DF3994826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2" authorId="0" shapeId="0" xr:uid="{D2340744-588E-4163-B058-178B9A2F8087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1" authorId="0" shapeId="0" xr:uid="{F0DECF3A-5381-4A7D-9C53-998E95E0CCA7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1" authorId="0" shapeId="0" xr:uid="{84E31593-72A3-4B11-A253-BBB66271BFAB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1" authorId="0" shapeId="0" xr:uid="{7DBE232D-C74D-4ED9-BE98-24A3615C2128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1" authorId="0" shapeId="0" xr:uid="{6F720F02-3041-445E-90D6-3935B845D4E8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1" authorId="0" shapeId="0" xr:uid="{89160ED9-9170-4636-B4CB-3B60F4B182D0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1" authorId="0" shapeId="0" xr:uid="{9D282CFF-7185-414F-A575-D45AE55FA3E9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2" authorId="0" shapeId="0" xr:uid="{A9B029D1-63B9-4EC0-ABA1-AA3AAE1547EB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EE53052B-D2B2-4ABC-B5B5-9C7F4407D569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06216544-8141-4A13-BA4F-BA2507719604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5D7D9765-A747-4242-B533-9EBF79C0F427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5AEC3D04-A873-4488-9BEB-9044C558AB8F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14FCC024-D989-49E2-B02F-5F95A6F89C03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F6C9CBBE-8D6F-420C-8D12-EE8FD9136F90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E6E19EF4-A7B6-4429-BDBC-1CC0B25A4F5A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3808FE52-6868-4389-8A35-6D5F3E7FAC29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A2A6C76A-B5C6-4D39-B163-2CB132E9B7BE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E9483A28-88E9-4440-B83A-101CAB96D2D5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3" authorId="0" shapeId="0" xr:uid="{5FE69F77-F983-4A98-964F-64F84024A277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3" authorId="0" shapeId="0" xr:uid="{E529E929-1CBB-4964-8711-BCD20E07329C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3" authorId="0" shapeId="0" xr:uid="{F7F92C9B-898E-4FE6-9A78-9A41074305F6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3" authorId="0" shapeId="0" xr:uid="{87734D20-9E1B-47FA-837E-00A039BEC063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3" authorId="0" shapeId="0" xr:uid="{E39923FA-3600-4CE2-8102-CB02AB59E973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3" authorId="0" shapeId="0" xr:uid="{0499D77E-756D-48DC-AEB1-4588769FAB54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3" authorId="0" shapeId="0" xr:uid="{9800FDAE-89C0-41C8-BCD1-D87483ABA3B1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3" authorId="0" shapeId="0" xr:uid="{98CB87D2-67BD-4555-AD35-6E5BD3C3E1B6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3" authorId="0" shapeId="0" xr:uid="{D84E6197-A692-478D-A9C6-45F2FF15B37D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98" authorId="0" shapeId="0" xr:uid="{5EE26666-BE09-4BB5-81C9-8E6EAD9BEAFF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98" authorId="0" shapeId="0" xr:uid="{54909564-1592-4577-8B8B-8BC2DE7D4457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98" authorId="0" shapeId="0" xr:uid="{7453EC7A-97D9-4568-A067-0DBA0FA3CCE6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98" authorId="0" shapeId="0" xr:uid="{113454F6-1EBB-4DAF-BD90-4987E5627BE3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8" authorId="0" shapeId="0" xr:uid="{28D463CE-AD68-4CD8-B658-4B3D3C50BE15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98" authorId="0" shapeId="0" xr:uid="{54A6F01D-6368-47C2-AB39-7AF35C08CF10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98" authorId="0" shapeId="0" xr:uid="{CBFF3E0A-264B-4596-AC42-890623FD5668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8" authorId="0" shapeId="0" xr:uid="{F1DB72F4-020F-49C8-A17E-BD51B252398B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98" authorId="0" shapeId="0" xr:uid="{2F62EE84-D958-4256-920C-15059A115C0A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05" authorId="0" shapeId="0" xr:uid="{EBE64F59-AEAC-4D08-833F-1121374EEAB2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05" authorId="0" shapeId="0" xr:uid="{1032B955-5580-491E-9DE5-530C48F1EF4B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05" authorId="0" shapeId="0" xr:uid="{1D261058-E4D6-44BD-9375-D4D7DAE9CA9F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05" authorId="0" shapeId="0" xr:uid="{B02FBF6C-55D7-4485-8A68-D9B45B3C2955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05" authorId="0" shapeId="0" xr:uid="{08897326-F5FE-4912-BF99-E49DE1C8A310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05" authorId="0" shapeId="0" xr:uid="{3E84EC2C-85D3-4E8E-9778-631247A3BC68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05" authorId="0" shapeId="0" xr:uid="{AE566AC8-F5ED-469B-ADAE-A3A55DB82E50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05" authorId="0" shapeId="0" xr:uid="{29EC6286-00F5-47B8-8F2A-50FB64C6C75D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14" authorId="0" shapeId="0" xr:uid="{369365BA-65FA-40B2-A21F-78AE42B7B1B5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14" authorId="0" shapeId="0" xr:uid="{DA151535-84F6-4332-AA4F-12B661C659F6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14" authorId="0" shapeId="0" xr:uid="{257A89CB-5763-4F8A-B542-3E09A5952EDD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14" authorId="0" shapeId="0" xr:uid="{679183DA-BD49-4B05-9C5D-15AFC2347AD6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14" authorId="0" shapeId="0" xr:uid="{DF9FABA2-CC0E-4C17-9AD8-91D94A594D82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14" authorId="0" shapeId="0" xr:uid="{6BC4F32F-CCB0-41CB-9D8D-12325956311E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14" authorId="0" shapeId="0" xr:uid="{0954C6A5-F073-446F-AE3C-443B20C3A0C1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14" authorId="0" shapeId="0" xr:uid="{68510949-2159-472E-807C-F412042FC5A6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14" authorId="0" shapeId="0" xr:uid="{B27E5BCE-F171-434D-95F6-686FFC25D65D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2" authorId="0" shapeId="0" xr:uid="{047C945C-2790-4B15-A371-0EA846A47C6C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2" authorId="0" shapeId="0" xr:uid="{C16D1F4E-0BD2-4146-8110-3E0C3244397B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2" authorId="0" shapeId="0" xr:uid="{AA7ED2F2-F394-41EC-ADDA-28A57FC38134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2" authorId="0" shapeId="0" xr:uid="{55554E2E-FA44-437D-B921-75EE3EDD24FD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2" authorId="0" shapeId="0" xr:uid="{8632A0E1-87E9-4BBC-A9B7-B78E7D1E37D3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2" authorId="0" shapeId="0" xr:uid="{632F5D87-0B45-46F7-B6FC-1C2B32F22C80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2" authorId="0" shapeId="0" xr:uid="{20D4EE81-2B40-48B2-9643-98DA3DCAF44E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2" authorId="0" shapeId="0" xr:uid="{DF6B50C2-D176-49C8-B0CE-CC8179A69FAB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1" authorId="0" shapeId="0" xr:uid="{42F355B0-D48C-4A85-B320-10C97D96B77F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1" authorId="0" shapeId="0" xr:uid="{CA90435A-EA79-4A78-BB1D-7E54D978E2DE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1" authorId="0" shapeId="0" xr:uid="{CB478D48-8DCC-4291-8658-DE89F2BABFBF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1" authorId="0" shapeId="0" xr:uid="{EAEBF14F-FEDB-4861-9BE1-9A50617BC8D5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1" authorId="0" shapeId="0" xr:uid="{19FFF9BF-D6B9-44E3-A04F-1635377F6062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1" authorId="0" shapeId="0" xr:uid="{264032BE-B4D5-4574-9AEA-5295A029EFFD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2" authorId="0" shapeId="0" xr:uid="{D35749AC-6BC7-4EFB-924F-F4145ADB7E17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D93B52CA-6505-4B91-A75C-162E474C7863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85752251-6165-4127-B05D-E821C3E7F9F2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63A51964-1CA1-4724-9B6A-13D8673B1F3E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7B11DF45-24FA-4C0A-BFD0-9B557BC56AB6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0B34EA7C-1CB2-4D06-920B-5D61F69FD7E3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F2DD4A88-4786-42F9-A9B7-53C00A28F2D8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39703C97-7BB5-4FD9-893E-812C03C0BA58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EA9C71B3-AB19-40C9-9BF7-682FECFA55DF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F91B3875-6EC2-42E0-820D-C4124CCFC20E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693F73DC-8315-490D-B133-ADC6B3990596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3" authorId="0" shapeId="0" xr:uid="{E4835E0B-DAD0-4004-95E3-E39A39AF9053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3" authorId="0" shapeId="0" xr:uid="{AA286D60-6D0B-47D8-8E27-CB9B0920317D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3" authorId="0" shapeId="0" xr:uid="{3430FAF1-2E10-4844-9985-0B1096B9D1C6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3" authorId="0" shapeId="0" xr:uid="{AE395372-82E8-4D13-B784-F924F47BA319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3" authorId="0" shapeId="0" xr:uid="{E3B689F1-3E88-4B51-80DD-A04061390BC7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3" authorId="0" shapeId="0" xr:uid="{E00CB02F-BC0F-482E-9807-85503BB838E1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3" authorId="0" shapeId="0" xr:uid="{BFEFE0F8-F442-4467-8711-481F2AD682DC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3" authorId="0" shapeId="0" xr:uid="{95706A56-15A9-4C1A-8FE3-7E3C52854EE7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3" authorId="0" shapeId="0" xr:uid="{E535AF86-0D8D-4CFF-9989-E7307985EB9D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98" authorId="0" shapeId="0" xr:uid="{E23A7759-8808-4D0A-AAA5-0161F2FE4F23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98" authorId="0" shapeId="0" xr:uid="{EBFFE60F-235C-4ED2-A6DF-1C1D5AD0A136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98" authorId="0" shapeId="0" xr:uid="{AE87744C-7E8A-4ABD-BAAB-58472E169CEC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98" authorId="0" shapeId="0" xr:uid="{DAB9DD12-1B34-47B5-8D50-70BB6572BEAE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8" authorId="0" shapeId="0" xr:uid="{F407F330-12AC-4A70-9EA5-B95BD2DF9A27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98" authorId="0" shapeId="0" xr:uid="{69599C79-4EE6-402D-A3A8-576C3F19BEFF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98" authorId="0" shapeId="0" xr:uid="{B54C1012-5C7A-45A9-8C67-A123BF488D28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8" authorId="0" shapeId="0" xr:uid="{47F8586B-1B6E-4579-8F8D-DA11C88C2ED4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98" authorId="0" shapeId="0" xr:uid="{A0A979E9-0825-47F3-908C-76F8AFB80E44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05" authorId="0" shapeId="0" xr:uid="{A715F46D-421B-471F-9E04-983E0995FED6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05" authorId="0" shapeId="0" xr:uid="{CCEB274D-ADDF-4134-B803-548BBA04B441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05" authorId="0" shapeId="0" xr:uid="{BA55D4DB-14F6-4D8D-A5D9-82D5CC6C4564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05" authorId="0" shapeId="0" xr:uid="{80689E0F-6B4F-40F3-8575-1927A4846CA7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05" authorId="0" shapeId="0" xr:uid="{971D8615-5725-4014-9574-A7866BAAD2A9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05" authorId="0" shapeId="0" xr:uid="{07857ADD-A1A6-400E-8B2E-FC0A90B3E5C4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05" authorId="0" shapeId="0" xr:uid="{6E1481DD-643F-44AA-97A0-F977930AD69C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05" authorId="0" shapeId="0" xr:uid="{C5FB3AC1-99EA-4050-BA9A-5E0B8D0C59DA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14" authorId="0" shapeId="0" xr:uid="{AEE1310D-5816-4100-93FD-1936AA174794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14" authorId="0" shapeId="0" xr:uid="{21C4DBC1-2387-47E5-9043-175EA3F13BD2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14" authorId="0" shapeId="0" xr:uid="{B37E138A-83A2-414D-AD20-AC0EE1A698D0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14" authorId="0" shapeId="0" xr:uid="{BECF80E4-B77B-48BA-BC23-471018FC1682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14" authorId="0" shapeId="0" xr:uid="{134A231F-A6F8-4B04-8812-BF247933BE11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14" authorId="0" shapeId="0" xr:uid="{DD063DC1-687F-4083-B257-51FBA0B3F2A8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14" authorId="0" shapeId="0" xr:uid="{1875410F-6566-4263-A436-C18D6665ACFE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14" authorId="0" shapeId="0" xr:uid="{2D01BA60-CB57-41FC-ACDD-065A0B857A64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14" authorId="0" shapeId="0" xr:uid="{4AEB0108-1415-4C3B-8814-B16E34F1AD78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2" authorId="0" shapeId="0" xr:uid="{31934373-1EC0-4353-ADAB-CA943541D572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2" authorId="0" shapeId="0" xr:uid="{457DC49A-70EB-417C-81B5-F55DD2E47FE1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2" authorId="0" shapeId="0" xr:uid="{70E0A27B-D2C9-4174-BC3A-B1BF015BEACE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2" authorId="0" shapeId="0" xr:uid="{21CDF96A-610F-4E9A-B008-973BDDB18B1E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2" authorId="0" shapeId="0" xr:uid="{3C999529-98E3-4C51-961A-C2453E5E28B9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2" authorId="0" shapeId="0" xr:uid="{D5BBE512-C77B-4531-9D43-037D93518820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2" authorId="0" shapeId="0" xr:uid="{01431EB5-B619-4908-9E95-A0E0612D5B9A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2" authorId="0" shapeId="0" xr:uid="{667ABB53-F5EA-4F0F-8016-ED38B1A44F1C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1" authorId="0" shapeId="0" xr:uid="{9BCC8269-F57B-4923-AC9E-BF40BEC37964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1" authorId="0" shapeId="0" xr:uid="{68E4AF49-B630-4F60-A2A6-55A43E70CCB4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1" authorId="0" shapeId="0" xr:uid="{1B37D780-7F8E-4398-A4F9-4289765713B1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1" authorId="0" shapeId="0" xr:uid="{0EB36830-2C36-42F1-B807-F9082BF6B8A1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1" authorId="0" shapeId="0" xr:uid="{614F9C70-5A2F-4CC8-A515-E34FCBEF2EA2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1" authorId="0" shapeId="0" xr:uid="{110E7302-583D-4A14-845A-F5EFD10CC41E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2" authorId="0" shapeId="0" xr:uid="{BF2CF022-1CA5-4642-842D-FF002A984A6E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53388D33-6219-49A5-BC60-56A103578B04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934799EB-A3CF-4AE4-BD24-FAD003D601D9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0A4C38EC-2895-4C49-BC60-4792F9140885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53065A2C-AF0B-48D8-A295-E862A812F451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7DD0339A-3D09-437C-AD4C-7ACE57D1EF60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9DA10533-28D4-4C42-96A4-F88EFF6A2DAF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122D2A5B-3236-4AEA-B3CC-01751E0571CD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69EA7056-A932-4EC9-94AB-E67327F1FEBF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B3F1B038-27D6-4074-85DC-16D7B600A730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D030014A-0224-4F0C-9A94-B8C7612792E7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3" authorId="0" shapeId="0" xr:uid="{98556853-B3C6-462E-A60E-2A4648C76252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3" authorId="0" shapeId="0" xr:uid="{5B801BD8-C6E3-4EDB-9F6E-71B832D2CFB5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3" authorId="0" shapeId="0" xr:uid="{210EF328-B6FE-4FAE-9944-147D65E22A3E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3" authorId="0" shapeId="0" xr:uid="{20B16D52-228E-4040-8685-68DC5096B907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3" authorId="0" shapeId="0" xr:uid="{1890350D-034B-4612-8705-2A7F37F4D8FC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3" authorId="0" shapeId="0" xr:uid="{58CA1562-9DB6-4A12-9EDA-1297F5052C43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3" authorId="0" shapeId="0" xr:uid="{C48FE9E0-13AE-4F65-A092-59CB904BC3AC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3" authorId="0" shapeId="0" xr:uid="{258FA3CC-9F3C-4186-93FC-441F14F7F190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3" authorId="0" shapeId="0" xr:uid="{9B655DB7-1A79-4443-AEB5-DEFCFD6E98B7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98" authorId="0" shapeId="0" xr:uid="{48AE0AB0-EFFC-4993-BA5C-B7E3B1334326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98" authorId="0" shapeId="0" xr:uid="{25145B83-D358-4B56-ACAB-213B0049AC64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98" authorId="0" shapeId="0" xr:uid="{F046EF60-0959-41B5-AFE0-D663B6B8F26F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98" authorId="0" shapeId="0" xr:uid="{E0649FAF-4452-465A-A860-95AF1BA90490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8" authorId="0" shapeId="0" xr:uid="{C839CC8F-A61F-421C-BAA2-DE0F38BFB8B0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98" authorId="0" shapeId="0" xr:uid="{3A1C255B-89B7-4B8F-968D-F8E515A22A11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98" authorId="0" shapeId="0" xr:uid="{E7F78C1F-4AD6-4ABF-AB2A-78EC99DE809F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8" authorId="0" shapeId="0" xr:uid="{D0A9C0F6-36C8-4CF3-B953-AB13FC591101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98" authorId="0" shapeId="0" xr:uid="{3A2791E6-67E2-4B06-B7ED-AE8E5021DDEB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05" authorId="0" shapeId="0" xr:uid="{99FE7B18-9F8D-45F3-94F4-56E579435383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05" authorId="0" shapeId="0" xr:uid="{0D1495BD-D8C5-4F55-B534-A1603547706B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05" authorId="0" shapeId="0" xr:uid="{97CD2A08-1034-47FB-9F2F-0A31C1DB6466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05" authorId="0" shapeId="0" xr:uid="{E07AE15B-EC74-4B4C-A407-F9D8D1017C0A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05" authorId="0" shapeId="0" xr:uid="{77BD6802-D4D0-4BF9-BD21-673618D4F138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05" authorId="0" shapeId="0" xr:uid="{84FDE571-0580-488D-8896-582BA21B7C52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05" authorId="0" shapeId="0" xr:uid="{A030E023-F316-46F2-97A6-5AAE3117B4AB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05" authorId="0" shapeId="0" xr:uid="{BEA7AC80-59E7-420C-9C6E-BAAE44D97121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14" authorId="0" shapeId="0" xr:uid="{84855240-F66F-4064-B60A-CF2480153FD6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14" authorId="0" shapeId="0" xr:uid="{CB494B59-CE0C-40F9-9373-D818096D8E86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14" authorId="0" shapeId="0" xr:uid="{A18FB747-1016-40CA-8847-46AE54B4F167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14" authorId="0" shapeId="0" xr:uid="{DEE47137-8E2E-49DB-8A16-6863675ECC14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14" authorId="0" shapeId="0" xr:uid="{596F2E6A-669E-4413-8F1C-8B64D33115A0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14" authorId="0" shapeId="0" xr:uid="{CCBAEBE9-67AD-42AD-8F7B-ABDEBD41258C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14" authorId="0" shapeId="0" xr:uid="{095C4715-2006-4F82-BE03-723C9FB4490A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14" authorId="0" shapeId="0" xr:uid="{8AABFBB7-D46A-4C15-AB7B-446AFE2921F6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14" authorId="0" shapeId="0" xr:uid="{D56CA9E3-256D-413F-A326-A9EEFE6F41C1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2" authorId="0" shapeId="0" xr:uid="{454CE3AE-FF39-430C-9D74-C2F8830C3480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2" authorId="0" shapeId="0" xr:uid="{9328A8E1-8DF0-4140-AD8C-8C573F948099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2" authorId="0" shapeId="0" xr:uid="{67F8BAFC-2A11-4274-9041-C78E1613FFA5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2" authorId="0" shapeId="0" xr:uid="{325B737C-2BF9-4CFF-89B6-AE991250774D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2" authorId="0" shapeId="0" xr:uid="{5F031F4E-6DD8-40D8-B60F-FC94D4A16FA9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2" authorId="0" shapeId="0" xr:uid="{7E2A83DB-3334-435B-953C-ACBEB2189FA0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2" authorId="0" shapeId="0" xr:uid="{B74F8D2D-56DB-4C82-9A19-D02C8F678097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2" authorId="0" shapeId="0" xr:uid="{785229D9-EE38-4D79-B232-2D74AF592690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1" authorId="0" shapeId="0" xr:uid="{14062780-DB54-48D4-BB29-E2746ED94929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1" authorId="0" shapeId="0" xr:uid="{A07BC59D-3C0A-4911-9EB7-F65A8645CBAD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1" authorId="0" shapeId="0" xr:uid="{112A263D-B1E6-4927-812A-2B97DD29740F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1" authorId="0" shapeId="0" xr:uid="{4426F7BC-72A4-4FD4-BAFE-06DE49982329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1" authorId="0" shapeId="0" xr:uid="{EBE008D7-52CE-47D3-B879-745D892508D4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1" authorId="0" shapeId="0" xr:uid="{201AF0A8-07FD-438B-B75D-963A46414E65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2" authorId="0" shapeId="0" xr:uid="{25651308-8B5B-4F7A-B943-2037F4FBC4DB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6" authorId="0" shapeId="0" xr:uid="{452DAC5A-F2FF-4ED3-BDF6-1E01BBE1D82F}">
      <text>
        <r>
          <rPr>
            <sz val="11"/>
            <color rgb="FF000000"/>
            <rFont val="Arial"/>
            <family val="2"/>
          </rPr>
          <t>Descrever o nome do cargo comissionado como consta no Decreto de Alocação do Cargo e/ou Regulamento do órgão ou entidade. Exemplos da SCGE: Secretário Executivo da Controladoria-Geral do Estado, Chefe de Gabinete, Assessor de Comunicação, etc.</t>
        </r>
      </text>
    </comment>
    <comment ref="B6" authorId="0" shapeId="0" xr:uid="{7B0F27BE-3EA0-4904-8AFF-D34E929CF384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do cargo comissionado, conforme Lei Estadual No 16.520/2018. Opções: DAS, DAS-1, DAS-2, DAS-3, DAS-4, DAS-5, CAA-1, CAA-2, CAA-3, CAA-4 e CAA-5.</t>
        </r>
      </text>
    </comment>
    <comment ref="C6" authorId="0" shapeId="0" xr:uid="{8C477A35-AF05-4223-AAFC-F720360E43C2}">
      <text>
        <r>
          <rPr>
            <sz val="11"/>
            <color rgb="FF000000"/>
            <rFont val="Arial"/>
            <family val="2"/>
          </rPr>
          <t>Descrever a sigla da lotação referente ao cargo comissionado. Exemplos de siglas da SCGE: GAB/SECGE, GAB/CGAB, CGAB/ASC, etc.</t>
        </r>
      </text>
    </comment>
    <comment ref="D6" authorId="0" shapeId="0" xr:uid="{F95E1C88-98F0-4EA3-B655-2A84564E6FEE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6" authorId="0" shapeId="0" xr:uid="{4AEBF447-DC26-4C48-B101-A4F861B593F8}">
      <text>
        <r>
          <rPr>
            <sz val="11"/>
            <color rgb="FF000000"/>
            <rFont val="Arial"/>
            <family val="2"/>
          </rPr>
          <t>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      </r>
      </text>
    </comment>
    <comment ref="F6" authorId="0" shapeId="0" xr:uid="{F50DEF13-B2E5-4DF4-AFF8-FD2DD70FAAC5}">
      <text>
        <r>
          <rPr>
            <sz val="11"/>
            <color rgb="FF000000"/>
            <rFont val="Arial"/>
            <family val="2"/>
          </rPr>
          <t>Nome completo do servidor ocupante do cargo comissionado. Caso o cargo esteja vago, a palavra "VAGO" deverá ser inserida na célula correspondente.</t>
        </r>
      </text>
    </comment>
    <comment ref="G6" authorId="0" shapeId="0" xr:uid="{02753451-1096-4917-AF7E-97E1DD2F092E}">
      <text>
        <r>
          <rPr>
            <sz val="11"/>
            <color rgb="FF000000"/>
            <rFont val="Arial"/>
            <family val="2"/>
          </rPr>
          <t>Valor do subsídio do agente político, em Reais (R$).</t>
        </r>
      </text>
    </comment>
    <comment ref="H6" authorId="0" shapeId="0" xr:uid="{563D9A43-88AC-4D27-BFB2-2A36FACD90C6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I6" authorId="0" shapeId="0" xr:uid="{46A3960F-BB0F-463E-A010-8EFF970BD5AE}">
      <text>
        <r>
          <rPr>
            <sz val="11"/>
            <color rgb="FF000000"/>
            <rFont val="Arial"/>
            <family val="2"/>
          </rPr>
          <t>Valor da representação paga em razão do cargo em comissão, em Reais (R$).</t>
        </r>
      </text>
    </comment>
    <comment ref="J6" authorId="0" shapeId="0" xr:uid="{6F5E5D11-57FA-49C5-95F5-9C905EBEBE38}">
      <text>
        <r>
          <rPr>
            <sz val="11"/>
            <color rgb="FF000000"/>
            <rFont val="Arial"/>
            <family val="2"/>
          </rPr>
          <t>(Células de preenchimento automático). Montante resultante da soma entre o subsídio do agente político + vencimento + representação, em Reais (R$).</t>
        </r>
      </text>
    </comment>
    <comment ref="A83" authorId="0" shapeId="0" xr:uid="{50920FDA-A879-4C5F-8528-D635EE518194}">
      <text>
        <r>
          <rPr>
            <sz val="11"/>
            <color rgb="FF000000"/>
            <rFont val="Arial"/>
            <family val="2"/>
          </rPr>
          <t>(Não editar as células em cinza). Relação de todos os cargos comissionados, conforme Lei Estadual nº 16.520/2018.</t>
        </r>
      </text>
    </comment>
    <comment ref="B83" authorId="0" shapeId="0" xr:uid="{F5FFD9D0-5447-47C2-B923-3E628DDBB68C}">
      <text>
        <r>
          <rPr>
            <sz val="11"/>
            <color rgb="FF000000"/>
            <rFont val="Arial"/>
            <family val="2"/>
          </rPr>
          <t>(Não editar as células em cinza). Relação de todos os símbolos dos cargos comissionados, conforme Lei Estadual nº 16.520/2018.</t>
        </r>
      </text>
    </comment>
    <comment ref="C83" authorId="0" shapeId="0" xr:uid="{893EE517-51C6-4BEF-9EA9-D9B2C4BB6D33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preenchidos.</t>
        </r>
      </text>
    </comment>
    <comment ref="D83" authorId="0" shapeId="0" xr:uid="{623561A2-40DE-44D2-B524-AD26709A32D1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vagos.</t>
        </r>
      </text>
    </comment>
    <comment ref="E83" authorId="0" shapeId="0" xr:uid="{DEDD8E7F-F6E2-4C87-BE9D-1869D826E77C}">
      <text>
        <r>
          <rPr>
            <sz val="11"/>
            <color rgb="FF000000"/>
            <rFont val="Arial"/>
            <family val="2"/>
          </rPr>
          <t>(Células de preenchimento automático). Quantitativo dos cargos comissionados existentes (preenchidos + vagos).</t>
        </r>
      </text>
    </comment>
    <comment ref="G83" authorId="0" shapeId="0" xr:uid="{4F6B1C58-4C86-40A1-B9D6-EDE14D99B3E1}">
      <text>
        <r>
          <rPr>
            <sz val="11"/>
            <color rgb="FF000000"/>
            <rFont val="Arial"/>
            <family val="2"/>
          </rPr>
          <t>(Células de preenchimento automático). Valor total dos subsídios dos agentes políticos, em Reais (R$).</t>
        </r>
      </text>
    </comment>
    <comment ref="H83" authorId="0" shapeId="0" xr:uid="{50CC944A-7815-4B48-8769-039759303869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I83" authorId="0" shapeId="0" xr:uid="{59C2CB0D-A69C-4495-9894-9E3C049C94D2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 cargo em comissão, em Reais (R$).</t>
        </r>
      </text>
    </comment>
    <comment ref="J83" authorId="0" shapeId="0" xr:uid="{1229558A-5B4D-4310-BA28-858A8BD9A361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subsídios dos agentes políticos + vencimentos + representações, em Reais (R$).</t>
        </r>
      </text>
    </comment>
    <comment ref="A98" authorId="0" shapeId="0" xr:uid="{D5783FB7-AD32-4A4B-A570-9A213D15BC3D}">
      <text>
        <r>
          <rPr>
            <sz val="11"/>
            <color rgb="FF000000"/>
            <rFont val="Arial"/>
            <family val="2"/>
          </rPr>
          <t>Descrever o nome da função gratificada de direção e assessoramento, conforme DOE. Exemplos da SCGE: Diretora da Ouvidoria-Geral do Estado, Gestora da Setorial Contábil, Coordenador de Auditoria de Obras Públicas, etc.</t>
        </r>
      </text>
    </comment>
    <comment ref="B98" authorId="0" shapeId="0" xr:uid="{B73CC3F4-ABAA-44F1-88DE-0CE0741D29FA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      </r>
      </text>
    </comment>
    <comment ref="C98" authorId="0" shapeId="0" xr:uid="{4A7BB8C7-5AA4-4C1B-BB10-91349E570446}">
      <text>
        <r>
          <rPr>
            <sz val="11"/>
            <color rgb="FF000000"/>
            <rFont val="Arial"/>
            <family val="2"/>
          </rPr>
          <t>Descrever a sigla da lotação referente à função gratificada de direção e assessoramento. Exemplos de siglas da SCGE: GAB/DOGE, DPGE/GAF/GSC, DAUD/COP, etc.</t>
        </r>
      </text>
    </comment>
    <comment ref="D98" authorId="0" shapeId="0" xr:uid="{ED8DFA28-18CF-44DA-AACC-4EC2F53EC600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98" authorId="0" shapeId="0" xr:uid="{048516B4-058A-4609-94DF-90A3E513C575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      </r>
      </text>
    </comment>
    <comment ref="F98" authorId="0" shapeId="0" xr:uid="{EB2B0FC3-05A5-4877-8721-5760A0BCEF6C}">
      <text>
        <r>
          <rPr>
            <sz val="11"/>
            <color rgb="FF000000"/>
            <rFont val="Arial"/>
            <family val="2"/>
          </rPr>
          <t>Nome completo do servidor ocupante da função gratificada de direção e assessoramento. Caso a função gratificada de direção e assessoramento esteja vago, a palavra "VAGO" deverá ser inserida na célula correspondente.</t>
        </r>
      </text>
    </comment>
    <comment ref="G98" authorId="0" shapeId="0" xr:uid="{EE7ECC87-A8F5-4781-A77D-035C4B4119B4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98" authorId="0" shapeId="0" xr:uid="{12826B30-4A81-4B06-BE3C-E413BB387806}">
      <text>
        <r>
          <rPr>
            <sz val="11"/>
            <color rgb="FF000000"/>
            <rFont val="Arial"/>
            <family val="2"/>
          </rPr>
          <t>Valor da representação paga em razão da função gratificada de direção e assessoramento, em Reais (R$).</t>
        </r>
      </text>
    </comment>
    <comment ref="I98" authorId="0" shapeId="0" xr:uid="{EE32A063-756C-4121-9DF1-487C58FA1811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05" authorId="0" shapeId="0" xr:uid="{79489000-8F3F-439F-A5CA-CCD5271BFE80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direção e assessoramento, conforme Lei Estadual nº 16.520/2018.</t>
        </r>
      </text>
    </comment>
    <comment ref="B105" authorId="0" shapeId="0" xr:uid="{8BC9E008-E249-47E1-ABC8-A9C94CED5CDA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direção e assessoramento, conforme Lei Estadual nº 16.520/2018.</t>
        </r>
      </text>
    </comment>
    <comment ref="C105" authorId="0" shapeId="0" xr:uid="{F608C4CB-5A91-4C3F-8371-9037EE42997F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preenchidos.</t>
        </r>
      </text>
    </comment>
    <comment ref="D105" authorId="0" shapeId="0" xr:uid="{A72269D3-9601-43F6-9BB8-98FEB34A1707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vagas.</t>
        </r>
      </text>
    </comment>
    <comment ref="E105" authorId="0" shapeId="0" xr:uid="{761F4120-E1AB-47B3-811B-3AC778902C83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direção e assessoramento existentes (preenchidos + vagos).</t>
        </r>
      </text>
    </comment>
    <comment ref="G105" authorId="0" shapeId="0" xr:uid="{920C00F1-015E-4412-AF5B-58E44E3BAAEB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05" authorId="0" shapeId="0" xr:uid="{C0388F5D-3780-41C4-B575-AA46756810F5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direção e assessoramento, em Reais (R$).</t>
        </r>
      </text>
    </comment>
    <comment ref="I105" authorId="0" shapeId="0" xr:uid="{07DB71DE-F878-4205-A31C-D23F99B13F48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A114" authorId="0" shapeId="0" xr:uid="{A171EFF4-2871-4DB8-98F3-DF1C30571FB2}">
      <text>
        <r>
          <rPr>
            <sz val="11"/>
            <color rgb="FF000000"/>
            <rFont val="Arial"/>
            <family val="2"/>
          </rPr>
          <t xml:space="preserve">Descrever o nome da função gratificada de supervisão e apoio como consta no DOE. Exemplos da SCGE: Chefia da Unidade de Apoio e Projetos, Chefia da Unidade de Obras e Serviços de Engenharia, Chefia da Unidade de Licitações e Contratos, etc. </t>
        </r>
      </text>
    </comment>
    <comment ref="B114" authorId="0" shapeId="0" xr:uid="{5811E4E5-E082-4C20-907E-BAA353AAE435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      </r>
      </text>
    </comment>
    <comment ref="C114" authorId="0" shapeId="0" xr:uid="{1FC136A2-4762-4920-A9E5-1E2C84AD0AE4}">
      <text>
        <r>
          <rPr>
            <sz val="11"/>
            <color rgb="FF000000"/>
            <rFont val="Arial"/>
            <family val="2"/>
          </rPr>
          <t>Descrever a sigla da lotação referente à função gratificada de supervisão e apoio. Exemplos de siglas da SCGE: DAUD/UAPP, DAUD/COP/UAOP, DAUD/CLC/UALC, etc.</t>
        </r>
      </text>
    </comment>
    <comment ref="D114" authorId="0" shapeId="0" xr:uid="{73626C35-4BAB-4198-8A9E-39DC5379D991}">
      <text>
        <r>
          <rPr>
            <sz val="11"/>
            <color rgb="FF000000"/>
            <rFont val="Arial"/>
            <family val="2"/>
          </rPr>
          <t>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E114" authorId="0" shapeId="0" xr:uid="{2A7518C7-9090-4718-B28D-5E6F05742737}">
      <text>
        <r>
          <rPr>
            <sz val="11"/>
            <color rgb="FF000000"/>
            <rFont val="Arial"/>
            <family val="2"/>
          </rPr>
          <t>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      </r>
      </text>
    </comment>
    <comment ref="F114" authorId="0" shapeId="0" xr:uid="{E5AE8143-8FE4-43CB-B7A5-71E5249D8024}">
      <text>
        <r>
          <rPr>
            <sz val="11"/>
            <color rgb="FF000000"/>
            <rFont val="Arial"/>
            <family val="2"/>
          </rPr>
          <t>Nome completo do servidor ocupante da função gratificada de supervisão e apoio. Caso a função gratificada de supervisão e apoio esteja vago, a palavra "VAGO" deverá ser inserida na célula correspondente.</t>
        </r>
      </text>
    </comment>
    <comment ref="G114" authorId="0" shapeId="0" xr:uid="{A251A3C6-C783-4469-A8FE-42876672FAF7}">
      <text>
        <r>
          <rPr>
            <sz val="11"/>
            <color rgb="FF000000"/>
            <rFont val="Arial"/>
            <family val="2"/>
          </rPr>
          <t>Valor do vencimento do servidor, em Reais (R$).</t>
        </r>
      </text>
    </comment>
    <comment ref="H114" authorId="0" shapeId="0" xr:uid="{BD8D2ABA-756C-49EF-90CB-1B6B9D6B067B}">
      <text>
        <r>
          <rPr>
            <sz val="11"/>
            <color rgb="FF000000"/>
            <rFont val="Arial"/>
            <family val="2"/>
          </rPr>
          <t>Valor da representação paga em razão da função gratificada de supervisão e apoio, em Reais (R$).</t>
        </r>
      </text>
    </comment>
    <comment ref="I114" authorId="0" shapeId="0" xr:uid="{04E74A24-CF0C-420D-A64C-437875E851D5}">
      <text>
        <r>
          <rPr>
            <sz val="11"/>
            <color rgb="FF000000"/>
            <rFont val="Arial"/>
            <family val="2"/>
          </rPr>
          <t>(Células de preenchimento automático). Montante resultante da soma entre o vencimento + representação, em Reais (R$).</t>
        </r>
      </text>
    </comment>
    <comment ref="A132" authorId="0" shapeId="0" xr:uid="{6EF6F6EF-450F-4692-A474-2FEBE1F5FFC2}">
      <text>
        <r>
          <rPr>
            <sz val="11"/>
            <color rgb="FF000000"/>
            <rFont val="Arial"/>
            <family val="2"/>
          </rPr>
          <t>(Não editar as células em cinza). Relação de todas as funções gratificadas de supervisão e apoio, conforme Lei Estadual nº 16.520/2018.</t>
        </r>
      </text>
    </comment>
    <comment ref="B132" authorId="0" shapeId="0" xr:uid="{103F86D1-7092-4487-A439-6576B3C1B824}">
      <text>
        <r>
          <rPr>
            <sz val="11"/>
            <color rgb="FF000000"/>
            <rFont val="Arial"/>
            <family val="2"/>
          </rPr>
          <t>(Não editar as células em cinza). Relação de todos os símbolos das funções gratificadas de supervisão e apoio, conforme Lei Estadual nº 16.520/2018.</t>
        </r>
      </text>
    </comment>
    <comment ref="C132" authorId="0" shapeId="0" xr:uid="{7EFF809D-0F54-4B1A-9EF9-C082296C8943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preenchidos.</t>
        </r>
      </text>
    </comment>
    <comment ref="D132" authorId="0" shapeId="0" xr:uid="{E6934D5B-19C5-49E3-B14F-7DA9B41B4FD8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vagos.</t>
        </r>
      </text>
    </comment>
    <comment ref="E132" authorId="0" shapeId="0" xr:uid="{47E29B5D-B235-4E5F-A5A8-301EB92620DC}">
      <text>
        <r>
          <rPr>
            <sz val="11"/>
            <color rgb="FF000000"/>
            <rFont val="Arial"/>
            <family val="2"/>
          </rPr>
          <t>(Células de preenchimento automático). Quantitativo das funções gratificadas de supervisão e apoio existentes (preenchidos + vagos).</t>
        </r>
      </text>
    </comment>
    <comment ref="G132" authorId="0" shapeId="0" xr:uid="{10ED46D3-349D-410D-B7C8-CD878D5C5FB0}">
      <text>
        <r>
          <rPr>
            <sz val="11"/>
            <color rgb="FF000000"/>
            <rFont val="Arial"/>
            <family val="2"/>
          </rPr>
          <t>(Células de preenchimento automático). Valor total dos vencimentos dos servidores, em Reais (R$).</t>
        </r>
      </text>
    </comment>
    <comment ref="H132" authorId="0" shapeId="0" xr:uid="{65CAA3F9-AB56-4554-8E72-6F54F9FF6E5F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da função gratificada de supervisão e apoio, em Reais (R$).</t>
        </r>
      </text>
    </comment>
    <comment ref="I132" authorId="0" shapeId="0" xr:uid="{FB6A1078-47BC-4F12-8F55-5761CF267558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representações, em Reais (R$).</t>
        </r>
      </text>
    </comment>
    <comment ref="C141" authorId="0" shapeId="0" xr:uid="{E6E39AAA-EBDE-4FE9-A794-7291235B096C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preenchidos.</t>
        </r>
      </text>
    </comment>
    <comment ref="D141" authorId="0" shapeId="0" xr:uid="{AB6A4C9F-CB82-453E-8637-FC56B17210CE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vagos.</t>
        </r>
      </text>
    </comment>
    <comment ref="E141" authorId="0" shapeId="0" xr:uid="{3497FD2D-7778-4DD4-A228-CF79A0ED917A}">
      <text>
        <r>
          <rPr>
            <sz val="11"/>
            <color rgb="FF000000"/>
            <rFont val="Arial"/>
            <family val="2"/>
          </rPr>
          <t>(Células de preenchimento automático). Quantitativo dos cargos em comissão + funções gratificadas existentes (preenchidos + vagos).</t>
        </r>
      </text>
    </comment>
    <comment ref="G141" authorId="0" shapeId="0" xr:uid="{49081BE3-FCFA-43C6-AD91-EE974196AEF8}">
      <text>
        <r>
          <rPr>
            <sz val="11"/>
            <color rgb="FF000000"/>
            <rFont val="Arial"/>
            <family val="2"/>
          </rPr>
          <t>(Células de preenchimento automático). Valor total dos vencimentos dos cargos comissionados + funções gratificadas, em Reais (R$).</t>
        </r>
      </text>
    </comment>
    <comment ref="H141" authorId="0" shapeId="0" xr:uid="{426FF04D-B02C-43D3-8863-C2D65197A223}">
      <text>
        <r>
          <rPr>
            <sz val="11"/>
            <color rgb="FF000000"/>
            <rFont val="Arial"/>
            <family val="2"/>
          </rPr>
          <t>(Células de preenchimento automático). Valor total das representações pagas em razão dos cargos comissionados + funções gratificadas, em Reais (R$).</t>
        </r>
      </text>
    </comment>
    <comment ref="I141" authorId="0" shapeId="0" xr:uid="{58F96D69-45EF-4A16-B76B-E55C2B1D4CDA}">
      <text>
        <r>
          <rPr>
            <sz val="11"/>
            <color rgb="FF000000"/>
            <rFont val="Arial"/>
            <family val="2"/>
          </rPr>
          <t>(Células de preenchimento automático). Valor total dos montantes resultantes da soma entre os vencimentos + representações pagas em razão dos cargos comissionados + funções gratificadas, em Reais (R$).</t>
        </r>
      </text>
    </comment>
    <comment ref="A142" authorId="0" shapeId="0" xr:uid="{CA96A088-AE0A-40EF-98CE-BC8D1AB8B49B}">
      <text>
        <r>
          <rPr>
            <sz val="11"/>
            <color rgb="FF000000"/>
            <rFont val="Arial"/>
            <family val="2"/>
          </rPr>
          <t>Verificar se não seria mais adequado substituir representações por remuneração, uma vez que, no caso de Cargo em Comissão, inclui tb. o vencimento para os não efetivos
	-Bianca Rosa
Item ajustado!
	-ricardo Alves Paiva</t>
        </r>
      </text>
    </comment>
  </commentList>
</comments>
</file>

<file path=xl/sharedStrings.xml><?xml version="1.0" encoding="utf-8"?>
<sst xmlns="http://schemas.openxmlformats.org/spreadsheetml/2006/main" count="6140" uniqueCount="378">
  <si>
    <t xml:space="preserve">                              GOVERNO DO ESTADO DE PERNAMBUCO </t>
  </si>
  <si>
    <t xml:space="preserve">                              SECRETARIA DE TURISMO E LAZER DO ESTADO DE PERNAMBUCO - SETUR/PE [1]</t>
  </si>
  <si>
    <t xml:space="preserve">                              ANEXO II - CARGOS EM COMISSÃO E FUNÇÕES GRATIFICADAS [DESCRITIVO DOS OCUPANTES, QUANTITATIVOS E VAGAS NÃO PREENCHIDAS] (ITENS 4.3 E 4.4 DO ANEXO I, DA PORTARIA SCGE Nº 27/2022)</t>
  </si>
  <si>
    <t>ATUALIZADO EM 31/01/2024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</si>
  <si>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</si>
  <si>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CARGOS COMISSIONADOS</t>
  </si>
  <si>
    <t>DESCRITIVO [3]</t>
  </si>
  <si>
    <t>SÍMBOLO [4]</t>
  </si>
  <si>
    <t>LOTAÇÃO [5]</t>
  </si>
  <si>
    <t>CATEGORIA [6]</t>
  </si>
  <si>
    <t>QTD. [7]</t>
  </si>
  <si>
    <t>SERVIDOR [8]</t>
  </si>
  <si>
    <t>AGP [9]</t>
  </si>
  <si>
    <t>VENCIMENTO [10]</t>
  </si>
  <si>
    <t>REPRESENTAÇÃO [11]</t>
  </si>
  <si>
    <t>MONTANTE [12]</t>
  </si>
  <si>
    <t>Secretário de Turismo e Lazer</t>
  </si>
  <si>
    <t>DAS</t>
  </si>
  <si>
    <t>AGP</t>
  </si>
  <si>
    <t>Daniel Pires Coelho</t>
  </si>
  <si>
    <t>Secretário Executivo de Gestão e Políticas Públicas</t>
  </si>
  <si>
    <t>DAS-1</t>
  </si>
  <si>
    <t>COM</t>
  </si>
  <si>
    <t>Daniel Antônio da Mota Leite</t>
  </si>
  <si>
    <t>Secretário Executivo de Infraestrutura do Turismo</t>
  </si>
  <si>
    <t>Nathalie Mendonça Ribeiro</t>
  </si>
  <si>
    <t>Diretor da Arena de Pernambuco</t>
  </si>
  <si>
    <t>DAS-2</t>
  </si>
  <si>
    <t>EXQ</t>
  </si>
  <si>
    <t>Marcos André Nunes Costa</t>
  </si>
  <si>
    <t>Chefe de Gabinete</t>
  </si>
  <si>
    <t>Augusto Rodrigues Silva Neto</t>
  </si>
  <si>
    <t>Gerente Geral de Infraestrutura</t>
  </si>
  <si>
    <t>Juliana Pernambuco Dantas</t>
  </si>
  <si>
    <t>Gerente Geral do Jurídico</t>
  </si>
  <si>
    <t>Epaminondas Martins Nolasco Filho</t>
  </si>
  <si>
    <t>Gerente Geral de Administração e Finanças</t>
  </si>
  <si>
    <t>José Severino da Silva</t>
  </si>
  <si>
    <t>Superintendente Administrativo-Financeiro da Arena de Pernambuco</t>
  </si>
  <si>
    <t>DAS-3</t>
  </si>
  <si>
    <t>Luís Almeida Silva Filho</t>
  </si>
  <si>
    <t>Superintendente Comercial de Marketing da Arena de Pernambuco</t>
  </si>
  <si>
    <t>Bianca Nepomuceno Fraga</t>
  </si>
  <si>
    <t>Superintendente de Operações da Arena de Pernambuco</t>
  </si>
  <si>
    <t>José Bonifácio Rodrigues da Silva</t>
  </si>
  <si>
    <t>Superintendente de Comunicação</t>
  </si>
  <si>
    <t>Fillipe Carlus Francisco Vilar Jardim</t>
  </si>
  <si>
    <t>PRODETUR - Gerente de Gestão</t>
  </si>
  <si>
    <t>VAGO</t>
  </si>
  <si>
    <t>PRODETUR - Gerente de Planejamento do Turismo</t>
  </si>
  <si>
    <t>Isabella Miranda Marques Soares</t>
  </si>
  <si>
    <t>PRODETUR - Superintendente do Programa do Desenvolvimento do Turismo</t>
  </si>
  <si>
    <t>Gerente de Contratos e Convênios</t>
  </si>
  <si>
    <t>DAS-4</t>
  </si>
  <si>
    <t>Fábio de França da Cunha Andrade</t>
  </si>
  <si>
    <t>Gerente de Gestão de Pessoa</t>
  </si>
  <si>
    <t>Luiz Henrique de Oliveira Magalhães</t>
  </si>
  <si>
    <t>Gerente de Planejamento Arquitetônico</t>
  </si>
  <si>
    <t>Gerente de Supervisão de Obras</t>
  </si>
  <si>
    <t>Gerente de Logística e TI</t>
  </si>
  <si>
    <t>Rômulo Américo da Silva</t>
  </si>
  <si>
    <t>Assessor Especial</t>
  </si>
  <si>
    <t>Jorge Rocha Leite Junior</t>
  </si>
  <si>
    <t>Gerente de Políticas de Turismo e Lazer</t>
  </si>
  <si>
    <t>Gerente de Marketing da Arena de Pernambuco</t>
  </si>
  <si>
    <t>Leonardo Motta</t>
  </si>
  <si>
    <t>Gerente Comercial e de Tecnologia da Arena de Pernambuco</t>
  </si>
  <si>
    <t>Gerente de Manutenção da Arena de Pernambuco</t>
  </si>
  <si>
    <t>Jaime Barbosa do Nascimento Neto</t>
  </si>
  <si>
    <t>Gerente de Operação da Arena de Pernambuco</t>
  </si>
  <si>
    <t>Silvio Rodolfo Rocha Vital</t>
  </si>
  <si>
    <t>Gerente de Operações e Eventos da Arena de Pernambuco</t>
  </si>
  <si>
    <t>Severino Correia Gaston Segundo</t>
  </si>
  <si>
    <t>Gerente de Segurança da Arena de Pernambuco</t>
  </si>
  <si>
    <t>Jailson Mota dos Santos</t>
  </si>
  <si>
    <t>Gerente Administrativo</t>
  </si>
  <si>
    <t>Francisco José Layon de Souza e Silva</t>
  </si>
  <si>
    <t>Gestor de Desenvolvimento Turístico e Interiorização</t>
  </si>
  <si>
    <t>DAS-5</t>
  </si>
  <si>
    <t>Gestor de Comunicação</t>
  </si>
  <si>
    <t>Rodrigo Santos Ambrosio</t>
  </si>
  <si>
    <t>Supervisor de Obras</t>
  </si>
  <si>
    <t>Ana Cláudia e Silva</t>
  </si>
  <si>
    <t>Supervisor de Almoxarifado da Arena de Pernambuco</t>
  </si>
  <si>
    <t>Supervisor Administrativo da Arena de Pernambuco</t>
  </si>
  <si>
    <t>Luã Rolmar Alves de Oliveira</t>
  </si>
  <si>
    <t>Gestor Comercial da Arena de Pernambuco</t>
  </si>
  <si>
    <t>Arthur Henrique de Sousa e Silva</t>
  </si>
  <si>
    <t>Supervisor de Eventos da Arena de Pernambuco</t>
  </si>
  <si>
    <t>Leonardo Luis da Silva</t>
  </si>
  <si>
    <t>Supervisor de Qualidade da Arena de Pernambuco</t>
  </si>
  <si>
    <t>Fernanda Roberta A. Durão(gravida )- Subst. Lara P. Martins</t>
  </si>
  <si>
    <t>Coordenador de Assuntos Jurídicos</t>
  </si>
  <si>
    <t>CAA-1</t>
  </si>
  <si>
    <t>Assessor de Gabinete</t>
  </si>
  <si>
    <t>CAA-2</t>
  </si>
  <si>
    <t>Diógenes Meira Gabriel da Silva</t>
  </si>
  <si>
    <t>Coordenador de Planejamento e Monitoramento</t>
  </si>
  <si>
    <t>Antonio Eugênio Coelho Freire</t>
  </si>
  <si>
    <t>Coordenador Jurídico</t>
  </si>
  <si>
    <t>Mirella Rafaela Costa</t>
  </si>
  <si>
    <t>Carlos Eduardo Izidoro da Silva</t>
  </si>
  <si>
    <t>Coordenador de Controle Interno</t>
  </si>
  <si>
    <t>Coordenador de Contratos e Convênios</t>
  </si>
  <si>
    <t>Gláucia Roberta  Martins de Albuquerque</t>
  </si>
  <si>
    <t>Coordenador de Arquitetura</t>
  </si>
  <si>
    <t>Marina Domingos Fernandes</t>
  </si>
  <si>
    <t>Coordenador de Gestão de Pessoas</t>
  </si>
  <si>
    <t>Maria Carolina dias Morais</t>
  </si>
  <si>
    <t>Coordenador de Comunicação</t>
  </si>
  <si>
    <t>Anna Thamires Silva Tenório</t>
  </si>
  <si>
    <t>Coordenador de Planejamento</t>
  </si>
  <si>
    <t>Renato Luiz de Lima Pires</t>
  </si>
  <si>
    <t>Coordenador de Obras</t>
  </si>
  <si>
    <t>Raul Gondim Coelho</t>
  </si>
  <si>
    <t>Assessor de Almoxarifado da Arena de Pernambuco</t>
  </si>
  <si>
    <t>Isari Salvador da Silva</t>
  </si>
  <si>
    <t>Assessor de Gestão de Pessoas da Arena de Pernambuco</t>
  </si>
  <si>
    <t>Assessor Técnico da Arena de Pernambuco</t>
  </si>
  <si>
    <t>Arthur Henrique Gomes de Souza Rodrigues</t>
  </si>
  <si>
    <t>PRODETUR - Coordenador de Planejamento do Turismo</t>
  </si>
  <si>
    <t>Suely Maria Silva Soares Melo</t>
  </si>
  <si>
    <t>PRODETUR - Coordenador de Gestão</t>
  </si>
  <si>
    <t>Genildo Severino da Silva</t>
  </si>
  <si>
    <t>Assistente de Planejamento e Monitoramento</t>
  </si>
  <si>
    <t>CAA-3</t>
  </si>
  <si>
    <t>Caroline Stephane do Nascimento Silva Tavares</t>
  </si>
  <si>
    <t>Assistente de Contratos e Convênios</t>
  </si>
  <si>
    <t>Assistente de Gestão de Pessoas</t>
  </si>
  <si>
    <t>Rosemberg Francisco Pereira</t>
  </si>
  <si>
    <t>Assistente de Finanças e de Orçamento</t>
  </si>
  <si>
    <t>Gleice Cipriano da Silva</t>
  </si>
  <si>
    <t>Ouvidor</t>
  </si>
  <si>
    <t>Louise Marie Bruere de Carvalho Paiva Lins</t>
  </si>
  <si>
    <t>Secretário de Gabinete</t>
  </si>
  <si>
    <t>Elizabeth de Carvalho Gomes Ferreira</t>
  </si>
  <si>
    <t>Assistente em Edificações</t>
  </si>
  <si>
    <t>Edgar Carlos da Silva</t>
  </si>
  <si>
    <t>Assistente de Captação da Arena de Pernambuco</t>
  </si>
  <si>
    <t>PRODETUR - Assistente de Planejamento do Turismo</t>
  </si>
  <si>
    <t>PRODETUR - Assistente de Gestão</t>
  </si>
  <si>
    <t xml:space="preserve">Mellisa Fernande C. Santos </t>
  </si>
  <si>
    <t>Adriano Alves da Silva Costa</t>
  </si>
  <si>
    <t>Ronaldo José dos Santos Nascimento</t>
  </si>
  <si>
    <t>Auxiliar de Gestão de Pessoas</t>
  </si>
  <si>
    <t>CAA-4</t>
  </si>
  <si>
    <t>Reinaldo de Santana vaz Curado</t>
  </si>
  <si>
    <t>Auxiliar de Gestão</t>
  </si>
  <si>
    <t>Victor Gilliard de carvalho Lopes</t>
  </si>
  <si>
    <t>Auxiliar de Logística de TI</t>
  </si>
  <si>
    <t>Daniel Vicente de Melo</t>
  </si>
  <si>
    <t>Auxiliar de Contratos e Convênios</t>
  </si>
  <si>
    <t>CAA-5</t>
  </si>
  <si>
    <t>João Gomes dos Santos</t>
  </si>
  <si>
    <t>Josuel Manoel da Silva</t>
  </si>
  <si>
    <t>Apoio de Logística e TI</t>
  </si>
  <si>
    <t>Fabiana Nascimento Martins</t>
  </si>
  <si>
    <t>DESCRIÇÃO DOS CARGOS COMISSIONADOS [13]</t>
  </si>
  <si>
    <t>SIMBOLO [14]</t>
  </si>
  <si>
    <t>QTD. PREENCHIDOS [15]</t>
  </si>
  <si>
    <t>QTD. VAGO [16]</t>
  </si>
  <si>
    <t>TOTAL QTD. [17]</t>
  </si>
  <si>
    <t>TOTAL AGP [18]</t>
  </si>
  <si>
    <t>TOTAL VENCIMENTO [19]</t>
  </si>
  <si>
    <t>TOTAL REPRESENTAÇÃO [20]</t>
  </si>
  <si>
    <t>TOTAL MONTANTE [21]</t>
  </si>
  <si>
    <t>Cargo Comissionado de Direção e Assessoramento</t>
  </si>
  <si>
    <t>Cargo Comissionado de Direção e Assessoramento - 1</t>
  </si>
  <si>
    <t>Cargo Comissionado de Direção e Assessoramento - 2</t>
  </si>
  <si>
    <t>Cargo Comissionado de Direção e Assessoramento - 3</t>
  </si>
  <si>
    <t>Cargo Comissionado de Direção e Assessoramento - 4</t>
  </si>
  <si>
    <t>Cargo Comissionado de Direção e Assessoramento - 5</t>
  </si>
  <si>
    <t>Cargo de Assessoramento - 1</t>
  </si>
  <si>
    <t>Cargo de Assessoramento - 2</t>
  </si>
  <si>
    <t>Cargo de Assessoramento - 3</t>
  </si>
  <si>
    <t>Cargo de Assessoramento - 4</t>
  </si>
  <si>
    <t>Cargo de Assessoramento - 5</t>
  </si>
  <si>
    <t>TOTAL DOS CARGOS COMISSIONADOS E DAS SUAS REMUNERAÇÕES</t>
  </si>
  <si>
    <t>FUNÇÃO GRATIFICADA DE DIREÇÃO E ASSESSORAMENTO</t>
  </si>
  <si>
    <t>DESCRITIVO [22]</t>
  </si>
  <si>
    <t>SÍMBOLO [23]</t>
  </si>
  <si>
    <t>LOTAÇÃO [24]</t>
  </si>
  <si>
    <t>CATEGORIA [25]</t>
  </si>
  <si>
    <t>QTD. [26]</t>
  </si>
  <si>
    <t>SERVIDOR [27]</t>
  </si>
  <si>
    <t>VENCIMENTO [28]</t>
  </si>
  <si>
    <t>REPRESENTAÇÃO [29]</t>
  </si>
  <si>
    <t>MONTANTE [30]</t>
  </si>
  <si>
    <t>Gerente Geral de Gestão</t>
  </si>
  <si>
    <t>FDA</t>
  </si>
  <si>
    <t>GGG</t>
  </si>
  <si>
    <t>Graziela Tâmara de Melo</t>
  </si>
  <si>
    <t>Superintendente de Administração e Finanças</t>
  </si>
  <si>
    <t>FDA-1</t>
  </si>
  <si>
    <t>ASGSEC</t>
  </si>
  <si>
    <t>Hamilton Barros Falcão</t>
  </si>
  <si>
    <t>Gerente de Finanças e Orçamento</t>
  </si>
  <si>
    <t>FDA-2</t>
  </si>
  <si>
    <t>GFO</t>
  </si>
  <si>
    <t>Fabiana Galvão Freitas</t>
  </si>
  <si>
    <t>Assessor Especial de Controle Interno</t>
  </si>
  <si>
    <t>AECI</t>
  </si>
  <si>
    <t>Maria Carolina A.R. Carvalho</t>
  </si>
  <si>
    <t>Gestor da Setorial Contábil</t>
  </si>
  <si>
    <t>FDA-3</t>
  </si>
  <si>
    <t>GCONT</t>
  </si>
  <si>
    <t>Joelma Holanda de Souza</t>
  </si>
  <si>
    <t>RELAÇÃO DAS FUNÇÕES GRATIFICADAS DE DIREÇÃO E ASSESSORAMENTO [31]</t>
  </si>
  <si>
    <t>SIMBOLO [32]</t>
  </si>
  <si>
    <t>QTD. PREENCHIDOS [33]</t>
  </si>
  <si>
    <t>QTD. VAGO [34]</t>
  </si>
  <si>
    <t>TOTAL QTD. [35]</t>
  </si>
  <si>
    <t>TOTAL VENCIMENTO [36]</t>
  </si>
  <si>
    <t>TOTAL REPRESENTAÇÃO [37]</t>
  </si>
  <si>
    <t>TOTAL MONTANTE [38]</t>
  </si>
  <si>
    <t>Função Gratificada de Direção e Assessoramento</t>
  </si>
  <si>
    <t>Função Gratificada de Direção e Assessoramento - 1</t>
  </si>
  <si>
    <t>Função Gratificada de Direção e Assessoramento - 2</t>
  </si>
  <si>
    <t>Função Gratificada de Direção e Assessoramento - 3</t>
  </si>
  <si>
    <t>Função Gratificada de Direção e Assessoramento - 4</t>
  </si>
  <si>
    <t>FDA-4</t>
  </si>
  <si>
    <t>TOTAL DAS FUNÇÕES GRATIFICADAS DE DIREÇÃO E ASSESSORAMENTO E DAS SUAS REMUNERAÇÕES</t>
  </si>
  <si>
    <t>FUNÇÃO GRATIFICADA DE SUPERVISÃO E APOIO</t>
  </si>
  <si>
    <t>DESCRITIVO [39]</t>
  </si>
  <si>
    <t>SÍMBOLO [40]</t>
  </si>
  <si>
    <t>LOTAÇÃO [41]</t>
  </si>
  <si>
    <t>CATEGORIA [42]</t>
  </si>
  <si>
    <t>QTD. [43]</t>
  </si>
  <si>
    <t>SERVIDOR [44]</t>
  </si>
  <si>
    <t>VENCIMENTO [45]</t>
  </si>
  <si>
    <t>REPRESENTAÇÃO [46]</t>
  </si>
  <si>
    <t>MONTANTE [47]</t>
  </si>
  <si>
    <t>Função Gratificada de Supervisão – 1</t>
  </si>
  <si>
    <t>FGS-1</t>
  </si>
  <si>
    <t>SEINFRA</t>
  </si>
  <si>
    <t>Joel Vicente Muniz Costa</t>
  </si>
  <si>
    <t>Miriam de Castro Mascarenhas Barbosa</t>
  </si>
  <si>
    <t>CONTUR</t>
  </si>
  <si>
    <t>Margarete Lima Alves</t>
  </si>
  <si>
    <t>Anne Lore Fische inojosa</t>
  </si>
  <si>
    <t>Valber Barros da Rocha</t>
  </si>
  <si>
    <t>Função Gratificada de Supervisão – 2</t>
  </si>
  <si>
    <t>FGS-2</t>
  </si>
  <si>
    <t>Função Gratificada de Supervisão – 3</t>
  </si>
  <si>
    <t>FGS-3</t>
  </si>
  <si>
    <t>Função Gratificada de Apoio – 1</t>
  </si>
  <si>
    <t>FGA-1</t>
  </si>
  <si>
    <t>RELAÇÃO DAS FUNÇÕES GRATIFICADAS DE SUPERVISÃO E APOIO [48]</t>
  </si>
  <si>
    <t>SIMBOLO [49]</t>
  </si>
  <si>
    <t>QTD. PREENCHIDOS [50]</t>
  </si>
  <si>
    <t>QTD. VAGO [51]</t>
  </si>
  <si>
    <t>TOTAL QTD. [52]</t>
  </si>
  <si>
    <t>TOTAL VENCIMENTO [53]</t>
  </si>
  <si>
    <t>TOTAL REPRESENTAÇÃO [54]</t>
  </si>
  <si>
    <t>TOTAL MONTANTE [55]</t>
  </si>
  <si>
    <t>Função Gratificada de Supervisão -1</t>
  </si>
  <si>
    <t>Função Gratificada de Supervisão -2</t>
  </si>
  <si>
    <t xml:space="preserve">FGS-2 </t>
  </si>
  <si>
    <t>Função Gratificada de Supervisão -3</t>
  </si>
  <si>
    <t xml:space="preserve">Função Gratificada de Apoio -1 </t>
  </si>
  <si>
    <t xml:space="preserve">FGA-1 </t>
  </si>
  <si>
    <t>Função Gratificada de Apoio -2</t>
  </si>
  <si>
    <t>FGA-2</t>
  </si>
  <si>
    <t xml:space="preserve">Função Gratificada de Apoio -3 </t>
  </si>
  <si>
    <t>FGA-3</t>
  </si>
  <si>
    <t>TOTAL DAS FUNÇÕES GRATIFICADAS DE SUPERVISÃO E APOIO E DAS SUAS REMUNERAÇÕES</t>
  </si>
  <si>
    <t>TOTAL QTD. PREENCHIDOS [56]</t>
  </si>
  <si>
    <t>TOTAL QTD. VAGO [57]</t>
  </si>
  <si>
    <t>TOTAL QTD. [58]</t>
  </si>
  <si>
    <t>VALOR TOTAL VENCIMENTO [59]</t>
  </si>
  <si>
    <t>VALOR TOTAL REPRESENTAÇÃO [60]</t>
  </si>
  <si>
    <t>VALOR TOTAL MONTANTE [61]</t>
  </si>
  <si>
    <t>QUANTITATIVO TOTAL DOS CARGOS EM COMISSÃO + FUNÇÕES GRATIFICADAS E VALOR TOTAL DAS SUAS REMUNERAÇÕES</t>
  </si>
  <si>
    <t>EMBASAMENTO LEGAL:</t>
  </si>
  <si>
    <t>Lei nº 6.123, de 20 de julho de 1968 (institui o regime jurídico dos funcionários públicos civis do Estado de Pernambuco).</t>
  </si>
  <si>
    <t>Lei nº 16.520, de 27 de dezembro de 2018 (Lei que dispõe sobre a estrutura e o funcionamento do Poder Executivo vigente à epoca da divulgação)</t>
  </si>
  <si>
    <t>Enumerar Decreto(s) de Alocação de Cargos Comissionados e Funções Gratificadas do órgão ou entidade ou normativo equivalente vigentes à epoca da divulgação</t>
  </si>
  <si>
    <t>Decreto que aprova o Regulamento do órgão ou entidade ou normativo equivalente vigente à epoca da divulgação</t>
  </si>
  <si>
    <t>Decreto que aprova o Manual de Serviços do órgão ou entidade ou normativo equivalente vigente à epoca da divulgação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</si>
  <si>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</si>
  <si>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</si>
  <si>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</si>
  <si>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Descrever o nome do cargo comissionado como consta no Decreto de Alocação do Cargo e/ou Regulamento do órgão ou entidade. Exemplos da SCGE: Secretário Executivo da Controladoria-Geral do Estado, Chefe de Gabinete, Assessor de Comunicação, etc.</t>
  </si>
  <si>
    <t>[4] (célula de preenchimento obrigatório, pois serve de base para a contabilização dos quantitativos totais de cargos, funções e gratificações preenchidos e vagos). Lista suspensa. Simbolo do cargo comissionado, conforme Lei Estadual nº 16.520/2018. Opções: DAS, DAS-1, DAS-2, DAS-3, DAS-4, DAS-5, CAA-1, CAA-2, CAA-3, CAA-4 e CAA-5.</t>
  </si>
  <si>
    <t>[5] Descrever a sigla da lotação referente ao cargo comissionado. Exemplos de siglas da SCGE: GAB/SECGE, GAB/CGAB, CGAB/ASC, etc.</t>
  </si>
  <si>
    <t>[6]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</si>
  <si>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[7] 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</si>
  <si>
    <t>[8] Nome completo do servidor ocupante do cargo comissionado. Caso o cargo esteja vago, a palavra "VAGO" deverá ser inserida na célula correspondente.</t>
  </si>
  <si>
    <t>[9] Valor do subsídio do agente político, em Reais (R$).</t>
  </si>
  <si>
    <t>[10] Valor do vencimento do servidor, em Reais (R$).</t>
  </si>
  <si>
    <t>[11] Valor da representação paga em razão do cargo em comissão, em Reais (R$).</t>
  </si>
  <si>
    <t>[12] (Células de preenchimento automático). Montante resultante da soma entre o subsídio do agente político + vencimento + representação, em Reais (R$).</t>
  </si>
  <si>
    <t>[13] (Não editar as células em cinza). Relação de todos os cargos comissionados, conforme Lei Estadual nº 16.520/2018.</t>
  </si>
  <si>
    <t>[14] (Não editar as células em cinza). Relação de todos os símbolos dos cargos comissionados, conforme Lei Estadual nº 16.520/2018.</t>
  </si>
  <si>
    <t>[15] (Células de preenchimento automático). Quantitativo dos cargos comissionados preenchidos.</t>
  </si>
  <si>
    <t>[16] (Células de preenchimento automático). Quantitativo dos cargos comissionados vagos.</t>
  </si>
  <si>
    <t>[17] (Células de preenchimento automático). Quantitativo dos cargos comissionados existentes (preenchidos + vagos).</t>
  </si>
  <si>
    <t>[18] (Células de preenchimento automático). Valor total do subsídio do agente político, em Reais (R$).</t>
  </si>
  <si>
    <t>[19] (Células de preenchimento automático). Valor total dos vencimentos dos servidores em razão do cargo em comissão, em Reais (R$).</t>
  </si>
  <si>
    <t>[20] (Células de preenchimento automático). Valor total das representações pagas em razão do cargo em comissão, em Reais (R$).</t>
  </si>
  <si>
    <t>[21] (Células de preenchimento automático). Valor total dos montantes resultantes da soma entre os subsídios dos agentes políticos + vencimentos + representações, em Reais (R$).</t>
  </si>
  <si>
    <t>[22] Descrever o nome da função gratificada de direção e assessoramento, conforme Decreto de Alocação da Função Gratificada e/ou Regulamento do órgão ou entidade. Exemplos da SCGE: Diretora da Ouvidoria-Geral do Estado, Gestora da Setorial Contábil, Coordenador de Auditoria de Obras Públicas, etc.</t>
  </si>
  <si>
    <t>[23] 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</si>
  <si>
    <t>[24] Descrever a sigla da lotação referente à função gratificada de direção e assessoramento. Exemplos de siglas da SCGE: GAB/DOGE, DPGE/GAF/GSC, DAUD/COP, etc.</t>
  </si>
  <si>
    <t>[25]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</si>
  <si>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[26] 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</si>
  <si>
    <t>[27] Nome completo do servidor ocupante da função gratificada de direção e assessoramento. Caso a função gratificada de direção e assessoramento esteja vaga, a palavra "VAGA" deverá ser inserida na célula correspondente.</t>
  </si>
  <si>
    <t>[28] Valor do vencimento do servidor, em Reais (R$).</t>
  </si>
  <si>
    <t>[29] Valor da representação paga em razão da função gratificada de direção e assessoramento, em Reais (R$).</t>
  </si>
  <si>
    <t>[30] (Células de preenchimento automático). Montante resultante da soma entre o vencimento + representação, em Reais (R$).</t>
  </si>
  <si>
    <t>[31] (Não editar as células em cinza). Relação de todas as funções gratificadas de direção e assessoramento, conforme Lei Estadual nº 16.520/2018.</t>
  </si>
  <si>
    <t>[32] (Não editar as células em cinza). Relação de todos os símbolos das funções gratificadas de direção e assessoramento, conforme Lei Estadual nº 16.520/2018.</t>
  </si>
  <si>
    <t>[33] (Células de preenchimento automático). Quantitativo das funções gratificadas de direção e assessoramento preenchidos.</t>
  </si>
  <si>
    <t>[34] (Células de preenchimento automático). Quantitativo das funções gratificadas de direção e assessoramento vagas.</t>
  </si>
  <si>
    <t>[35] (Células de preenchimento automático). Quantitativo das funções gratificadas de direção e assessoramento existentes (preenchidos + vagos).</t>
  </si>
  <si>
    <t>[36] (Células de preenchimento automático). Valor total dos vencimentos dos servidores, em Reais (R$).</t>
  </si>
  <si>
    <t>[37] (Células de preenchimento automático). Valor total das representações pagas em razão da função gratificada de direção e assessoramento, em Reais (R$).</t>
  </si>
  <si>
    <t>[38] (Células de preenchimento automático). Valor total dos montantes resultantes da soma entre os vencimentos + representações, em Reais (R$).</t>
  </si>
  <si>
    <t xml:space="preserve">[39] Descrever o nome da função gratificada de supervisão e apoio como consta no Decreto de Alocação da Função Gratificada e/ou Manual de Serviços do órgão ou entidade. Exemplos da SCGE: Chefia da Unidade de Apoio e Projetos, Chefia da Unidade de Obras e Serviços de Engenharia, Chefia da Unidade de Licitações e Contratos, Função Gratificada de Supervisão 3, Função Gratificada de Apoio 2 etc. </t>
  </si>
  <si>
    <t>[40] 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</si>
  <si>
    <t>[41] Descrever a sigla da lotação referente à função gratificada de supervisão e apoio. Exemplos de siglas da SCGE: DAUD/UAPP, DAUD/COP/UAOP, DAUD/CLC/UALC, etc.</t>
  </si>
  <si>
    <t>[42]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</si>
  <si>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[43] 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</si>
  <si>
    <t>[44] Nome completo do servidor ocupante da função gratificada de supervisão e apoio. Caso a função gratificada de supervisão e apoio esteja vaga, a palavra "VAGA" deverá ser inserida na célula correspondente.</t>
  </si>
  <si>
    <t>[45] Valor do vencimento do servidor, em Reais (R$).</t>
  </si>
  <si>
    <t>[46] Valor da representação paga em razão da função gratificada de supervisão e apoio, em Reais (R$).</t>
  </si>
  <si>
    <t>[47] (Células de preenchimento automático). Montante resultante da soma entre o vencimento + representação, em Reais (R$).</t>
  </si>
  <si>
    <t>[48] (Não editar as células em cinza). Relação de todas as funções gratificadas de supervisão e apoio, conforme Lei Estadual nº 16.520/2018.</t>
  </si>
  <si>
    <t>[49] (Não editar as células em cinza). Relação de todos os símbolos das funções gratificadas de supervisão e apoio, conforme Lei Estadual nº 16.520/2018.</t>
  </si>
  <si>
    <t>[50] (Células de preenchimento automático). Quantitativo das funções gratificadas de supervisão e apoio preenchidos.</t>
  </si>
  <si>
    <t>[51] (Células de preenchimento automático). Quantitativo das funções gratificadas de supervisão e apoio vagos.</t>
  </si>
  <si>
    <t>[52] (Células de preenchimento automático). Quantitativo das funções gratificadas de supervisão e apoio existentes (preenchidos + vagos).</t>
  </si>
  <si>
    <t>[53] (Células de preenchimento automático). Valor total dos vencimentos dos servidores, em Reais (R$).</t>
  </si>
  <si>
    <t>[54] (Células de preenchimento automático). Valor total das representações pagas em razão da função gratificada de supervisão e apoio, em Reais (R$).</t>
  </si>
  <si>
    <t>[55] (Células de preenchimento automático). Valor total dos montantes resultantes da soma entre os vencimentos + representações, em Reais (R$).</t>
  </si>
  <si>
    <t>[56] (Células de preenchimento automático). Quantitativo dos cargos em comissão + funções gratificadas preenchidos.</t>
  </si>
  <si>
    <t>[57] (Células de preenchimento automático). Quantitativo dos cargos em comissão + funções gratificadas vagos.</t>
  </si>
  <si>
    <t>[58] (Células de preenchimento automático). Quantitativo dos cargos em comissão + funções gratificadas existentes (preenchidos + vagos).</t>
  </si>
  <si>
    <t>[59] (Células de preenchimento automático). Valor total dos vencimentos dos cargos comissionados + funções gratificadas, em Reais (R$).</t>
  </si>
  <si>
    <t>[60] (Células de preenchimento automático). Valor total das representações pagas em razão dos cargos comissionados + funções gratificadas, em Reais (R$).</t>
  </si>
  <si>
    <t>[61] (Células de preenchimento automático). Valor total dos montantes resultantes da soma entre os vencimentos + representações pagas em razão dos cargos comissionados + funções gratificadas, em Reais (R$).</t>
  </si>
  <si>
    <t>ATUALIZADO EM 29/02/2024</t>
  </si>
  <si>
    <t>Reinaldo de Santana Vaz Curado</t>
  </si>
  <si>
    <t>ATUALIZADO EM 31/03/2024</t>
  </si>
  <si>
    <t>Lara Pinheiro Martins</t>
  </si>
  <si>
    <t>ATUALIZADO EM 30/04/2024</t>
  </si>
  <si>
    <t>Gilberto Alves de Luna Neto</t>
  </si>
  <si>
    <t>ATUALIZADO EM 31/05/2024</t>
  </si>
  <si>
    <t>ATUALIZADO EM 30/06/2024</t>
  </si>
  <si>
    <t>ATUALIZADO EM 31/07/2024</t>
  </si>
  <si>
    <t>Paulo Correa Nery da Fonseca</t>
  </si>
  <si>
    <t>ATUALIZADO EM 31/08/2024</t>
  </si>
  <si>
    <t>Juliana Amaral Crasto Rodrigues</t>
  </si>
  <si>
    <t>Bruno Eduardo da Costa vasconcelos</t>
  </si>
  <si>
    <t>Emerson Menezes da Silva</t>
  </si>
  <si>
    <t>ATUALIZADO EM 30/09/2024</t>
  </si>
  <si>
    <t>ATUALIZADO EM 31/10/2024</t>
  </si>
  <si>
    <t>Ilza Carla Lopes de Albuquerque Galvão</t>
  </si>
  <si>
    <t>Diogenes Meira Gabriel da Silva</t>
  </si>
  <si>
    <t>Isabelle Melo Pereira</t>
  </si>
  <si>
    <t>Claudio Abrahamian Asfora</t>
  </si>
  <si>
    <t>Tatiana Silva Arruda Timoteo</t>
  </si>
  <si>
    <t>Ysmael Batista do Nascimento</t>
  </si>
  <si>
    <t>Matheus Vinícius Dantas Abrahamian Asfora</t>
  </si>
  <si>
    <t>Carlos Ernani Peixoto Ferreira</t>
  </si>
  <si>
    <t>Hercílio de Souza Lira Filho</t>
  </si>
  <si>
    <t>Roberta Ligia da Silva</t>
  </si>
  <si>
    <t>Aneska de Azevedo Lima</t>
  </si>
  <si>
    <t>Bruna Maria Pimentel Morais</t>
  </si>
  <si>
    <t>Camila Mayara de Andrade dos Anjos Monteiro</t>
  </si>
  <si>
    <t>Henrique Robalinho Heraclio de Souza Lima</t>
  </si>
  <si>
    <t>João Maria de Souza da Silveira Cunha</t>
  </si>
  <si>
    <t>Marcel Guarino Martins Tosta</t>
  </si>
  <si>
    <t>Azim Balbino da Silva</t>
  </si>
  <si>
    <t>Sandrielli Andrade da Silva</t>
  </si>
  <si>
    <t>Edvaldo Santos barreto</t>
  </si>
  <si>
    <t>Rodolfo Henrique Bernadino de Oliveira</t>
  </si>
  <si>
    <t>ATUALIZADO EM 30/11/2024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</si>
</sst>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 -416]#,##0.00"/>
  </numFmts>
  <fonts count="14" x14ac:knownFonts="1">
    <font>
      <sz val="11"/>
      <color rgb="FF000000"/>
      <name val="Arial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sz val="11"/>
      <color rgb="FFC0000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3" borderId="4" xfId="0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4" fillId="4" borderId="0" xfId="0" applyNumberFormat="1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" fontId="2" fillId="4" borderId="0" xfId="0" applyNumberFormat="1" applyFont="1" applyFill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6" borderId="5" xfId="0" applyFont="1" applyFill="1" applyBorder="1" applyAlignment="1">
      <alignment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164" fontId="3" fillId="5" borderId="5" xfId="0" applyNumberFormat="1" applyFont="1" applyFill="1" applyBorder="1" applyAlignment="1">
      <alignment vertical="center" wrapText="1"/>
    </xf>
    <xf numFmtId="3" fontId="3" fillId="5" borderId="5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 wrapText="1"/>
    </xf>
    <xf numFmtId="164" fontId="3" fillId="5" borderId="5" xfId="0" applyNumberFormat="1" applyFont="1" applyFill="1" applyBorder="1" applyAlignment="1">
      <alignment horizontal="center" vertical="center" wrapText="1"/>
    </xf>
    <xf numFmtId="164" fontId="2" fillId="5" borderId="5" xfId="0" applyNumberFormat="1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64" fontId="3" fillId="5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4" fontId="3" fillId="4" borderId="0" xfId="0" applyNumberFormat="1" applyFont="1" applyFill="1" applyAlignment="1">
      <alignment horizontal="center" vertical="center" wrapText="1"/>
    </xf>
    <xf numFmtId="164" fontId="7" fillId="2" borderId="5" xfId="0" applyNumberFormat="1" applyFont="1" applyFill="1" applyBorder="1" applyAlignment="1">
      <alignment vertical="center" wrapText="1"/>
    </xf>
    <xf numFmtId="4" fontId="4" fillId="4" borderId="0" xfId="0" applyNumberFormat="1" applyFont="1" applyFill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4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164" fontId="11" fillId="2" borderId="5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2402960</xdr:colOff>
      <xdr:row>3</xdr:row>
      <xdr:rowOff>32348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5978952-BE79-4478-9238-42A0BE424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2960" cy="7116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2293738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E37DD7F-549A-40A7-AD61-27E169445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3738" cy="6728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2293738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BE90BA-4B9D-4370-801A-E3FA64C45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3738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2402960</xdr:colOff>
      <xdr:row>3</xdr:row>
      <xdr:rowOff>32348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D14E917-3C31-4AB1-B212-553BB5AAF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2960" cy="711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2402960</xdr:colOff>
      <xdr:row>3</xdr:row>
      <xdr:rowOff>32348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B6474BB-91C3-42DE-9B12-2C0FD8475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2960" cy="7116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2402960</xdr:colOff>
      <xdr:row>3</xdr:row>
      <xdr:rowOff>32348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2FEA27E-9B3B-4120-8BF2-3C2E380C3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2960" cy="7116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2402960</xdr:colOff>
      <xdr:row>3</xdr:row>
      <xdr:rowOff>32348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1B45C31-3EB8-44E7-81AE-B4E8AC343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2960" cy="7116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10784</xdr:colOff>
      <xdr:row>0</xdr:row>
      <xdr:rowOff>21568</xdr:rowOff>
    </xdr:from>
    <xdr:to>
      <xdr:col>0</xdr:col>
      <xdr:colOff>2413744</xdr:colOff>
      <xdr:row>3</xdr:row>
      <xdr:rowOff>53916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5720C81-B1CA-E43F-138C-569D19EC4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4" y="21568"/>
          <a:ext cx="2402960" cy="7116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2402960</xdr:colOff>
      <xdr:row>3</xdr:row>
      <xdr:rowOff>32348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3C97225-75C5-4DD8-9ABC-1BDAF67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2960" cy="7116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2402960</xdr:colOff>
      <xdr:row>3</xdr:row>
      <xdr:rowOff>32348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D351B4A-804C-43D5-BD08-085E9D22C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2960" cy="7116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2293738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F8C6F2-142A-48D0-A7A2-51D473A7F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3738" cy="679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8A62-6DF0-47D7-821F-BF91D6F0F550}">
  <dimension ref="A1:AD1032"/>
  <sheetViews>
    <sheetView zoomScale="80" zoomScaleNormal="80" workbookViewId="0">
      <selection sqref="A1:J1"/>
    </sheetView>
  </sheetViews>
  <sheetFormatPr defaultColWidth="12.625" defaultRowHeight="15" customHeight="1" x14ac:dyDescent="0.2"/>
  <cols>
    <col min="1" max="1" width="70.5" style="2" bestFit="1" customWidth="1"/>
    <col min="2" max="2" width="9.5" style="77" bestFit="1" customWidth="1"/>
    <col min="3" max="3" width="11.75" style="77" bestFit="1" customWidth="1"/>
    <col min="4" max="4" width="10.75" style="77" customWidth="1"/>
    <col min="5" max="5" width="6.875" style="77" customWidth="1"/>
    <col min="6" max="6" width="52.875" style="2" customWidth="1"/>
    <col min="7" max="7" width="11.875" style="77" customWidth="1"/>
    <col min="8" max="10" width="13.625" style="77" customWidth="1"/>
    <col min="11" max="16" width="8" style="2" customWidth="1"/>
    <col min="17" max="17" width="43.875" style="2" customWidth="1"/>
    <col min="18" max="30" width="8" style="2" customWidth="1"/>
    <col min="31" max="16384" width="12.625" style="2"/>
  </cols>
  <sheetData>
    <row r="1" spans="1:30" ht="18" customHeight="1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18" customHeight="1" x14ac:dyDescent="0.2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10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18" customHeight="1" x14ac:dyDescent="0.2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ht="35.1" customHeight="1" x14ac:dyDescent="0.2">
      <c r="A4" s="5" t="s">
        <v>3</v>
      </c>
      <c r="B4" s="104" t="s">
        <v>4</v>
      </c>
      <c r="C4" s="81"/>
      <c r="D4" s="81"/>
      <c r="E4" s="81"/>
      <c r="F4" s="81"/>
      <c r="G4" s="81"/>
      <c r="H4" s="81"/>
      <c r="I4" s="81"/>
      <c r="J4" s="82"/>
      <c r="K4" s="6"/>
    </row>
    <row r="5" spans="1:30" ht="35.1" customHeight="1" x14ac:dyDescent="0.2">
      <c r="A5" s="105" t="s">
        <v>5</v>
      </c>
      <c r="B5" s="106"/>
      <c r="C5" s="106"/>
      <c r="D5" s="106"/>
      <c r="E5" s="106"/>
      <c r="F5" s="106"/>
      <c r="G5" s="106"/>
      <c r="H5" s="106"/>
      <c r="I5" s="106"/>
      <c r="J5" s="107"/>
      <c r="K5" s="7"/>
      <c r="L5" s="8"/>
      <c r="M5" s="8"/>
      <c r="N5" s="8"/>
      <c r="O5" s="8"/>
      <c r="P5" s="8"/>
      <c r="Q5" s="8"/>
    </row>
    <row r="6" spans="1:30" ht="35.1" customHeight="1" x14ac:dyDescent="0.2">
      <c r="A6" s="9" t="s">
        <v>6</v>
      </c>
      <c r="B6" s="10" t="s">
        <v>7</v>
      </c>
      <c r="C6" s="10" t="s">
        <v>8</v>
      </c>
      <c r="D6" s="10" t="s">
        <v>9</v>
      </c>
      <c r="E6" s="10" t="s">
        <v>10</v>
      </c>
      <c r="F6" s="11" t="s">
        <v>11</v>
      </c>
      <c r="G6" s="10" t="s">
        <v>12</v>
      </c>
      <c r="H6" s="10" t="s">
        <v>13</v>
      </c>
      <c r="I6" s="10" t="s">
        <v>14</v>
      </c>
      <c r="J6" s="12" t="s">
        <v>15</v>
      </c>
      <c r="K6" s="7"/>
      <c r="L6" s="13"/>
      <c r="M6" s="13"/>
      <c r="N6" s="13"/>
      <c r="O6" s="13"/>
      <c r="P6" s="13"/>
      <c r="Q6" s="13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18" customHeight="1" x14ac:dyDescent="0.2">
      <c r="A7" s="15" t="s">
        <v>16</v>
      </c>
      <c r="B7" s="16" t="s">
        <v>17</v>
      </c>
      <c r="C7" s="17"/>
      <c r="D7" s="17" t="s">
        <v>18</v>
      </c>
      <c r="E7" s="18">
        <v>1</v>
      </c>
      <c r="F7" s="19" t="s">
        <v>19</v>
      </c>
      <c r="G7" s="20">
        <v>0</v>
      </c>
      <c r="H7" s="20">
        <v>0</v>
      </c>
      <c r="I7" s="20">
        <v>18000</v>
      </c>
      <c r="J7" s="21">
        <f t="shared" ref="J7:J70" si="0">SUM(G7:I7)</f>
        <v>18000</v>
      </c>
      <c r="K7" s="22"/>
      <c r="L7" s="22"/>
      <c r="M7" s="22"/>
      <c r="N7" s="22"/>
      <c r="O7" s="22"/>
      <c r="P7" s="22"/>
      <c r="Q7" s="22"/>
      <c r="R7" s="23"/>
      <c r="S7" s="23"/>
      <c r="T7" s="23"/>
      <c r="U7" s="23"/>
      <c r="V7" s="23"/>
      <c r="W7" s="23"/>
      <c r="X7" s="23"/>
      <c r="Y7" s="23"/>
      <c r="Z7" s="23"/>
      <c r="AA7" s="6"/>
      <c r="AB7" s="6"/>
      <c r="AC7" s="6"/>
      <c r="AD7" s="6"/>
    </row>
    <row r="8" spans="1:30" ht="18" customHeight="1" x14ac:dyDescent="0.2">
      <c r="A8" s="15" t="s">
        <v>20</v>
      </c>
      <c r="B8" s="16" t="s">
        <v>21</v>
      </c>
      <c r="C8" s="17"/>
      <c r="D8" s="17" t="s">
        <v>22</v>
      </c>
      <c r="E8" s="18">
        <v>1</v>
      </c>
      <c r="F8" s="19" t="s">
        <v>23</v>
      </c>
      <c r="G8" s="20">
        <v>0</v>
      </c>
      <c r="H8" s="20">
        <v>2600</v>
      </c>
      <c r="I8" s="20">
        <v>10400</v>
      </c>
      <c r="J8" s="21">
        <f t="shared" si="0"/>
        <v>13000</v>
      </c>
      <c r="K8" s="22"/>
      <c r="L8" s="22"/>
      <c r="M8" s="22"/>
      <c r="N8" s="22"/>
      <c r="O8" s="22"/>
      <c r="P8" s="22"/>
      <c r="Q8" s="22"/>
      <c r="R8" s="23"/>
      <c r="S8" s="23"/>
      <c r="T8" s="23"/>
      <c r="U8" s="23"/>
      <c r="V8" s="23"/>
      <c r="W8" s="23"/>
      <c r="X8" s="23"/>
      <c r="Y8" s="23"/>
      <c r="Z8" s="23"/>
      <c r="AA8" s="6"/>
      <c r="AB8" s="6"/>
      <c r="AC8" s="6"/>
      <c r="AD8" s="6"/>
    </row>
    <row r="9" spans="1:30" ht="18" customHeight="1" x14ac:dyDescent="0.2">
      <c r="A9" s="19" t="s">
        <v>24</v>
      </c>
      <c r="B9" s="24" t="s">
        <v>21</v>
      </c>
      <c r="C9" s="24"/>
      <c r="D9" s="24" t="s">
        <v>22</v>
      </c>
      <c r="E9" s="25">
        <v>1</v>
      </c>
      <c r="F9" s="19" t="s">
        <v>25</v>
      </c>
      <c r="G9" s="26">
        <v>0</v>
      </c>
      <c r="H9" s="26">
        <v>2600</v>
      </c>
      <c r="I9" s="26">
        <v>10400</v>
      </c>
      <c r="J9" s="21">
        <f t="shared" si="0"/>
        <v>13000</v>
      </c>
      <c r="K9" s="22"/>
      <c r="L9" s="22"/>
      <c r="M9" s="22"/>
      <c r="N9" s="22"/>
      <c r="O9" s="22"/>
      <c r="P9" s="22"/>
      <c r="Q9" s="22"/>
      <c r="R9" s="23"/>
      <c r="S9" s="23"/>
      <c r="T9" s="23"/>
      <c r="U9" s="23"/>
      <c r="V9" s="23"/>
      <c r="W9" s="23"/>
      <c r="X9" s="23"/>
      <c r="Y9" s="23"/>
      <c r="Z9" s="23"/>
      <c r="AA9" s="6"/>
      <c r="AB9" s="6"/>
      <c r="AC9" s="6"/>
      <c r="AD9" s="6"/>
    </row>
    <row r="10" spans="1:30" ht="18" customHeight="1" x14ac:dyDescent="0.2">
      <c r="A10" s="19" t="s">
        <v>26</v>
      </c>
      <c r="B10" s="24" t="s">
        <v>27</v>
      </c>
      <c r="C10" s="24"/>
      <c r="D10" s="24" t="s">
        <v>28</v>
      </c>
      <c r="E10" s="25">
        <v>1</v>
      </c>
      <c r="F10" s="19" t="s">
        <v>29</v>
      </c>
      <c r="G10" s="26">
        <v>0</v>
      </c>
      <c r="H10" s="26"/>
      <c r="I10" s="26">
        <v>6782.61</v>
      </c>
      <c r="J10" s="21">
        <f t="shared" si="0"/>
        <v>6782.61</v>
      </c>
      <c r="K10" s="22"/>
      <c r="L10" s="22"/>
      <c r="M10" s="22"/>
      <c r="N10" s="22"/>
      <c r="O10" s="22"/>
      <c r="P10" s="22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6"/>
      <c r="AB10" s="6"/>
      <c r="AC10" s="6"/>
      <c r="AD10" s="6"/>
    </row>
    <row r="11" spans="1:30" ht="18" customHeight="1" x14ac:dyDescent="0.2">
      <c r="A11" s="19" t="s">
        <v>30</v>
      </c>
      <c r="B11" s="24" t="s">
        <v>27</v>
      </c>
      <c r="C11" s="24"/>
      <c r="D11" s="24" t="s">
        <v>22</v>
      </c>
      <c r="E11" s="25">
        <v>1</v>
      </c>
      <c r="F11" s="19" t="s">
        <v>31</v>
      </c>
      <c r="G11" s="26">
        <v>0</v>
      </c>
      <c r="H11" s="26">
        <v>1695.65</v>
      </c>
      <c r="I11" s="26">
        <v>6782.61</v>
      </c>
      <c r="J11" s="21">
        <f t="shared" si="0"/>
        <v>8478.26</v>
      </c>
      <c r="K11" s="22"/>
      <c r="L11" s="22"/>
      <c r="M11" s="22"/>
      <c r="N11" s="22"/>
      <c r="O11" s="22"/>
      <c r="P11" s="22"/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6"/>
      <c r="AB11" s="6"/>
      <c r="AC11" s="6"/>
      <c r="AD11" s="6"/>
    </row>
    <row r="12" spans="1:30" ht="18" customHeight="1" x14ac:dyDescent="0.2">
      <c r="A12" s="19" t="s">
        <v>32</v>
      </c>
      <c r="B12" s="24" t="s">
        <v>27</v>
      </c>
      <c r="C12" s="24"/>
      <c r="D12" s="24" t="s">
        <v>22</v>
      </c>
      <c r="E12" s="25">
        <v>1</v>
      </c>
      <c r="F12" s="19" t="s">
        <v>33</v>
      </c>
      <c r="G12" s="26">
        <v>0</v>
      </c>
      <c r="H12" s="26">
        <v>1695.65</v>
      </c>
      <c r="I12" s="26">
        <v>6782.61</v>
      </c>
      <c r="J12" s="21">
        <f t="shared" si="0"/>
        <v>8478.26</v>
      </c>
      <c r="K12" s="22"/>
      <c r="L12" s="22"/>
      <c r="M12" s="22"/>
      <c r="N12" s="22"/>
      <c r="O12" s="22"/>
      <c r="P12" s="22"/>
      <c r="Q12" s="22"/>
      <c r="R12" s="23"/>
      <c r="S12" s="23"/>
      <c r="T12" s="23"/>
      <c r="U12" s="23"/>
      <c r="V12" s="23"/>
      <c r="W12" s="23"/>
      <c r="X12" s="23"/>
      <c r="Y12" s="23"/>
      <c r="Z12" s="23"/>
      <c r="AA12" s="6"/>
      <c r="AB12" s="6"/>
      <c r="AC12" s="6"/>
      <c r="AD12" s="6"/>
    </row>
    <row r="13" spans="1:30" ht="18" customHeight="1" x14ac:dyDescent="0.2">
      <c r="A13" s="19" t="s">
        <v>34</v>
      </c>
      <c r="B13" s="24" t="s">
        <v>27</v>
      </c>
      <c r="C13" s="24"/>
      <c r="D13" s="24" t="s">
        <v>22</v>
      </c>
      <c r="E13" s="25">
        <v>1</v>
      </c>
      <c r="F13" s="19" t="s">
        <v>35</v>
      </c>
      <c r="G13" s="26">
        <v>0</v>
      </c>
      <c r="H13" s="26">
        <v>1695.65</v>
      </c>
      <c r="I13" s="26">
        <v>6782.61</v>
      </c>
      <c r="J13" s="21">
        <f t="shared" si="0"/>
        <v>8478.26</v>
      </c>
      <c r="K13" s="22"/>
      <c r="L13" s="22"/>
      <c r="M13" s="22"/>
      <c r="N13" s="22"/>
      <c r="O13" s="22"/>
      <c r="P13" s="22"/>
      <c r="Q13" s="22"/>
      <c r="R13" s="23"/>
      <c r="S13" s="23"/>
      <c r="T13" s="23"/>
      <c r="U13" s="23"/>
      <c r="V13" s="23"/>
      <c r="W13" s="23"/>
      <c r="X13" s="23"/>
      <c r="Y13" s="23"/>
      <c r="Z13" s="23"/>
      <c r="AA13" s="6"/>
      <c r="AB13" s="6"/>
      <c r="AC13" s="6"/>
      <c r="AD13" s="6"/>
    </row>
    <row r="14" spans="1:30" ht="18" customHeight="1" x14ac:dyDescent="0.2">
      <c r="A14" s="19" t="s">
        <v>36</v>
      </c>
      <c r="B14" s="24" t="s">
        <v>27</v>
      </c>
      <c r="C14" s="24"/>
      <c r="D14" s="24" t="s">
        <v>22</v>
      </c>
      <c r="E14" s="25">
        <v>1</v>
      </c>
      <c r="F14" s="19" t="s">
        <v>37</v>
      </c>
      <c r="G14" s="26">
        <v>0</v>
      </c>
      <c r="H14" s="26">
        <v>1695.65</v>
      </c>
      <c r="I14" s="26">
        <v>6782.61</v>
      </c>
      <c r="J14" s="21">
        <f t="shared" si="0"/>
        <v>8478.26</v>
      </c>
      <c r="K14" s="22"/>
      <c r="L14" s="22"/>
      <c r="M14" s="22"/>
      <c r="N14" s="22"/>
      <c r="O14" s="22"/>
      <c r="P14" s="22"/>
      <c r="Q14" s="22"/>
      <c r="R14" s="23"/>
      <c r="S14" s="23"/>
      <c r="T14" s="23"/>
      <c r="U14" s="23"/>
      <c r="V14" s="23"/>
      <c r="W14" s="23"/>
      <c r="X14" s="23"/>
      <c r="Y14" s="23"/>
      <c r="Z14" s="23"/>
      <c r="AA14" s="6"/>
      <c r="AB14" s="6"/>
      <c r="AC14" s="6"/>
      <c r="AD14" s="6"/>
    </row>
    <row r="15" spans="1:30" ht="18" customHeight="1" x14ac:dyDescent="0.2">
      <c r="A15" s="19" t="s">
        <v>38</v>
      </c>
      <c r="B15" s="24" t="s">
        <v>39</v>
      </c>
      <c r="C15" s="24"/>
      <c r="D15" s="24" t="s">
        <v>22</v>
      </c>
      <c r="E15" s="25">
        <v>1</v>
      </c>
      <c r="F15" s="19" t="s">
        <v>40</v>
      </c>
      <c r="G15" s="26">
        <v>0</v>
      </c>
      <c r="H15" s="26">
        <v>1425.9</v>
      </c>
      <c r="I15" s="26">
        <v>5703.56</v>
      </c>
      <c r="J15" s="21">
        <f t="shared" si="0"/>
        <v>7129.4600000000009</v>
      </c>
      <c r="K15" s="22"/>
      <c r="L15" s="22"/>
      <c r="M15" s="22"/>
      <c r="N15" s="22"/>
      <c r="O15" s="22"/>
      <c r="P15" s="22"/>
      <c r="Q15" s="22"/>
      <c r="R15" s="23"/>
      <c r="S15" s="23"/>
      <c r="T15" s="23"/>
      <c r="U15" s="23"/>
      <c r="V15" s="23"/>
      <c r="W15" s="23"/>
      <c r="X15" s="23"/>
      <c r="Y15" s="23"/>
      <c r="Z15" s="23"/>
      <c r="AA15" s="6"/>
      <c r="AB15" s="6"/>
      <c r="AC15" s="6"/>
      <c r="AD15" s="6"/>
    </row>
    <row r="16" spans="1:30" ht="18" customHeight="1" x14ac:dyDescent="0.2">
      <c r="A16" s="19" t="s">
        <v>41</v>
      </c>
      <c r="B16" s="24" t="s">
        <v>39</v>
      </c>
      <c r="C16" s="24"/>
      <c r="D16" s="24" t="s">
        <v>22</v>
      </c>
      <c r="E16" s="25">
        <v>1</v>
      </c>
      <c r="F16" s="19" t="s">
        <v>42</v>
      </c>
      <c r="G16" s="26">
        <v>0</v>
      </c>
      <c r="H16" s="26">
        <v>1425.9</v>
      </c>
      <c r="I16" s="26">
        <v>5703.58</v>
      </c>
      <c r="J16" s="21">
        <f t="shared" si="0"/>
        <v>7129.48</v>
      </c>
      <c r="K16" s="22"/>
      <c r="L16" s="22"/>
      <c r="M16" s="22"/>
      <c r="N16" s="22"/>
      <c r="O16" s="22"/>
      <c r="P16" s="22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6"/>
      <c r="AB16" s="6"/>
      <c r="AC16" s="6"/>
      <c r="AD16" s="6"/>
    </row>
    <row r="17" spans="1:30" ht="18" customHeight="1" x14ac:dyDescent="0.2">
      <c r="A17" s="19" t="s">
        <v>43</v>
      </c>
      <c r="B17" s="24" t="s">
        <v>39</v>
      </c>
      <c r="C17" s="24"/>
      <c r="D17" s="24" t="s">
        <v>22</v>
      </c>
      <c r="E17" s="25">
        <v>1</v>
      </c>
      <c r="F17" s="19" t="s">
        <v>44</v>
      </c>
      <c r="G17" s="26">
        <v>0</v>
      </c>
      <c r="H17" s="26">
        <v>1425.9</v>
      </c>
      <c r="I17" s="26">
        <v>5703.56</v>
      </c>
      <c r="J17" s="21">
        <f t="shared" si="0"/>
        <v>7129.4600000000009</v>
      </c>
      <c r="K17" s="22"/>
      <c r="L17" s="22"/>
      <c r="M17" s="22"/>
      <c r="N17" s="22"/>
      <c r="O17" s="22"/>
      <c r="P17" s="22"/>
      <c r="Q17" s="22"/>
      <c r="R17" s="23"/>
      <c r="S17" s="23"/>
      <c r="T17" s="23"/>
      <c r="U17" s="23"/>
      <c r="V17" s="23"/>
      <c r="W17" s="23"/>
      <c r="X17" s="23"/>
      <c r="Y17" s="23"/>
      <c r="Z17" s="23"/>
      <c r="AA17" s="6"/>
      <c r="AB17" s="6"/>
      <c r="AC17" s="6"/>
      <c r="AD17" s="6"/>
    </row>
    <row r="18" spans="1:30" ht="18" customHeight="1" x14ac:dyDescent="0.2">
      <c r="A18" s="19" t="s">
        <v>45</v>
      </c>
      <c r="B18" s="24" t="s">
        <v>39</v>
      </c>
      <c r="C18" s="24"/>
      <c r="D18" s="24" t="s">
        <v>22</v>
      </c>
      <c r="E18" s="25">
        <v>1</v>
      </c>
      <c r="F18" s="19" t="s">
        <v>46</v>
      </c>
      <c r="G18" s="26">
        <v>0</v>
      </c>
      <c r="H18" s="26">
        <v>1425.9</v>
      </c>
      <c r="I18" s="26">
        <v>5703.56</v>
      </c>
      <c r="J18" s="21">
        <f t="shared" si="0"/>
        <v>7129.4600000000009</v>
      </c>
      <c r="K18" s="22"/>
      <c r="L18" s="22"/>
      <c r="M18" s="22"/>
      <c r="N18" s="22"/>
      <c r="O18" s="22"/>
      <c r="P18" s="22"/>
      <c r="Q18" s="22"/>
      <c r="R18" s="23"/>
      <c r="S18" s="23"/>
      <c r="T18" s="23"/>
      <c r="U18" s="23"/>
      <c r="V18" s="23"/>
      <c r="W18" s="23"/>
      <c r="X18" s="23"/>
      <c r="Y18" s="23"/>
      <c r="Z18" s="23"/>
      <c r="AA18" s="6"/>
      <c r="AB18" s="6"/>
      <c r="AC18" s="6"/>
      <c r="AD18" s="6"/>
    </row>
    <row r="19" spans="1:30" ht="18" customHeight="1" x14ac:dyDescent="0.2">
      <c r="A19" s="19" t="s">
        <v>47</v>
      </c>
      <c r="B19" s="24" t="s">
        <v>39</v>
      </c>
      <c r="C19" s="24"/>
      <c r="D19" s="24" t="s">
        <v>48</v>
      </c>
      <c r="E19" s="25">
        <v>1</v>
      </c>
      <c r="F19" s="19"/>
      <c r="G19" s="26">
        <v>0</v>
      </c>
      <c r="H19" s="26"/>
      <c r="I19" s="26"/>
      <c r="J19" s="21">
        <f t="shared" si="0"/>
        <v>0</v>
      </c>
      <c r="K19" s="22"/>
      <c r="L19" s="22"/>
      <c r="M19" s="22"/>
      <c r="N19" s="22"/>
      <c r="O19" s="22"/>
      <c r="P19" s="22"/>
      <c r="Q19" s="22"/>
      <c r="R19" s="23"/>
      <c r="S19" s="23"/>
      <c r="T19" s="23"/>
      <c r="U19" s="23"/>
      <c r="V19" s="23"/>
      <c r="W19" s="23"/>
      <c r="X19" s="23"/>
      <c r="Y19" s="23"/>
      <c r="Z19" s="23"/>
      <c r="AA19" s="6"/>
      <c r="AB19" s="6"/>
      <c r="AC19" s="6"/>
      <c r="AD19" s="6"/>
    </row>
    <row r="20" spans="1:30" ht="18" customHeight="1" x14ac:dyDescent="0.2">
      <c r="A20" s="19" t="s">
        <v>49</v>
      </c>
      <c r="B20" s="24" t="s">
        <v>39</v>
      </c>
      <c r="C20" s="24"/>
      <c r="D20" s="24" t="s">
        <v>22</v>
      </c>
      <c r="E20" s="25">
        <v>1</v>
      </c>
      <c r="F20" s="19" t="s">
        <v>50</v>
      </c>
      <c r="G20" s="26">
        <v>0</v>
      </c>
      <c r="H20" s="26">
        <v>1425.9</v>
      </c>
      <c r="I20" s="26">
        <v>5703.56</v>
      </c>
      <c r="J20" s="21">
        <f t="shared" si="0"/>
        <v>7129.4600000000009</v>
      </c>
      <c r="K20" s="22"/>
      <c r="L20" s="22"/>
      <c r="M20" s="22"/>
      <c r="N20" s="22"/>
      <c r="O20" s="22"/>
      <c r="P20" s="22"/>
      <c r="Q20" s="22"/>
      <c r="R20" s="23"/>
      <c r="S20" s="23"/>
      <c r="T20" s="23"/>
      <c r="U20" s="23"/>
      <c r="V20" s="23"/>
      <c r="W20" s="23"/>
      <c r="X20" s="23"/>
      <c r="Y20" s="23"/>
      <c r="Z20" s="23"/>
      <c r="AA20" s="6"/>
      <c r="AB20" s="6"/>
      <c r="AC20" s="6"/>
      <c r="AD20" s="6"/>
    </row>
    <row r="21" spans="1:30" ht="18" customHeight="1" x14ac:dyDescent="0.2">
      <c r="A21" s="19" t="s">
        <v>51</v>
      </c>
      <c r="B21" s="24" t="s">
        <v>39</v>
      </c>
      <c r="C21" s="24"/>
      <c r="D21" s="24" t="s">
        <v>48</v>
      </c>
      <c r="E21" s="25">
        <v>1</v>
      </c>
      <c r="F21" s="19"/>
      <c r="G21" s="26">
        <v>0</v>
      </c>
      <c r="H21" s="26"/>
      <c r="I21" s="26"/>
      <c r="J21" s="21">
        <f t="shared" si="0"/>
        <v>0</v>
      </c>
      <c r="K21" s="22"/>
      <c r="L21" s="22"/>
      <c r="M21" s="22"/>
      <c r="N21" s="22"/>
      <c r="O21" s="22"/>
      <c r="P21" s="22"/>
      <c r="Q21" s="22"/>
      <c r="R21" s="23"/>
      <c r="S21" s="23"/>
      <c r="T21" s="23"/>
      <c r="U21" s="23"/>
      <c r="V21" s="23"/>
      <c r="W21" s="23"/>
      <c r="X21" s="23"/>
      <c r="Y21" s="23"/>
      <c r="Z21" s="23"/>
      <c r="AA21" s="6"/>
      <c r="AB21" s="6"/>
      <c r="AC21" s="6"/>
      <c r="AD21" s="6"/>
    </row>
    <row r="22" spans="1:30" ht="18" customHeight="1" x14ac:dyDescent="0.2">
      <c r="A22" s="27" t="s">
        <v>52</v>
      </c>
      <c r="B22" s="24" t="s">
        <v>53</v>
      </c>
      <c r="C22" s="24"/>
      <c r="D22" s="24" t="s">
        <v>22</v>
      </c>
      <c r="E22" s="25">
        <v>1</v>
      </c>
      <c r="F22" s="19" t="s">
        <v>54</v>
      </c>
      <c r="G22" s="26">
        <v>0</v>
      </c>
      <c r="H22" s="28">
        <v>1310.28</v>
      </c>
      <c r="I22" s="28">
        <v>5241.1099999999997</v>
      </c>
      <c r="J22" s="21">
        <f t="shared" si="0"/>
        <v>6551.3899999999994</v>
      </c>
      <c r="K22" s="22"/>
      <c r="L22" s="22"/>
      <c r="M22" s="22"/>
      <c r="N22" s="22"/>
      <c r="O22" s="22"/>
      <c r="P22" s="22"/>
      <c r="Q22" s="22"/>
      <c r="R22" s="23"/>
      <c r="S22" s="23"/>
      <c r="T22" s="23"/>
      <c r="U22" s="23"/>
      <c r="V22" s="23"/>
      <c r="W22" s="23"/>
      <c r="X22" s="23"/>
      <c r="Y22" s="23"/>
      <c r="Z22" s="23"/>
      <c r="AA22" s="6"/>
      <c r="AB22" s="6"/>
      <c r="AC22" s="6"/>
      <c r="AD22" s="6"/>
    </row>
    <row r="23" spans="1:30" ht="18" customHeight="1" x14ac:dyDescent="0.2">
      <c r="A23" s="19" t="s">
        <v>55</v>
      </c>
      <c r="B23" s="24" t="s">
        <v>53</v>
      </c>
      <c r="C23" s="24"/>
      <c r="D23" s="24" t="s">
        <v>22</v>
      </c>
      <c r="E23" s="25">
        <v>1</v>
      </c>
      <c r="F23" s="19" t="s">
        <v>56</v>
      </c>
      <c r="G23" s="26">
        <v>0</v>
      </c>
      <c r="H23" s="28">
        <v>1310.28</v>
      </c>
      <c r="I23" s="28">
        <v>5241.1099999999997</v>
      </c>
      <c r="J23" s="21">
        <f t="shared" si="0"/>
        <v>6551.3899999999994</v>
      </c>
      <c r="K23" s="22"/>
      <c r="L23" s="22"/>
      <c r="M23" s="22"/>
      <c r="N23" s="22"/>
      <c r="O23" s="22"/>
      <c r="P23" s="22"/>
      <c r="Q23" s="22"/>
      <c r="R23" s="23"/>
      <c r="S23" s="23"/>
      <c r="T23" s="23"/>
      <c r="U23" s="23"/>
      <c r="V23" s="23"/>
      <c r="W23" s="23"/>
      <c r="X23" s="23"/>
      <c r="Y23" s="23"/>
      <c r="Z23" s="23"/>
      <c r="AA23" s="6"/>
      <c r="AB23" s="6"/>
      <c r="AC23" s="6"/>
      <c r="AD23" s="6"/>
    </row>
    <row r="24" spans="1:30" ht="18" customHeight="1" x14ac:dyDescent="0.2">
      <c r="A24" s="19" t="s">
        <v>57</v>
      </c>
      <c r="B24" s="24" t="s">
        <v>53</v>
      </c>
      <c r="C24" s="24"/>
      <c r="D24" s="24" t="s">
        <v>48</v>
      </c>
      <c r="E24" s="25">
        <v>1</v>
      </c>
      <c r="F24" s="19"/>
      <c r="G24" s="26">
        <v>0</v>
      </c>
      <c r="H24" s="28"/>
      <c r="I24" s="28"/>
      <c r="J24" s="21">
        <f t="shared" si="0"/>
        <v>0</v>
      </c>
      <c r="K24" s="22"/>
      <c r="L24" s="22"/>
      <c r="M24" s="22"/>
      <c r="N24" s="22"/>
      <c r="O24" s="22"/>
      <c r="P24" s="22"/>
      <c r="Q24" s="22"/>
      <c r="R24" s="23"/>
      <c r="S24" s="23"/>
      <c r="T24" s="23"/>
      <c r="U24" s="23"/>
      <c r="V24" s="23"/>
      <c r="W24" s="23"/>
      <c r="X24" s="23"/>
      <c r="Y24" s="23"/>
      <c r="Z24" s="23"/>
      <c r="AA24" s="6"/>
      <c r="AB24" s="6"/>
      <c r="AC24" s="6"/>
      <c r="AD24" s="6"/>
    </row>
    <row r="25" spans="1:30" ht="18" customHeight="1" x14ac:dyDescent="0.2">
      <c r="A25" s="19" t="s">
        <v>58</v>
      </c>
      <c r="B25" s="24" t="s">
        <v>53</v>
      </c>
      <c r="C25" s="24"/>
      <c r="D25" s="24" t="s">
        <v>48</v>
      </c>
      <c r="E25" s="25">
        <v>1</v>
      </c>
      <c r="F25" s="19"/>
      <c r="G25" s="26">
        <v>0</v>
      </c>
      <c r="H25" s="28"/>
      <c r="I25" s="28"/>
      <c r="J25" s="21">
        <f t="shared" si="0"/>
        <v>0</v>
      </c>
      <c r="K25" s="22"/>
      <c r="L25" s="22"/>
      <c r="M25" s="22"/>
      <c r="N25" s="22"/>
      <c r="O25" s="22"/>
      <c r="P25" s="22"/>
      <c r="Q25" s="22"/>
      <c r="R25" s="23"/>
      <c r="S25" s="23"/>
      <c r="T25" s="23"/>
      <c r="U25" s="23"/>
      <c r="V25" s="23"/>
      <c r="W25" s="23"/>
      <c r="X25" s="23"/>
      <c r="Y25" s="23"/>
      <c r="Z25" s="23"/>
      <c r="AA25" s="6"/>
      <c r="AB25" s="6"/>
      <c r="AC25" s="6"/>
      <c r="AD25" s="6"/>
    </row>
    <row r="26" spans="1:30" ht="18" customHeight="1" x14ac:dyDescent="0.2">
      <c r="A26" s="19" t="s">
        <v>59</v>
      </c>
      <c r="B26" s="24" t="s">
        <v>53</v>
      </c>
      <c r="C26" s="24"/>
      <c r="D26" s="24" t="s">
        <v>22</v>
      </c>
      <c r="E26" s="25">
        <v>1</v>
      </c>
      <c r="F26" s="19" t="s">
        <v>60</v>
      </c>
      <c r="G26" s="26">
        <v>0</v>
      </c>
      <c r="H26" s="28">
        <v>1310.28</v>
      </c>
      <c r="I26" s="28">
        <v>5241.1099999999997</v>
      </c>
      <c r="J26" s="21">
        <f t="shared" si="0"/>
        <v>6551.3899999999994</v>
      </c>
      <c r="K26" s="22"/>
      <c r="L26" s="22"/>
      <c r="M26" s="22"/>
      <c r="N26" s="22"/>
      <c r="O26" s="22"/>
      <c r="P26" s="22"/>
      <c r="Q26" s="22"/>
      <c r="R26" s="23"/>
      <c r="S26" s="23"/>
      <c r="T26" s="23"/>
      <c r="U26" s="23"/>
      <c r="V26" s="23"/>
      <c r="W26" s="23"/>
      <c r="X26" s="23"/>
      <c r="Y26" s="23"/>
      <c r="Z26" s="23"/>
      <c r="AA26" s="6"/>
      <c r="AB26" s="6"/>
      <c r="AC26" s="6"/>
      <c r="AD26" s="6"/>
    </row>
    <row r="27" spans="1:30" ht="18" customHeight="1" x14ac:dyDescent="0.2">
      <c r="A27" s="19" t="s">
        <v>61</v>
      </c>
      <c r="B27" s="24" t="s">
        <v>53</v>
      </c>
      <c r="C27" s="24"/>
      <c r="D27" s="24" t="s">
        <v>22</v>
      </c>
      <c r="E27" s="25">
        <v>1</v>
      </c>
      <c r="F27" s="19" t="s">
        <v>62</v>
      </c>
      <c r="G27" s="26">
        <v>0</v>
      </c>
      <c r="H27" s="28">
        <v>1310.28</v>
      </c>
      <c r="I27" s="28">
        <v>5241.1099999999997</v>
      </c>
      <c r="J27" s="21">
        <f t="shared" si="0"/>
        <v>6551.3899999999994</v>
      </c>
      <c r="K27" s="22"/>
      <c r="L27" s="22"/>
      <c r="M27" s="22"/>
      <c r="N27" s="22"/>
      <c r="O27" s="22"/>
      <c r="P27" s="22"/>
      <c r="Q27" s="22"/>
      <c r="R27" s="23"/>
      <c r="S27" s="23"/>
      <c r="T27" s="23"/>
      <c r="U27" s="23"/>
      <c r="V27" s="23"/>
      <c r="W27" s="23"/>
      <c r="X27" s="23"/>
      <c r="Y27" s="23"/>
      <c r="Z27" s="23"/>
      <c r="AA27" s="6"/>
      <c r="AB27" s="6"/>
      <c r="AC27" s="6"/>
      <c r="AD27" s="6"/>
    </row>
    <row r="28" spans="1:30" ht="18" customHeight="1" x14ac:dyDescent="0.2">
      <c r="A28" s="19" t="s">
        <v>63</v>
      </c>
      <c r="B28" s="24" t="s">
        <v>53</v>
      </c>
      <c r="C28" s="24"/>
      <c r="D28" s="24" t="s">
        <v>48</v>
      </c>
      <c r="E28" s="25">
        <v>1</v>
      </c>
      <c r="F28" s="29"/>
      <c r="G28" s="26">
        <v>0</v>
      </c>
      <c r="H28" s="28"/>
      <c r="I28" s="28"/>
      <c r="J28" s="21">
        <f t="shared" si="0"/>
        <v>0</v>
      </c>
      <c r="K28" s="22"/>
      <c r="L28" s="22"/>
      <c r="M28" s="22"/>
      <c r="N28" s="22"/>
      <c r="O28" s="22"/>
      <c r="P28" s="22"/>
      <c r="Q28" s="22"/>
      <c r="R28" s="23"/>
      <c r="S28" s="23"/>
      <c r="T28" s="23"/>
      <c r="U28" s="23"/>
      <c r="V28" s="23"/>
      <c r="W28" s="23"/>
      <c r="X28" s="23"/>
      <c r="Y28" s="23"/>
      <c r="Z28" s="23"/>
      <c r="AA28" s="6"/>
      <c r="AB28" s="6"/>
      <c r="AC28" s="6"/>
      <c r="AD28" s="6"/>
    </row>
    <row r="29" spans="1:30" ht="18" customHeight="1" x14ac:dyDescent="0.2">
      <c r="A29" s="19" t="s">
        <v>64</v>
      </c>
      <c r="B29" s="24" t="s">
        <v>53</v>
      </c>
      <c r="C29" s="24"/>
      <c r="D29" s="24" t="s">
        <v>22</v>
      </c>
      <c r="E29" s="25">
        <v>1</v>
      </c>
      <c r="F29" s="19" t="s">
        <v>65</v>
      </c>
      <c r="G29" s="26">
        <v>0</v>
      </c>
      <c r="H29" s="28">
        <v>1310.28</v>
      </c>
      <c r="I29" s="28">
        <v>5241.1099999999997</v>
      </c>
      <c r="J29" s="21">
        <f t="shared" si="0"/>
        <v>6551.3899999999994</v>
      </c>
      <c r="K29" s="22"/>
      <c r="L29" s="22"/>
      <c r="M29" s="22"/>
      <c r="N29" s="22"/>
      <c r="O29" s="22"/>
      <c r="P29" s="22"/>
      <c r="Q29" s="22"/>
      <c r="R29" s="23"/>
      <c r="S29" s="23"/>
      <c r="T29" s="23"/>
      <c r="U29" s="23"/>
      <c r="V29" s="23"/>
      <c r="W29" s="23"/>
      <c r="X29" s="23"/>
      <c r="Y29" s="23"/>
      <c r="Z29" s="23"/>
      <c r="AA29" s="6"/>
      <c r="AB29" s="6"/>
      <c r="AC29" s="6"/>
      <c r="AD29" s="6"/>
    </row>
    <row r="30" spans="1:30" ht="18" customHeight="1" x14ac:dyDescent="0.2">
      <c r="A30" s="19" t="s">
        <v>64</v>
      </c>
      <c r="B30" s="24" t="s">
        <v>53</v>
      </c>
      <c r="C30" s="24"/>
      <c r="D30" s="24" t="s">
        <v>48</v>
      </c>
      <c r="E30" s="25">
        <v>1</v>
      </c>
      <c r="F30" s="19"/>
      <c r="G30" s="26">
        <v>0</v>
      </c>
      <c r="H30" s="28"/>
      <c r="I30" s="28"/>
      <c r="J30" s="21">
        <f t="shared" si="0"/>
        <v>0</v>
      </c>
      <c r="K30" s="22"/>
      <c r="L30" s="22"/>
      <c r="M30" s="22"/>
      <c r="N30" s="22"/>
      <c r="O30" s="22"/>
      <c r="P30" s="22"/>
      <c r="Q30" s="22"/>
      <c r="R30" s="23"/>
      <c r="S30" s="23"/>
      <c r="T30" s="23"/>
      <c r="U30" s="23"/>
      <c r="V30" s="23"/>
      <c r="W30" s="23"/>
      <c r="X30" s="23"/>
      <c r="Y30" s="23"/>
      <c r="Z30" s="23"/>
      <c r="AA30" s="6"/>
      <c r="AB30" s="6"/>
      <c r="AC30" s="6"/>
      <c r="AD30" s="6"/>
    </row>
    <row r="31" spans="1:30" ht="18" customHeight="1" x14ac:dyDescent="0.2">
      <c r="A31" s="19" t="s">
        <v>66</v>
      </c>
      <c r="B31" s="24" t="s">
        <v>53</v>
      </c>
      <c r="C31" s="24"/>
      <c r="D31" s="24" t="s">
        <v>48</v>
      </c>
      <c r="E31" s="25">
        <v>1</v>
      </c>
      <c r="F31" s="19"/>
      <c r="G31" s="26">
        <v>0</v>
      </c>
      <c r="H31" s="28">
        <v>1310.28</v>
      </c>
      <c r="I31" s="28">
        <v>5241.1099999999997</v>
      </c>
      <c r="J31" s="21">
        <f t="shared" si="0"/>
        <v>6551.3899999999994</v>
      </c>
      <c r="K31" s="22"/>
      <c r="L31" s="22"/>
      <c r="M31" s="22"/>
      <c r="N31" s="22"/>
      <c r="O31" s="22"/>
      <c r="P31" s="22"/>
      <c r="Q31" s="22"/>
      <c r="R31" s="23"/>
      <c r="S31" s="23"/>
      <c r="T31" s="23"/>
      <c r="U31" s="23"/>
      <c r="V31" s="23"/>
      <c r="W31" s="23"/>
      <c r="X31" s="23"/>
      <c r="Y31" s="23"/>
      <c r="Z31" s="23"/>
      <c r="AA31" s="6"/>
      <c r="AB31" s="6"/>
      <c r="AC31" s="6"/>
      <c r="AD31" s="6"/>
    </row>
    <row r="32" spans="1:30" ht="18" customHeight="1" x14ac:dyDescent="0.2">
      <c r="A32" s="19" t="s">
        <v>67</v>
      </c>
      <c r="B32" s="24" t="s">
        <v>53</v>
      </c>
      <c r="C32" s="24"/>
      <c r="D32" s="24" t="s">
        <v>22</v>
      </c>
      <c r="E32" s="25">
        <v>1</v>
      </c>
      <c r="F32" s="19" t="s">
        <v>68</v>
      </c>
      <c r="G32" s="26">
        <v>0</v>
      </c>
      <c r="H32" s="28">
        <v>1310.28</v>
      </c>
      <c r="I32" s="28">
        <v>5241.1099999999997</v>
      </c>
      <c r="J32" s="21">
        <f t="shared" si="0"/>
        <v>6551.3899999999994</v>
      </c>
      <c r="K32" s="22"/>
      <c r="L32" s="22"/>
      <c r="M32" s="22"/>
      <c r="N32" s="22"/>
      <c r="O32" s="22"/>
      <c r="P32" s="22"/>
      <c r="Q32" s="22"/>
      <c r="R32" s="23"/>
      <c r="S32" s="23"/>
      <c r="T32" s="23"/>
      <c r="U32" s="23"/>
      <c r="V32" s="23"/>
      <c r="W32" s="23"/>
      <c r="X32" s="23"/>
      <c r="Y32" s="23"/>
      <c r="Z32" s="23"/>
      <c r="AA32" s="6"/>
      <c r="AB32" s="6"/>
      <c r="AC32" s="6"/>
      <c r="AD32" s="6"/>
    </row>
    <row r="33" spans="1:30" ht="18" customHeight="1" x14ac:dyDescent="0.2">
      <c r="A33" s="19" t="s">
        <v>69</v>
      </c>
      <c r="B33" s="24" t="s">
        <v>53</v>
      </c>
      <c r="C33" s="24"/>
      <c r="D33" s="24" t="s">
        <v>22</v>
      </c>
      <c r="E33" s="25">
        <v>1</v>
      </c>
      <c r="F33" s="19" t="s">
        <v>70</v>
      </c>
      <c r="G33" s="26">
        <v>0</v>
      </c>
      <c r="H33" s="28">
        <v>1310.28</v>
      </c>
      <c r="I33" s="28">
        <v>5241.1099999999997</v>
      </c>
      <c r="J33" s="21">
        <f t="shared" si="0"/>
        <v>6551.3899999999994</v>
      </c>
      <c r="K33" s="22"/>
      <c r="L33" s="22"/>
      <c r="M33" s="22"/>
      <c r="N33" s="22"/>
      <c r="O33" s="22"/>
      <c r="P33" s="22"/>
      <c r="Q33" s="22"/>
      <c r="R33" s="23"/>
      <c r="S33" s="23"/>
      <c r="T33" s="23"/>
      <c r="U33" s="23"/>
      <c r="V33" s="23"/>
      <c r="W33" s="23"/>
      <c r="X33" s="23"/>
      <c r="Y33" s="23"/>
      <c r="Z33" s="23"/>
      <c r="AA33" s="6"/>
      <c r="AB33" s="6"/>
      <c r="AC33" s="6"/>
      <c r="AD33" s="6"/>
    </row>
    <row r="34" spans="1:30" ht="18" customHeight="1" x14ac:dyDescent="0.2">
      <c r="A34" s="19" t="s">
        <v>71</v>
      </c>
      <c r="B34" s="24" t="s">
        <v>53</v>
      </c>
      <c r="C34" s="24"/>
      <c r="D34" s="24" t="s">
        <v>22</v>
      </c>
      <c r="E34" s="25">
        <v>1</v>
      </c>
      <c r="F34" s="19" t="s">
        <v>72</v>
      </c>
      <c r="G34" s="26">
        <v>0</v>
      </c>
      <c r="H34" s="28">
        <v>1310.28</v>
      </c>
      <c r="I34" s="28">
        <v>5241.1099999999997</v>
      </c>
      <c r="J34" s="21">
        <f t="shared" si="0"/>
        <v>6551.3899999999994</v>
      </c>
      <c r="K34" s="22"/>
      <c r="L34" s="22"/>
      <c r="M34" s="22"/>
      <c r="N34" s="22"/>
      <c r="O34" s="22"/>
      <c r="P34" s="22"/>
      <c r="Q34" s="22"/>
      <c r="R34" s="23"/>
      <c r="S34" s="23"/>
      <c r="T34" s="23"/>
      <c r="U34" s="23"/>
      <c r="V34" s="23"/>
      <c r="W34" s="23"/>
      <c r="X34" s="23"/>
      <c r="Y34" s="23"/>
      <c r="Z34" s="23"/>
      <c r="AA34" s="6"/>
      <c r="AB34" s="6"/>
      <c r="AC34" s="6"/>
      <c r="AD34" s="6"/>
    </row>
    <row r="35" spans="1:30" ht="18" customHeight="1" x14ac:dyDescent="0.2">
      <c r="A35" s="19" t="s">
        <v>73</v>
      </c>
      <c r="B35" s="24" t="s">
        <v>53</v>
      </c>
      <c r="C35" s="24"/>
      <c r="D35" s="24" t="s">
        <v>22</v>
      </c>
      <c r="E35" s="25">
        <v>1</v>
      </c>
      <c r="F35" s="19" t="s">
        <v>74</v>
      </c>
      <c r="G35" s="26">
        <v>0</v>
      </c>
      <c r="H35" s="28">
        <v>1310.28</v>
      </c>
      <c r="I35" s="28">
        <v>5241.1099999999997</v>
      </c>
      <c r="J35" s="21">
        <f t="shared" si="0"/>
        <v>6551.3899999999994</v>
      </c>
      <c r="K35" s="22"/>
      <c r="L35" s="22"/>
      <c r="M35" s="22"/>
      <c r="N35" s="22"/>
      <c r="O35" s="22"/>
      <c r="P35" s="22"/>
      <c r="Q35" s="22"/>
      <c r="R35" s="23"/>
      <c r="S35" s="23"/>
      <c r="T35" s="23"/>
      <c r="U35" s="23"/>
      <c r="V35" s="23"/>
      <c r="W35" s="23"/>
      <c r="X35" s="23"/>
      <c r="Y35" s="23"/>
      <c r="Z35" s="23"/>
      <c r="AA35" s="6"/>
      <c r="AB35" s="6"/>
      <c r="AC35" s="6"/>
      <c r="AD35" s="6"/>
    </row>
    <row r="36" spans="1:30" ht="18" customHeight="1" x14ac:dyDescent="0.2">
      <c r="A36" s="19" t="s">
        <v>75</v>
      </c>
      <c r="B36" s="24" t="s">
        <v>53</v>
      </c>
      <c r="C36" s="24"/>
      <c r="D36" s="24" t="s">
        <v>22</v>
      </c>
      <c r="E36" s="25">
        <v>1</v>
      </c>
      <c r="F36" s="19" t="s">
        <v>76</v>
      </c>
      <c r="G36" s="26">
        <v>0</v>
      </c>
      <c r="H36" s="28">
        <v>1310.28</v>
      </c>
      <c r="I36" s="28">
        <v>5241.1099999999997</v>
      </c>
      <c r="J36" s="21">
        <f t="shared" si="0"/>
        <v>6551.3899999999994</v>
      </c>
      <c r="K36" s="22"/>
      <c r="L36" s="22"/>
      <c r="M36" s="22"/>
      <c r="N36" s="22"/>
      <c r="O36" s="22"/>
      <c r="P36" s="22"/>
      <c r="Q36" s="22"/>
      <c r="R36" s="23"/>
      <c r="S36" s="23"/>
      <c r="T36" s="23"/>
      <c r="U36" s="23"/>
      <c r="V36" s="23"/>
      <c r="W36" s="23"/>
      <c r="X36" s="23"/>
      <c r="Y36" s="23"/>
      <c r="Z36" s="23"/>
      <c r="AA36" s="6"/>
      <c r="AB36" s="6"/>
      <c r="AC36" s="6"/>
      <c r="AD36" s="6"/>
    </row>
    <row r="37" spans="1:30" ht="18" customHeight="1" x14ac:dyDescent="0.2">
      <c r="A37" s="19" t="s">
        <v>77</v>
      </c>
      <c r="B37" s="24" t="s">
        <v>78</v>
      </c>
      <c r="C37" s="24"/>
      <c r="D37" s="24" t="s">
        <v>48</v>
      </c>
      <c r="E37" s="25">
        <v>1</v>
      </c>
      <c r="F37" s="19"/>
      <c r="G37" s="26">
        <v>0</v>
      </c>
      <c r="H37" s="28"/>
      <c r="I37" s="28"/>
      <c r="J37" s="21">
        <f t="shared" si="0"/>
        <v>0</v>
      </c>
      <c r="K37" s="22"/>
      <c r="L37" s="22"/>
      <c r="M37" s="22"/>
      <c r="N37" s="22"/>
      <c r="O37" s="22"/>
      <c r="P37" s="22"/>
      <c r="Q37" s="22"/>
      <c r="R37" s="23"/>
      <c r="S37" s="23"/>
      <c r="T37" s="23"/>
      <c r="U37" s="23"/>
      <c r="V37" s="23"/>
      <c r="W37" s="23"/>
      <c r="X37" s="23"/>
      <c r="Y37" s="23"/>
      <c r="Z37" s="23"/>
      <c r="AA37" s="6"/>
      <c r="AB37" s="6"/>
      <c r="AC37" s="6"/>
      <c r="AD37" s="6"/>
    </row>
    <row r="38" spans="1:30" ht="18" customHeight="1" x14ac:dyDescent="0.2">
      <c r="A38" s="19" t="s">
        <v>79</v>
      </c>
      <c r="B38" s="24" t="s">
        <v>78</v>
      </c>
      <c r="C38" s="24"/>
      <c r="D38" s="24" t="s">
        <v>22</v>
      </c>
      <c r="E38" s="25">
        <v>1</v>
      </c>
      <c r="F38" s="19" t="s">
        <v>80</v>
      </c>
      <c r="G38" s="26">
        <v>0</v>
      </c>
      <c r="H38" s="28">
        <v>1079.06</v>
      </c>
      <c r="I38" s="28">
        <v>4316.21</v>
      </c>
      <c r="J38" s="21">
        <f t="shared" si="0"/>
        <v>5395.27</v>
      </c>
      <c r="K38" s="22"/>
      <c r="L38" s="22"/>
      <c r="M38" s="22"/>
      <c r="N38" s="22"/>
      <c r="O38" s="22"/>
      <c r="P38" s="22"/>
      <c r="Q38" s="22"/>
      <c r="R38" s="23"/>
      <c r="S38" s="23"/>
      <c r="T38" s="23"/>
      <c r="U38" s="23"/>
      <c r="V38" s="23"/>
      <c r="W38" s="23"/>
      <c r="X38" s="23"/>
      <c r="Y38" s="23"/>
      <c r="Z38" s="23"/>
      <c r="AA38" s="6"/>
      <c r="AB38" s="6"/>
      <c r="AC38" s="6"/>
      <c r="AD38" s="6"/>
    </row>
    <row r="39" spans="1:30" ht="18" customHeight="1" x14ac:dyDescent="0.2">
      <c r="A39" s="19" t="s">
        <v>81</v>
      </c>
      <c r="B39" s="24" t="s">
        <v>78</v>
      </c>
      <c r="C39" s="24"/>
      <c r="D39" s="24" t="s">
        <v>22</v>
      </c>
      <c r="E39" s="25">
        <v>1</v>
      </c>
      <c r="F39" s="19" t="s">
        <v>82</v>
      </c>
      <c r="G39" s="26">
        <v>0</v>
      </c>
      <c r="H39" s="28">
        <v>1079.06</v>
      </c>
      <c r="I39" s="28">
        <v>4316.21</v>
      </c>
      <c r="J39" s="21">
        <f t="shared" si="0"/>
        <v>5395.27</v>
      </c>
      <c r="K39" s="22"/>
      <c r="L39" s="22"/>
      <c r="M39" s="22"/>
      <c r="N39" s="22"/>
      <c r="O39" s="22"/>
      <c r="P39" s="22"/>
      <c r="Q39" s="22"/>
      <c r="R39" s="23"/>
      <c r="S39" s="23"/>
      <c r="T39" s="23"/>
      <c r="U39" s="23"/>
      <c r="V39" s="23"/>
      <c r="W39" s="23"/>
      <c r="X39" s="23"/>
      <c r="Y39" s="23"/>
      <c r="Z39" s="23"/>
      <c r="AA39" s="6"/>
      <c r="AB39" s="6"/>
      <c r="AC39" s="6"/>
      <c r="AD39" s="6"/>
    </row>
    <row r="40" spans="1:30" ht="18" customHeight="1" x14ac:dyDescent="0.2">
      <c r="A40" s="19" t="s">
        <v>81</v>
      </c>
      <c r="B40" s="24" t="s">
        <v>78</v>
      </c>
      <c r="C40" s="24"/>
      <c r="D40" s="24" t="s">
        <v>48</v>
      </c>
      <c r="E40" s="25">
        <v>1</v>
      </c>
      <c r="F40" s="19"/>
      <c r="G40" s="26">
        <v>0</v>
      </c>
      <c r="H40" s="28"/>
      <c r="I40" s="28"/>
      <c r="J40" s="21">
        <f t="shared" si="0"/>
        <v>0</v>
      </c>
      <c r="K40" s="22"/>
      <c r="L40" s="22"/>
      <c r="M40" s="22"/>
      <c r="N40" s="22"/>
      <c r="O40" s="22"/>
      <c r="P40" s="22"/>
      <c r="Q40" s="22"/>
      <c r="R40" s="23"/>
      <c r="S40" s="23"/>
      <c r="T40" s="23"/>
      <c r="U40" s="23"/>
      <c r="V40" s="23"/>
      <c r="W40" s="23"/>
      <c r="X40" s="23"/>
      <c r="Y40" s="23"/>
      <c r="Z40" s="23"/>
      <c r="AA40" s="6"/>
      <c r="AB40" s="6"/>
      <c r="AC40" s="6"/>
      <c r="AD40" s="6"/>
    </row>
    <row r="41" spans="1:30" ht="18" customHeight="1" x14ac:dyDescent="0.2">
      <c r="A41" s="19" t="s">
        <v>81</v>
      </c>
      <c r="B41" s="24" t="s">
        <v>78</v>
      </c>
      <c r="C41" s="24"/>
      <c r="D41" s="24" t="s">
        <v>48</v>
      </c>
      <c r="E41" s="25">
        <v>1</v>
      </c>
      <c r="F41" s="19"/>
      <c r="G41" s="26">
        <v>0</v>
      </c>
      <c r="H41" s="28"/>
      <c r="I41" s="28"/>
      <c r="J41" s="21">
        <f t="shared" si="0"/>
        <v>0</v>
      </c>
      <c r="K41" s="22"/>
      <c r="L41" s="22"/>
      <c r="M41" s="22"/>
      <c r="N41" s="22"/>
      <c r="O41" s="22"/>
      <c r="P41" s="22"/>
      <c r="Q41" s="22"/>
      <c r="R41" s="23"/>
      <c r="S41" s="23"/>
      <c r="T41" s="23"/>
      <c r="U41" s="23"/>
      <c r="V41" s="23"/>
      <c r="W41" s="23"/>
      <c r="X41" s="23"/>
      <c r="Y41" s="23"/>
      <c r="Z41" s="23"/>
      <c r="AA41" s="6"/>
      <c r="AB41" s="6"/>
      <c r="AC41" s="6"/>
      <c r="AD41" s="6"/>
    </row>
    <row r="42" spans="1:30" ht="18" customHeight="1" x14ac:dyDescent="0.2">
      <c r="A42" s="19" t="s">
        <v>83</v>
      </c>
      <c r="B42" s="24" t="s">
        <v>78</v>
      </c>
      <c r="C42" s="24"/>
      <c r="D42" s="24" t="s">
        <v>48</v>
      </c>
      <c r="E42" s="25">
        <v>1</v>
      </c>
      <c r="F42" s="19"/>
      <c r="G42" s="26">
        <v>0</v>
      </c>
      <c r="H42" s="28"/>
      <c r="I42" s="28"/>
      <c r="J42" s="21">
        <f t="shared" si="0"/>
        <v>0</v>
      </c>
      <c r="K42" s="22"/>
      <c r="L42" s="22"/>
      <c r="M42" s="22"/>
      <c r="N42" s="22"/>
      <c r="O42" s="22"/>
      <c r="P42" s="22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6"/>
      <c r="AB42" s="6"/>
      <c r="AC42" s="6"/>
      <c r="AD42" s="6"/>
    </row>
    <row r="43" spans="1:30" ht="18" customHeight="1" x14ac:dyDescent="0.2">
      <c r="A43" s="19" t="s">
        <v>84</v>
      </c>
      <c r="B43" s="24" t="s">
        <v>78</v>
      </c>
      <c r="C43" s="24"/>
      <c r="D43" s="24" t="s">
        <v>28</v>
      </c>
      <c r="E43" s="25">
        <v>1</v>
      </c>
      <c r="F43" s="19" t="s">
        <v>85</v>
      </c>
      <c r="G43" s="26">
        <v>0</v>
      </c>
      <c r="H43" s="28"/>
      <c r="I43" s="28">
        <v>4316.21</v>
      </c>
      <c r="J43" s="21">
        <f t="shared" si="0"/>
        <v>4316.21</v>
      </c>
      <c r="K43" s="22"/>
      <c r="L43" s="22"/>
      <c r="M43" s="22"/>
      <c r="N43" s="22"/>
      <c r="O43" s="22"/>
      <c r="P43" s="22"/>
      <c r="Q43" s="22"/>
      <c r="R43" s="23"/>
      <c r="S43" s="23"/>
      <c r="T43" s="23"/>
      <c r="U43" s="23"/>
      <c r="V43" s="23"/>
      <c r="W43" s="23"/>
      <c r="X43" s="23"/>
      <c r="Y43" s="23"/>
      <c r="Z43" s="23"/>
      <c r="AA43" s="6"/>
      <c r="AB43" s="6"/>
      <c r="AC43" s="6"/>
      <c r="AD43" s="6"/>
    </row>
    <row r="44" spans="1:30" ht="18" customHeight="1" x14ac:dyDescent="0.2">
      <c r="A44" s="27" t="s">
        <v>86</v>
      </c>
      <c r="B44" s="24" t="s">
        <v>78</v>
      </c>
      <c r="C44" s="24"/>
      <c r="D44" s="24" t="s">
        <v>22</v>
      </c>
      <c r="E44" s="25">
        <v>1</v>
      </c>
      <c r="F44" s="19" t="s">
        <v>87</v>
      </c>
      <c r="G44" s="26">
        <v>0</v>
      </c>
      <c r="H44" s="28">
        <v>1079.06</v>
      </c>
      <c r="I44" s="28">
        <v>4316.21</v>
      </c>
      <c r="J44" s="21">
        <f t="shared" si="0"/>
        <v>5395.27</v>
      </c>
      <c r="K44" s="22"/>
      <c r="L44" s="22"/>
      <c r="M44" s="22"/>
      <c r="N44" s="22"/>
      <c r="O44" s="22"/>
      <c r="P44" s="22"/>
      <c r="Q44" s="22"/>
      <c r="R44" s="23"/>
      <c r="S44" s="23"/>
      <c r="T44" s="23"/>
      <c r="U44" s="23"/>
      <c r="V44" s="23"/>
      <c r="W44" s="23"/>
      <c r="X44" s="23"/>
      <c r="Y44" s="23"/>
      <c r="Z44" s="23"/>
      <c r="AA44" s="6"/>
      <c r="AB44" s="6"/>
      <c r="AC44" s="6"/>
      <c r="AD44" s="6"/>
    </row>
    <row r="45" spans="1:30" ht="18" customHeight="1" x14ac:dyDescent="0.2">
      <c r="A45" s="19" t="s">
        <v>88</v>
      </c>
      <c r="B45" s="24" t="s">
        <v>78</v>
      </c>
      <c r="C45" s="24"/>
      <c r="D45" s="24" t="s">
        <v>22</v>
      </c>
      <c r="E45" s="25">
        <v>1</v>
      </c>
      <c r="F45" s="19" t="s">
        <v>89</v>
      </c>
      <c r="G45" s="26">
        <v>0</v>
      </c>
      <c r="H45" s="28">
        <v>1079.06</v>
      </c>
      <c r="I45" s="28">
        <v>4316.21</v>
      </c>
      <c r="J45" s="21">
        <f t="shared" si="0"/>
        <v>5395.27</v>
      </c>
      <c r="K45" s="22"/>
      <c r="L45" s="22"/>
      <c r="M45" s="22"/>
      <c r="N45" s="22"/>
      <c r="O45" s="22"/>
      <c r="P45" s="22"/>
      <c r="Q45" s="22"/>
      <c r="R45" s="23"/>
      <c r="S45" s="23"/>
      <c r="T45" s="23"/>
      <c r="U45" s="23"/>
      <c r="V45" s="23"/>
      <c r="W45" s="23"/>
      <c r="X45" s="23"/>
      <c r="Y45" s="23"/>
      <c r="Z45" s="23"/>
      <c r="AA45" s="6"/>
      <c r="AB45" s="6"/>
      <c r="AC45" s="6"/>
      <c r="AD45" s="6"/>
    </row>
    <row r="46" spans="1:30" ht="18" customHeight="1" x14ac:dyDescent="0.2">
      <c r="A46" s="19" t="s">
        <v>90</v>
      </c>
      <c r="B46" s="24" t="s">
        <v>78</v>
      </c>
      <c r="C46" s="24"/>
      <c r="D46" s="24" t="s">
        <v>22</v>
      </c>
      <c r="E46" s="25">
        <v>1</v>
      </c>
      <c r="F46" s="19" t="s">
        <v>91</v>
      </c>
      <c r="G46" s="26">
        <v>0</v>
      </c>
      <c r="H46" s="28">
        <v>1079.06</v>
      </c>
      <c r="I46" s="28">
        <v>4316.21</v>
      </c>
      <c r="J46" s="21">
        <f t="shared" si="0"/>
        <v>5395.27</v>
      </c>
      <c r="K46" s="22"/>
      <c r="L46" s="22"/>
      <c r="M46" s="22"/>
      <c r="N46" s="22"/>
      <c r="O46" s="22"/>
      <c r="P46" s="22"/>
      <c r="Q46" s="22"/>
      <c r="R46" s="23"/>
      <c r="S46" s="23"/>
      <c r="T46" s="23"/>
      <c r="U46" s="23"/>
      <c r="V46" s="23"/>
      <c r="W46" s="23"/>
      <c r="X46" s="23"/>
      <c r="Y46" s="23"/>
      <c r="Z46" s="23"/>
      <c r="AA46" s="6"/>
      <c r="AB46" s="6"/>
      <c r="AC46" s="6"/>
      <c r="AD46" s="6"/>
    </row>
    <row r="47" spans="1:30" ht="18" customHeight="1" x14ac:dyDescent="0.2">
      <c r="A47" s="19" t="s">
        <v>92</v>
      </c>
      <c r="B47" s="24" t="s">
        <v>93</v>
      </c>
      <c r="C47" s="24"/>
      <c r="D47" s="24" t="s">
        <v>48</v>
      </c>
      <c r="E47" s="25">
        <v>1</v>
      </c>
      <c r="F47" s="19"/>
      <c r="G47" s="26">
        <v>0</v>
      </c>
      <c r="H47" s="28"/>
      <c r="I47" s="28"/>
      <c r="J47" s="21">
        <f t="shared" si="0"/>
        <v>0</v>
      </c>
      <c r="K47" s="22"/>
      <c r="L47" s="22"/>
      <c r="M47" s="22"/>
      <c r="N47" s="22"/>
      <c r="O47" s="22"/>
      <c r="P47" s="22"/>
      <c r="Q47" s="22"/>
      <c r="R47" s="23"/>
      <c r="S47" s="23"/>
      <c r="T47" s="23"/>
      <c r="U47" s="23"/>
      <c r="V47" s="23"/>
      <c r="W47" s="23"/>
      <c r="X47" s="23"/>
      <c r="Y47" s="23"/>
      <c r="Z47" s="23"/>
      <c r="AA47" s="6"/>
      <c r="AB47" s="6"/>
      <c r="AC47" s="6"/>
      <c r="AD47" s="6"/>
    </row>
    <row r="48" spans="1:30" ht="18" customHeight="1" x14ac:dyDescent="0.2">
      <c r="A48" s="19" t="s">
        <v>94</v>
      </c>
      <c r="B48" s="24" t="s">
        <v>95</v>
      </c>
      <c r="C48" s="24"/>
      <c r="D48" s="24" t="s">
        <v>22</v>
      </c>
      <c r="E48" s="25">
        <v>1</v>
      </c>
      <c r="F48" s="19" t="s">
        <v>96</v>
      </c>
      <c r="G48" s="26">
        <v>0</v>
      </c>
      <c r="H48" s="28">
        <v>770.75</v>
      </c>
      <c r="I48" s="28">
        <v>3083.01</v>
      </c>
      <c r="J48" s="21">
        <f t="shared" si="0"/>
        <v>3853.76</v>
      </c>
      <c r="K48" s="22"/>
      <c r="L48" s="22"/>
      <c r="M48" s="22"/>
      <c r="N48" s="22"/>
      <c r="O48" s="22"/>
      <c r="P48" s="22"/>
      <c r="Q48" s="22"/>
      <c r="R48" s="23"/>
      <c r="S48" s="23"/>
      <c r="T48" s="23"/>
      <c r="U48" s="23"/>
      <c r="V48" s="23"/>
      <c r="W48" s="23"/>
      <c r="X48" s="23"/>
      <c r="Y48" s="23"/>
      <c r="Z48" s="23"/>
      <c r="AA48" s="6"/>
      <c r="AB48" s="6"/>
      <c r="AC48" s="6"/>
      <c r="AD48" s="6"/>
    </row>
    <row r="49" spans="1:30" ht="18" customHeight="1" x14ac:dyDescent="0.2">
      <c r="A49" s="19" t="s">
        <v>94</v>
      </c>
      <c r="B49" s="24" t="s">
        <v>95</v>
      </c>
      <c r="C49" s="24"/>
      <c r="D49" s="24" t="s">
        <v>48</v>
      </c>
      <c r="E49" s="25">
        <v>1</v>
      </c>
      <c r="F49" s="29"/>
      <c r="G49" s="26">
        <v>0</v>
      </c>
      <c r="H49" s="28"/>
      <c r="I49" s="28"/>
      <c r="J49" s="21">
        <f t="shared" si="0"/>
        <v>0</v>
      </c>
      <c r="K49" s="22"/>
      <c r="L49" s="22"/>
      <c r="M49" s="22"/>
      <c r="N49" s="22"/>
      <c r="O49" s="22"/>
      <c r="P49" s="22"/>
      <c r="Q49" s="22"/>
      <c r="R49" s="23"/>
      <c r="S49" s="23"/>
      <c r="T49" s="23"/>
      <c r="U49" s="23"/>
      <c r="V49" s="23"/>
      <c r="W49" s="23"/>
      <c r="X49" s="23"/>
      <c r="Y49" s="23"/>
      <c r="Z49" s="23"/>
      <c r="AA49" s="6"/>
      <c r="AB49" s="6"/>
      <c r="AC49" s="6"/>
      <c r="AD49" s="6"/>
    </row>
    <row r="50" spans="1:30" ht="18" customHeight="1" x14ac:dyDescent="0.2">
      <c r="A50" s="19" t="s">
        <v>97</v>
      </c>
      <c r="B50" s="24" t="s">
        <v>95</v>
      </c>
      <c r="C50" s="24"/>
      <c r="D50" s="24" t="s">
        <v>22</v>
      </c>
      <c r="E50" s="25">
        <v>1</v>
      </c>
      <c r="F50" s="19" t="s">
        <v>98</v>
      </c>
      <c r="G50" s="26">
        <v>0</v>
      </c>
      <c r="H50" s="28">
        <v>770.75</v>
      </c>
      <c r="I50" s="28">
        <v>3083.01</v>
      </c>
      <c r="J50" s="21">
        <f t="shared" si="0"/>
        <v>3853.76</v>
      </c>
      <c r="K50" s="22"/>
      <c r="L50" s="22"/>
      <c r="M50" s="22"/>
      <c r="N50" s="22"/>
      <c r="O50" s="22"/>
      <c r="P50" s="22"/>
      <c r="Q50" s="22"/>
      <c r="R50" s="23"/>
      <c r="S50" s="23"/>
      <c r="T50" s="23"/>
      <c r="U50" s="23"/>
      <c r="V50" s="23"/>
      <c r="W50" s="23"/>
      <c r="X50" s="23"/>
      <c r="Y50" s="23"/>
      <c r="Z50" s="23"/>
      <c r="AA50" s="6"/>
      <c r="AB50" s="6"/>
      <c r="AC50" s="6"/>
      <c r="AD50" s="6"/>
    </row>
    <row r="51" spans="1:30" ht="18" customHeight="1" x14ac:dyDescent="0.2">
      <c r="A51" s="19" t="s">
        <v>99</v>
      </c>
      <c r="B51" s="24" t="s">
        <v>95</v>
      </c>
      <c r="C51" s="24"/>
      <c r="D51" s="24" t="s">
        <v>22</v>
      </c>
      <c r="E51" s="25">
        <v>1</v>
      </c>
      <c r="F51" s="19" t="s">
        <v>100</v>
      </c>
      <c r="G51" s="26">
        <v>0</v>
      </c>
      <c r="H51" s="28">
        <v>770.75</v>
      </c>
      <c r="I51" s="28">
        <v>3083.01</v>
      </c>
      <c r="J51" s="21">
        <f t="shared" si="0"/>
        <v>3853.76</v>
      </c>
      <c r="K51" s="22"/>
      <c r="L51" s="22"/>
      <c r="M51" s="22"/>
      <c r="N51" s="22"/>
      <c r="O51" s="22"/>
      <c r="P51" s="22"/>
      <c r="Q51" s="22"/>
      <c r="R51" s="23"/>
      <c r="S51" s="23"/>
      <c r="T51" s="23"/>
      <c r="U51" s="23"/>
      <c r="V51" s="23"/>
      <c r="W51" s="23"/>
      <c r="X51" s="23"/>
      <c r="Y51" s="23"/>
      <c r="Z51" s="23"/>
      <c r="AA51" s="6"/>
      <c r="AB51" s="6"/>
      <c r="AC51" s="6"/>
      <c r="AD51" s="6"/>
    </row>
    <row r="52" spans="1:30" ht="18" customHeight="1" x14ac:dyDescent="0.2">
      <c r="A52" s="19" t="s">
        <v>99</v>
      </c>
      <c r="B52" s="24" t="s">
        <v>95</v>
      </c>
      <c r="C52" s="24"/>
      <c r="D52" s="24" t="s">
        <v>22</v>
      </c>
      <c r="E52" s="25">
        <v>1</v>
      </c>
      <c r="F52" s="19" t="s">
        <v>101</v>
      </c>
      <c r="G52" s="26">
        <v>0</v>
      </c>
      <c r="H52" s="28">
        <v>770.75</v>
      </c>
      <c r="I52" s="28">
        <v>3083.01</v>
      </c>
      <c r="J52" s="21">
        <f t="shared" si="0"/>
        <v>3853.76</v>
      </c>
      <c r="K52" s="22"/>
      <c r="L52" s="22"/>
      <c r="M52" s="22"/>
      <c r="N52" s="22"/>
      <c r="O52" s="22"/>
      <c r="P52" s="22"/>
      <c r="Q52" s="22"/>
      <c r="R52" s="23"/>
      <c r="S52" s="23"/>
      <c r="T52" s="23"/>
      <c r="U52" s="23"/>
      <c r="V52" s="23"/>
      <c r="W52" s="23"/>
      <c r="X52" s="23"/>
      <c r="Y52" s="23"/>
      <c r="Z52" s="23"/>
      <c r="AA52" s="6"/>
      <c r="AB52" s="6"/>
      <c r="AC52" s="6"/>
      <c r="AD52" s="6"/>
    </row>
    <row r="53" spans="1:30" ht="18" customHeight="1" x14ac:dyDescent="0.2">
      <c r="A53" s="19" t="s">
        <v>102</v>
      </c>
      <c r="B53" s="24" t="s">
        <v>95</v>
      </c>
      <c r="C53" s="24"/>
      <c r="D53" s="24" t="s">
        <v>48</v>
      </c>
      <c r="E53" s="25">
        <v>1</v>
      </c>
      <c r="F53" s="19"/>
      <c r="G53" s="26">
        <v>0</v>
      </c>
      <c r="H53" s="28"/>
      <c r="I53" s="28"/>
      <c r="J53" s="21">
        <f t="shared" si="0"/>
        <v>0</v>
      </c>
      <c r="K53" s="22"/>
      <c r="L53" s="22"/>
      <c r="M53" s="22"/>
      <c r="N53" s="22"/>
      <c r="O53" s="22"/>
      <c r="P53" s="22"/>
      <c r="Q53" s="22"/>
      <c r="R53" s="23"/>
      <c r="S53" s="23"/>
      <c r="T53" s="23"/>
      <c r="U53" s="23"/>
      <c r="V53" s="23"/>
      <c r="W53" s="23"/>
      <c r="X53" s="23"/>
      <c r="Y53" s="23"/>
      <c r="Z53" s="23"/>
      <c r="AA53" s="6"/>
      <c r="AB53" s="6"/>
      <c r="AC53" s="6"/>
      <c r="AD53" s="6"/>
    </row>
    <row r="54" spans="1:30" ht="18" customHeight="1" x14ac:dyDescent="0.2">
      <c r="A54" s="27" t="s">
        <v>103</v>
      </c>
      <c r="B54" s="24" t="s">
        <v>95</v>
      </c>
      <c r="C54" s="24"/>
      <c r="D54" s="24" t="s">
        <v>22</v>
      </c>
      <c r="E54" s="25">
        <v>1</v>
      </c>
      <c r="F54" s="19" t="s">
        <v>104</v>
      </c>
      <c r="G54" s="26">
        <v>0</v>
      </c>
      <c r="H54" s="28">
        <v>770.75</v>
      </c>
      <c r="I54" s="28">
        <v>3083.01</v>
      </c>
      <c r="J54" s="21">
        <f t="shared" si="0"/>
        <v>3853.76</v>
      </c>
      <c r="K54" s="22"/>
      <c r="L54" s="22"/>
      <c r="M54" s="22"/>
      <c r="N54" s="22"/>
      <c r="O54" s="22"/>
      <c r="P54" s="22"/>
      <c r="Q54" s="22"/>
      <c r="R54" s="23"/>
      <c r="S54" s="23"/>
      <c r="T54" s="23"/>
      <c r="U54" s="23"/>
      <c r="V54" s="23"/>
      <c r="W54" s="23"/>
      <c r="X54" s="23"/>
      <c r="Y54" s="23"/>
      <c r="Z54" s="23"/>
      <c r="AA54" s="6"/>
      <c r="AB54" s="6"/>
      <c r="AC54" s="6"/>
      <c r="AD54" s="6"/>
    </row>
    <row r="55" spans="1:30" ht="18" customHeight="1" x14ac:dyDescent="0.2">
      <c r="A55" s="19" t="s">
        <v>105</v>
      </c>
      <c r="B55" s="24" t="s">
        <v>95</v>
      </c>
      <c r="C55" s="24"/>
      <c r="D55" s="24" t="s">
        <v>22</v>
      </c>
      <c r="E55" s="25">
        <v>1</v>
      </c>
      <c r="F55" s="19" t="s">
        <v>106</v>
      </c>
      <c r="G55" s="26">
        <v>0</v>
      </c>
      <c r="H55" s="28">
        <v>770.75</v>
      </c>
      <c r="I55" s="28">
        <v>3083.01</v>
      </c>
      <c r="J55" s="21">
        <f t="shared" si="0"/>
        <v>3853.76</v>
      </c>
      <c r="K55" s="22"/>
      <c r="L55" s="22"/>
      <c r="M55" s="22"/>
      <c r="N55" s="22"/>
      <c r="O55" s="22"/>
      <c r="P55" s="22"/>
      <c r="Q55" s="22"/>
      <c r="R55" s="23"/>
      <c r="S55" s="23"/>
      <c r="T55" s="23"/>
      <c r="U55" s="23"/>
      <c r="V55" s="23"/>
      <c r="W55" s="23"/>
      <c r="X55" s="23"/>
      <c r="Y55" s="23"/>
      <c r="Z55" s="23"/>
      <c r="AA55" s="6"/>
      <c r="AB55" s="6"/>
      <c r="AC55" s="6"/>
      <c r="AD55" s="6"/>
    </row>
    <row r="56" spans="1:30" ht="18" customHeight="1" x14ac:dyDescent="0.2">
      <c r="A56" s="19" t="s">
        <v>107</v>
      </c>
      <c r="B56" s="24" t="s">
        <v>95</v>
      </c>
      <c r="C56" s="24"/>
      <c r="D56" s="24" t="s">
        <v>22</v>
      </c>
      <c r="E56" s="25">
        <v>1</v>
      </c>
      <c r="F56" s="19" t="s">
        <v>108</v>
      </c>
      <c r="G56" s="26">
        <v>0</v>
      </c>
      <c r="H56" s="28">
        <v>770.75</v>
      </c>
      <c r="I56" s="28">
        <v>3083.01</v>
      </c>
      <c r="J56" s="21">
        <f t="shared" si="0"/>
        <v>3853.76</v>
      </c>
      <c r="K56" s="22"/>
      <c r="L56" s="22"/>
      <c r="M56" s="22"/>
      <c r="N56" s="22"/>
      <c r="O56" s="22"/>
      <c r="P56" s="22"/>
      <c r="Q56" s="22"/>
      <c r="R56" s="23"/>
      <c r="S56" s="23"/>
      <c r="T56" s="23"/>
      <c r="U56" s="23"/>
      <c r="V56" s="23"/>
      <c r="W56" s="23"/>
      <c r="X56" s="23"/>
      <c r="Y56" s="23"/>
      <c r="Z56" s="23"/>
      <c r="AA56" s="6"/>
      <c r="AB56" s="6"/>
      <c r="AC56" s="6"/>
      <c r="AD56" s="6"/>
    </row>
    <row r="57" spans="1:30" ht="18" customHeight="1" x14ac:dyDescent="0.2">
      <c r="A57" s="19" t="s">
        <v>109</v>
      </c>
      <c r="B57" s="24" t="s">
        <v>95</v>
      </c>
      <c r="C57" s="24"/>
      <c r="D57" s="24" t="s">
        <v>22</v>
      </c>
      <c r="E57" s="25">
        <v>1</v>
      </c>
      <c r="F57" s="19" t="s">
        <v>110</v>
      </c>
      <c r="G57" s="26">
        <v>0</v>
      </c>
      <c r="H57" s="28">
        <v>770.75</v>
      </c>
      <c r="I57" s="28">
        <v>3083.01</v>
      </c>
      <c r="J57" s="21">
        <f t="shared" si="0"/>
        <v>3853.76</v>
      </c>
      <c r="K57" s="22"/>
      <c r="L57" s="22"/>
      <c r="M57" s="22"/>
      <c r="N57" s="22"/>
      <c r="O57" s="22"/>
      <c r="P57" s="22"/>
      <c r="Q57" s="22"/>
      <c r="R57" s="23"/>
      <c r="S57" s="23"/>
      <c r="T57" s="23"/>
      <c r="U57" s="23"/>
      <c r="V57" s="23"/>
      <c r="W57" s="23"/>
      <c r="X57" s="23"/>
      <c r="Y57" s="23"/>
      <c r="Z57" s="23"/>
      <c r="AA57" s="6"/>
      <c r="AB57" s="6"/>
      <c r="AC57" s="6"/>
      <c r="AD57" s="6"/>
    </row>
    <row r="58" spans="1:30" ht="18" customHeight="1" x14ac:dyDescent="0.2">
      <c r="A58" s="19" t="s">
        <v>111</v>
      </c>
      <c r="B58" s="24" t="s">
        <v>95</v>
      </c>
      <c r="C58" s="24"/>
      <c r="D58" s="24" t="s">
        <v>22</v>
      </c>
      <c r="E58" s="25">
        <v>1</v>
      </c>
      <c r="F58" s="19" t="s">
        <v>112</v>
      </c>
      <c r="G58" s="26">
        <v>0</v>
      </c>
      <c r="H58" s="28">
        <v>770.75</v>
      </c>
      <c r="I58" s="28">
        <v>3083.01</v>
      </c>
      <c r="J58" s="21">
        <f t="shared" si="0"/>
        <v>3853.76</v>
      </c>
      <c r="K58" s="22"/>
      <c r="L58" s="22"/>
      <c r="M58" s="22"/>
      <c r="N58" s="22"/>
      <c r="O58" s="22"/>
      <c r="P58" s="22"/>
      <c r="Q58" s="22"/>
      <c r="R58" s="23"/>
      <c r="S58" s="23"/>
      <c r="T58" s="23"/>
      <c r="U58" s="23"/>
      <c r="V58" s="23"/>
      <c r="W58" s="23"/>
      <c r="X58" s="23"/>
      <c r="Y58" s="23"/>
      <c r="Z58" s="23"/>
      <c r="AA58" s="6"/>
      <c r="AB58" s="6"/>
      <c r="AC58" s="6"/>
      <c r="AD58" s="6"/>
    </row>
    <row r="59" spans="1:30" ht="18" customHeight="1" x14ac:dyDescent="0.2">
      <c r="A59" s="19" t="s">
        <v>113</v>
      </c>
      <c r="B59" s="24" t="s">
        <v>95</v>
      </c>
      <c r="C59" s="24"/>
      <c r="D59" s="24" t="s">
        <v>22</v>
      </c>
      <c r="E59" s="25">
        <v>1</v>
      </c>
      <c r="F59" s="19" t="s">
        <v>114</v>
      </c>
      <c r="G59" s="26">
        <v>0</v>
      </c>
      <c r="H59" s="28">
        <v>770.75</v>
      </c>
      <c r="I59" s="28">
        <v>3083.01</v>
      </c>
      <c r="J59" s="21">
        <f t="shared" si="0"/>
        <v>3853.76</v>
      </c>
      <c r="K59" s="22"/>
      <c r="L59" s="22"/>
      <c r="M59" s="22"/>
      <c r="N59" s="22"/>
      <c r="O59" s="22"/>
      <c r="P59" s="22"/>
      <c r="Q59" s="22"/>
      <c r="R59" s="23"/>
      <c r="S59" s="23"/>
      <c r="T59" s="23"/>
      <c r="U59" s="23"/>
      <c r="V59" s="23"/>
      <c r="W59" s="23"/>
      <c r="X59" s="23"/>
      <c r="Y59" s="23"/>
      <c r="Z59" s="23"/>
      <c r="AA59" s="6"/>
      <c r="AB59" s="6"/>
      <c r="AC59" s="6"/>
      <c r="AD59" s="6"/>
    </row>
    <row r="60" spans="1:30" ht="18" customHeight="1" x14ac:dyDescent="0.2">
      <c r="A60" s="19" t="s">
        <v>115</v>
      </c>
      <c r="B60" s="24" t="s">
        <v>95</v>
      </c>
      <c r="C60" s="24"/>
      <c r="D60" s="24" t="s">
        <v>22</v>
      </c>
      <c r="E60" s="25">
        <v>1</v>
      </c>
      <c r="F60" s="19" t="s">
        <v>116</v>
      </c>
      <c r="G60" s="26">
        <v>0</v>
      </c>
      <c r="H60" s="28">
        <v>770.75</v>
      </c>
      <c r="I60" s="28">
        <v>3083.01</v>
      </c>
      <c r="J60" s="21">
        <f t="shared" si="0"/>
        <v>3853.76</v>
      </c>
      <c r="K60" s="22"/>
      <c r="L60" s="22"/>
      <c r="M60" s="22"/>
      <c r="N60" s="22"/>
      <c r="O60" s="22"/>
      <c r="P60" s="22"/>
      <c r="Q60" s="22"/>
      <c r="R60" s="23"/>
      <c r="S60" s="23"/>
      <c r="T60" s="23"/>
      <c r="U60" s="23"/>
      <c r="V60" s="23"/>
      <c r="W60" s="23"/>
      <c r="X60" s="23"/>
      <c r="Y60" s="23"/>
      <c r="Z60" s="23"/>
      <c r="AA60" s="6"/>
      <c r="AB60" s="6"/>
      <c r="AC60" s="6"/>
      <c r="AD60" s="6"/>
    </row>
    <row r="61" spans="1:30" ht="18" customHeight="1" x14ac:dyDescent="0.2">
      <c r="A61" s="19" t="s">
        <v>117</v>
      </c>
      <c r="B61" s="24" t="s">
        <v>95</v>
      </c>
      <c r="C61" s="24"/>
      <c r="D61" s="24" t="s">
        <v>48</v>
      </c>
      <c r="E61" s="25">
        <v>1</v>
      </c>
      <c r="F61" s="19"/>
      <c r="G61" s="26">
        <v>0</v>
      </c>
      <c r="H61" s="28"/>
      <c r="I61" s="28"/>
      <c r="J61" s="21">
        <f t="shared" si="0"/>
        <v>0</v>
      </c>
      <c r="K61" s="22"/>
      <c r="L61" s="22"/>
      <c r="M61" s="22"/>
      <c r="N61" s="22"/>
      <c r="O61" s="22"/>
      <c r="P61" s="22"/>
      <c r="Q61" s="22"/>
      <c r="R61" s="23"/>
      <c r="S61" s="23"/>
      <c r="T61" s="23"/>
      <c r="U61" s="23"/>
      <c r="V61" s="23"/>
      <c r="W61" s="23"/>
      <c r="X61" s="23"/>
      <c r="Y61" s="23"/>
      <c r="Z61" s="23"/>
      <c r="AA61" s="6"/>
      <c r="AB61" s="6"/>
      <c r="AC61" s="6"/>
      <c r="AD61" s="6"/>
    </row>
    <row r="62" spans="1:30" ht="18" customHeight="1" x14ac:dyDescent="0.2">
      <c r="A62" s="19" t="s">
        <v>118</v>
      </c>
      <c r="B62" s="24" t="s">
        <v>95</v>
      </c>
      <c r="C62" s="24"/>
      <c r="D62" s="24" t="s">
        <v>22</v>
      </c>
      <c r="E62" s="25">
        <v>1</v>
      </c>
      <c r="F62" s="19" t="s">
        <v>119</v>
      </c>
      <c r="G62" s="26">
        <v>0</v>
      </c>
      <c r="H62" s="28">
        <v>770.75</v>
      </c>
      <c r="I62" s="28">
        <v>3083.01</v>
      </c>
      <c r="J62" s="21">
        <f t="shared" si="0"/>
        <v>3853.76</v>
      </c>
      <c r="K62" s="22"/>
      <c r="L62" s="22"/>
      <c r="M62" s="22"/>
      <c r="N62" s="22"/>
      <c r="O62" s="22"/>
      <c r="P62" s="22"/>
      <c r="Q62" s="22"/>
      <c r="R62" s="23"/>
      <c r="S62" s="23"/>
      <c r="T62" s="23"/>
      <c r="U62" s="23"/>
      <c r="V62" s="23"/>
      <c r="W62" s="23"/>
      <c r="X62" s="23"/>
      <c r="Y62" s="23"/>
      <c r="Z62" s="23"/>
      <c r="AA62" s="6"/>
      <c r="AB62" s="6"/>
      <c r="AC62" s="6"/>
      <c r="AD62" s="6"/>
    </row>
    <row r="63" spans="1:30" ht="18" customHeight="1" x14ac:dyDescent="0.2">
      <c r="A63" s="19" t="s">
        <v>120</v>
      </c>
      <c r="B63" s="24" t="s">
        <v>95</v>
      </c>
      <c r="C63" s="24"/>
      <c r="D63" s="24" t="s">
        <v>22</v>
      </c>
      <c r="E63" s="25">
        <v>1</v>
      </c>
      <c r="F63" s="19" t="s">
        <v>121</v>
      </c>
      <c r="G63" s="26">
        <v>0</v>
      </c>
      <c r="H63" s="28">
        <v>770.75</v>
      </c>
      <c r="I63" s="28">
        <v>3083.01</v>
      </c>
      <c r="J63" s="21">
        <f t="shared" si="0"/>
        <v>3853.76</v>
      </c>
      <c r="K63" s="22"/>
      <c r="L63" s="22"/>
      <c r="M63" s="22"/>
      <c r="N63" s="22"/>
      <c r="O63" s="22"/>
      <c r="P63" s="22"/>
      <c r="Q63" s="22"/>
      <c r="R63" s="23"/>
      <c r="S63" s="23"/>
      <c r="T63" s="23"/>
      <c r="U63" s="23"/>
      <c r="V63" s="23"/>
      <c r="W63" s="23"/>
      <c r="X63" s="23"/>
      <c r="Y63" s="23"/>
      <c r="Z63" s="23"/>
      <c r="AA63" s="6"/>
      <c r="AB63" s="6"/>
      <c r="AC63" s="6"/>
      <c r="AD63" s="6"/>
    </row>
    <row r="64" spans="1:30" ht="18" customHeight="1" x14ac:dyDescent="0.2">
      <c r="A64" s="19" t="s">
        <v>122</v>
      </c>
      <c r="B64" s="24" t="s">
        <v>95</v>
      </c>
      <c r="C64" s="24"/>
      <c r="D64" s="24" t="s">
        <v>22</v>
      </c>
      <c r="E64" s="25">
        <v>1</v>
      </c>
      <c r="F64" s="19" t="s">
        <v>123</v>
      </c>
      <c r="G64" s="26">
        <v>0</v>
      </c>
      <c r="H64" s="28">
        <v>770.75</v>
      </c>
      <c r="I64" s="28">
        <v>3083.01</v>
      </c>
      <c r="J64" s="21">
        <f t="shared" si="0"/>
        <v>3853.76</v>
      </c>
      <c r="K64" s="22"/>
      <c r="L64" s="22"/>
      <c r="M64" s="22"/>
      <c r="N64" s="22"/>
      <c r="O64" s="22"/>
      <c r="P64" s="22"/>
      <c r="Q64" s="22"/>
      <c r="R64" s="23"/>
      <c r="S64" s="23"/>
      <c r="T64" s="23"/>
      <c r="U64" s="23"/>
      <c r="V64" s="23"/>
      <c r="W64" s="23"/>
      <c r="X64" s="23"/>
      <c r="Y64" s="23"/>
      <c r="Z64" s="23"/>
      <c r="AA64" s="6"/>
      <c r="AB64" s="6"/>
      <c r="AC64" s="6"/>
      <c r="AD64" s="6"/>
    </row>
    <row r="65" spans="1:30" ht="18" customHeight="1" x14ac:dyDescent="0.2">
      <c r="A65" s="19" t="s">
        <v>124</v>
      </c>
      <c r="B65" s="24" t="s">
        <v>125</v>
      </c>
      <c r="C65" s="24"/>
      <c r="D65" s="24" t="s">
        <v>22</v>
      </c>
      <c r="E65" s="25">
        <v>1</v>
      </c>
      <c r="F65" s="19" t="s">
        <v>126</v>
      </c>
      <c r="G65" s="26">
        <v>0</v>
      </c>
      <c r="H65" s="28">
        <v>500.99</v>
      </c>
      <c r="I65" s="28">
        <v>2003.96</v>
      </c>
      <c r="J65" s="21">
        <f t="shared" si="0"/>
        <v>2504.9499999999998</v>
      </c>
      <c r="K65" s="22"/>
      <c r="L65" s="22"/>
      <c r="M65" s="22"/>
      <c r="N65" s="22"/>
      <c r="O65" s="22"/>
      <c r="P65" s="22"/>
      <c r="Q65" s="22"/>
      <c r="R65" s="23"/>
      <c r="S65" s="23"/>
      <c r="T65" s="23"/>
      <c r="U65" s="23"/>
      <c r="V65" s="23"/>
      <c r="W65" s="23"/>
      <c r="X65" s="23"/>
      <c r="Y65" s="23"/>
      <c r="Z65" s="23"/>
      <c r="AA65" s="6"/>
      <c r="AB65" s="6"/>
      <c r="AC65" s="6"/>
      <c r="AD65" s="6"/>
    </row>
    <row r="66" spans="1:30" ht="18" customHeight="1" x14ac:dyDescent="0.2">
      <c r="A66" s="19" t="s">
        <v>127</v>
      </c>
      <c r="B66" s="24" t="s">
        <v>125</v>
      </c>
      <c r="C66" s="24"/>
      <c r="D66" s="24" t="s">
        <v>48</v>
      </c>
      <c r="E66" s="25">
        <v>1</v>
      </c>
      <c r="F66" s="19"/>
      <c r="G66" s="26">
        <v>0</v>
      </c>
      <c r="H66" s="28"/>
      <c r="I66" s="28"/>
      <c r="J66" s="21">
        <f t="shared" si="0"/>
        <v>0</v>
      </c>
      <c r="K66" s="22"/>
      <c r="L66" s="22"/>
      <c r="M66" s="22"/>
      <c r="N66" s="22"/>
      <c r="O66" s="22"/>
      <c r="P66" s="22"/>
      <c r="Q66" s="22"/>
      <c r="R66" s="23"/>
      <c r="S66" s="23"/>
      <c r="T66" s="23"/>
      <c r="U66" s="23"/>
      <c r="V66" s="23"/>
      <c r="W66" s="23"/>
      <c r="X66" s="23"/>
      <c r="Y66" s="23"/>
      <c r="Z66" s="23"/>
      <c r="AA66" s="6"/>
      <c r="AB66" s="6"/>
      <c r="AC66" s="6"/>
      <c r="AD66" s="6"/>
    </row>
    <row r="67" spans="1:30" ht="18" customHeight="1" x14ac:dyDescent="0.2">
      <c r="A67" s="19" t="s">
        <v>128</v>
      </c>
      <c r="B67" s="24" t="s">
        <v>125</v>
      </c>
      <c r="C67" s="24"/>
      <c r="D67" s="24" t="s">
        <v>22</v>
      </c>
      <c r="E67" s="25">
        <v>1</v>
      </c>
      <c r="F67" s="19" t="s">
        <v>129</v>
      </c>
      <c r="G67" s="26">
        <v>0</v>
      </c>
      <c r="H67" s="28">
        <v>500.99</v>
      </c>
      <c r="I67" s="28">
        <v>2003.96</v>
      </c>
      <c r="J67" s="21">
        <f t="shared" si="0"/>
        <v>2504.9499999999998</v>
      </c>
      <c r="K67" s="22"/>
      <c r="L67" s="22"/>
      <c r="M67" s="22"/>
      <c r="N67" s="22"/>
      <c r="O67" s="22"/>
      <c r="P67" s="22"/>
      <c r="Q67" s="22"/>
      <c r="R67" s="23"/>
      <c r="S67" s="23"/>
      <c r="T67" s="23"/>
      <c r="U67" s="23"/>
      <c r="V67" s="23"/>
      <c r="W67" s="23"/>
      <c r="X67" s="23"/>
      <c r="Y67" s="23"/>
      <c r="Z67" s="23"/>
      <c r="AA67" s="6"/>
      <c r="AB67" s="6"/>
      <c r="AC67" s="6"/>
      <c r="AD67" s="6"/>
    </row>
    <row r="68" spans="1:30" ht="18" customHeight="1" x14ac:dyDescent="0.2">
      <c r="A68" s="19" t="s">
        <v>130</v>
      </c>
      <c r="B68" s="24" t="s">
        <v>125</v>
      </c>
      <c r="C68" s="24"/>
      <c r="D68" s="24" t="s">
        <v>22</v>
      </c>
      <c r="E68" s="25">
        <v>1</v>
      </c>
      <c r="F68" s="19" t="s">
        <v>131</v>
      </c>
      <c r="G68" s="26">
        <v>0</v>
      </c>
      <c r="H68" s="28">
        <v>500.99</v>
      </c>
      <c r="I68" s="28">
        <v>2003.96</v>
      </c>
      <c r="J68" s="21">
        <f t="shared" si="0"/>
        <v>2504.9499999999998</v>
      </c>
      <c r="K68" s="22"/>
      <c r="L68" s="22"/>
      <c r="M68" s="22"/>
      <c r="N68" s="22"/>
      <c r="O68" s="22"/>
      <c r="P68" s="22"/>
      <c r="Q68" s="22"/>
      <c r="R68" s="23"/>
      <c r="S68" s="23"/>
      <c r="T68" s="23"/>
      <c r="U68" s="23"/>
      <c r="V68" s="23"/>
      <c r="W68" s="23"/>
      <c r="X68" s="23"/>
      <c r="Y68" s="23"/>
      <c r="Z68" s="23"/>
      <c r="AA68" s="6"/>
      <c r="AB68" s="6"/>
      <c r="AC68" s="6"/>
      <c r="AD68" s="6"/>
    </row>
    <row r="69" spans="1:30" ht="18" customHeight="1" x14ac:dyDescent="0.2">
      <c r="A69" s="19" t="s">
        <v>132</v>
      </c>
      <c r="B69" s="24" t="s">
        <v>125</v>
      </c>
      <c r="C69" s="24"/>
      <c r="D69" s="24" t="s">
        <v>22</v>
      </c>
      <c r="E69" s="25">
        <v>1</v>
      </c>
      <c r="F69" s="19" t="s">
        <v>133</v>
      </c>
      <c r="G69" s="26">
        <v>0</v>
      </c>
      <c r="H69" s="28">
        <v>500.99</v>
      </c>
      <c r="I69" s="28">
        <v>2003.96</v>
      </c>
      <c r="J69" s="21">
        <f t="shared" si="0"/>
        <v>2504.9499999999998</v>
      </c>
      <c r="K69" s="22"/>
      <c r="L69" s="22"/>
      <c r="M69" s="22"/>
      <c r="N69" s="22"/>
      <c r="O69" s="22"/>
      <c r="P69" s="22"/>
      <c r="Q69" s="22"/>
      <c r="R69" s="23"/>
      <c r="S69" s="23"/>
      <c r="T69" s="23"/>
      <c r="U69" s="23"/>
      <c r="V69" s="23"/>
      <c r="W69" s="23"/>
      <c r="X69" s="23"/>
      <c r="Y69" s="23"/>
      <c r="Z69" s="23"/>
      <c r="AA69" s="6"/>
      <c r="AB69" s="6"/>
      <c r="AC69" s="6"/>
      <c r="AD69" s="6"/>
    </row>
    <row r="70" spans="1:30" ht="18" customHeight="1" x14ac:dyDescent="0.2">
      <c r="A70" s="19" t="s">
        <v>134</v>
      </c>
      <c r="B70" s="24" t="s">
        <v>125</v>
      </c>
      <c r="C70" s="24"/>
      <c r="D70" s="24" t="s">
        <v>22</v>
      </c>
      <c r="E70" s="25">
        <v>1</v>
      </c>
      <c r="F70" s="19" t="s">
        <v>135</v>
      </c>
      <c r="G70" s="26">
        <v>0</v>
      </c>
      <c r="H70" s="28">
        <v>500.99</v>
      </c>
      <c r="I70" s="28">
        <v>2003.96</v>
      </c>
      <c r="J70" s="21">
        <f t="shared" si="0"/>
        <v>2504.9499999999998</v>
      </c>
      <c r="K70" s="22"/>
      <c r="L70" s="22"/>
      <c r="M70" s="22"/>
      <c r="N70" s="22"/>
      <c r="O70" s="22"/>
      <c r="P70" s="22"/>
      <c r="Q70" s="22"/>
      <c r="R70" s="23"/>
      <c r="S70" s="23"/>
      <c r="T70" s="23"/>
      <c r="U70" s="23"/>
      <c r="V70" s="23"/>
      <c r="W70" s="23"/>
      <c r="X70" s="23"/>
      <c r="Y70" s="23"/>
      <c r="Z70" s="23"/>
      <c r="AA70" s="6"/>
      <c r="AB70" s="6"/>
      <c r="AC70" s="6"/>
      <c r="AD70" s="6"/>
    </row>
    <row r="71" spans="1:30" ht="18" customHeight="1" x14ac:dyDescent="0.2">
      <c r="A71" s="19" t="s">
        <v>136</v>
      </c>
      <c r="B71" s="24" t="s">
        <v>125</v>
      </c>
      <c r="C71" s="24"/>
      <c r="D71" s="24" t="s">
        <v>22</v>
      </c>
      <c r="E71" s="25">
        <v>1</v>
      </c>
      <c r="F71" s="19" t="s">
        <v>137</v>
      </c>
      <c r="G71" s="26">
        <v>0</v>
      </c>
      <c r="H71" s="28">
        <v>500.99</v>
      </c>
      <c r="I71" s="28">
        <v>2003.96</v>
      </c>
      <c r="J71" s="21">
        <f t="shared" ref="J71:J82" si="1">SUM(G71:I71)</f>
        <v>2504.9499999999998</v>
      </c>
      <c r="K71" s="22"/>
      <c r="L71" s="22"/>
      <c r="M71" s="22"/>
      <c r="N71" s="22"/>
      <c r="O71" s="22"/>
      <c r="P71" s="22"/>
      <c r="Q71" s="22"/>
      <c r="R71" s="23"/>
      <c r="S71" s="23"/>
      <c r="T71" s="23"/>
      <c r="U71" s="23"/>
      <c r="V71" s="23"/>
      <c r="W71" s="23"/>
      <c r="X71" s="23"/>
      <c r="Y71" s="23"/>
      <c r="Z71" s="23"/>
      <c r="AA71" s="6"/>
      <c r="AB71" s="6"/>
      <c r="AC71" s="6"/>
      <c r="AD71" s="6"/>
    </row>
    <row r="72" spans="1:30" ht="18" customHeight="1" x14ac:dyDescent="0.2">
      <c r="A72" s="19" t="s">
        <v>138</v>
      </c>
      <c r="B72" s="24" t="s">
        <v>125</v>
      </c>
      <c r="C72" s="24"/>
      <c r="D72" s="24" t="s">
        <v>48</v>
      </c>
      <c r="E72" s="25">
        <v>1</v>
      </c>
      <c r="F72" s="19"/>
      <c r="G72" s="26">
        <v>0</v>
      </c>
      <c r="H72" s="28"/>
      <c r="I72" s="28"/>
      <c r="J72" s="21">
        <f t="shared" si="1"/>
        <v>0</v>
      </c>
      <c r="K72" s="22"/>
      <c r="L72" s="22"/>
      <c r="M72" s="22"/>
      <c r="N72" s="22"/>
      <c r="O72" s="22"/>
      <c r="P72" s="22"/>
      <c r="Q72" s="22"/>
      <c r="R72" s="23"/>
      <c r="S72" s="23"/>
      <c r="T72" s="23"/>
      <c r="U72" s="23"/>
      <c r="V72" s="23"/>
      <c r="W72" s="23"/>
      <c r="X72" s="23"/>
      <c r="Y72" s="23"/>
      <c r="Z72" s="23"/>
      <c r="AA72" s="6"/>
      <c r="AB72" s="6"/>
      <c r="AC72" s="6"/>
      <c r="AD72" s="6"/>
    </row>
    <row r="73" spans="1:30" ht="18" customHeight="1" x14ac:dyDescent="0.2">
      <c r="A73" s="19" t="s">
        <v>139</v>
      </c>
      <c r="B73" s="24" t="s">
        <v>125</v>
      </c>
      <c r="C73" s="24"/>
      <c r="D73" s="24" t="s">
        <v>48</v>
      </c>
      <c r="E73" s="25">
        <v>1</v>
      </c>
      <c r="F73" s="19"/>
      <c r="G73" s="26">
        <v>0</v>
      </c>
      <c r="H73" s="28"/>
      <c r="I73" s="28"/>
      <c r="J73" s="21">
        <f t="shared" si="1"/>
        <v>0</v>
      </c>
      <c r="K73" s="22"/>
      <c r="L73" s="22"/>
      <c r="M73" s="22"/>
      <c r="N73" s="22"/>
      <c r="O73" s="22"/>
      <c r="P73" s="22"/>
      <c r="Q73" s="22"/>
      <c r="R73" s="23"/>
      <c r="S73" s="23"/>
      <c r="T73" s="23"/>
      <c r="U73" s="23"/>
      <c r="V73" s="23"/>
      <c r="W73" s="23"/>
      <c r="X73" s="23"/>
      <c r="Y73" s="23"/>
      <c r="Z73" s="23"/>
      <c r="AA73" s="6"/>
      <c r="AB73" s="6"/>
      <c r="AC73" s="6"/>
      <c r="AD73" s="6"/>
    </row>
    <row r="74" spans="1:30" ht="18" customHeight="1" x14ac:dyDescent="0.2">
      <c r="A74" s="19" t="s">
        <v>140</v>
      </c>
      <c r="B74" s="24" t="s">
        <v>125</v>
      </c>
      <c r="C74" s="24"/>
      <c r="D74" s="24" t="s">
        <v>22</v>
      </c>
      <c r="E74" s="25">
        <v>1</v>
      </c>
      <c r="F74" s="19" t="s">
        <v>141</v>
      </c>
      <c r="G74" s="26">
        <v>0</v>
      </c>
      <c r="H74" s="28">
        <v>500.99</v>
      </c>
      <c r="I74" s="28">
        <v>2003.96</v>
      </c>
      <c r="J74" s="21">
        <f t="shared" si="1"/>
        <v>2504.9499999999998</v>
      </c>
      <c r="K74" s="22"/>
      <c r="L74" s="22"/>
      <c r="M74" s="22"/>
      <c r="N74" s="22"/>
      <c r="O74" s="22"/>
      <c r="P74" s="22"/>
      <c r="Q74" s="22"/>
      <c r="R74" s="23"/>
      <c r="S74" s="23"/>
      <c r="T74" s="23"/>
      <c r="U74" s="23"/>
      <c r="V74" s="23"/>
      <c r="W74" s="23"/>
      <c r="X74" s="23"/>
      <c r="Y74" s="23"/>
      <c r="Z74" s="23"/>
      <c r="AA74" s="6"/>
      <c r="AB74" s="6"/>
      <c r="AC74" s="6"/>
      <c r="AD74" s="6"/>
    </row>
    <row r="75" spans="1:30" ht="18" customHeight="1" x14ac:dyDescent="0.2">
      <c r="A75" s="19" t="s">
        <v>140</v>
      </c>
      <c r="B75" s="24" t="s">
        <v>125</v>
      </c>
      <c r="C75" s="24"/>
      <c r="D75" s="24" t="s">
        <v>22</v>
      </c>
      <c r="E75" s="25">
        <v>1</v>
      </c>
      <c r="F75" s="19" t="s">
        <v>142</v>
      </c>
      <c r="G75" s="26">
        <v>0</v>
      </c>
      <c r="H75" s="28">
        <v>500.99</v>
      </c>
      <c r="I75" s="28">
        <v>2003.96</v>
      </c>
      <c r="J75" s="21">
        <f t="shared" si="1"/>
        <v>2504.9499999999998</v>
      </c>
      <c r="K75" s="22"/>
      <c r="L75" s="22"/>
      <c r="M75" s="22"/>
      <c r="N75" s="22"/>
      <c r="O75" s="22"/>
      <c r="P75" s="22"/>
      <c r="Q75" s="22"/>
      <c r="R75" s="23"/>
      <c r="S75" s="23"/>
      <c r="T75" s="23"/>
      <c r="U75" s="23"/>
      <c r="V75" s="23"/>
      <c r="W75" s="23"/>
      <c r="X75" s="23"/>
      <c r="Y75" s="23"/>
      <c r="Z75" s="23"/>
      <c r="AA75" s="6"/>
      <c r="AB75" s="6"/>
      <c r="AC75" s="6"/>
      <c r="AD75" s="6"/>
    </row>
    <row r="76" spans="1:30" ht="18" customHeight="1" x14ac:dyDescent="0.2">
      <c r="A76" s="19" t="s">
        <v>139</v>
      </c>
      <c r="B76" s="24" t="s">
        <v>125</v>
      </c>
      <c r="C76" s="24"/>
      <c r="D76" s="24" t="s">
        <v>22</v>
      </c>
      <c r="E76" s="25">
        <v>1</v>
      </c>
      <c r="F76" s="19" t="s">
        <v>143</v>
      </c>
      <c r="G76" s="26">
        <v>0</v>
      </c>
      <c r="H76" s="28">
        <v>500.99</v>
      </c>
      <c r="I76" s="28">
        <v>2003.96</v>
      </c>
      <c r="J76" s="21">
        <f t="shared" si="1"/>
        <v>2504.9499999999998</v>
      </c>
      <c r="K76" s="22"/>
      <c r="L76" s="22"/>
      <c r="M76" s="22"/>
      <c r="N76" s="22"/>
      <c r="O76" s="22"/>
      <c r="P76" s="22"/>
      <c r="Q76" s="22"/>
      <c r="R76" s="23"/>
      <c r="S76" s="23"/>
      <c r="T76" s="23"/>
      <c r="U76" s="23"/>
      <c r="V76" s="23"/>
      <c r="W76" s="23"/>
      <c r="X76" s="23"/>
      <c r="Y76" s="23"/>
      <c r="Z76" s="23"/>
      <c r="AA76" s="6"/>
      <c r="AB76" s="6"/>
      <c r="AC76" s="6"/>
      <c r="AD76" s="6"/>
    </row>
    <row r="77" spans="1:30" ht="18" customHeight="1" x14ac:dyDescent="0.2">
      <c r="A77" s="19" t="s">
        <v>144</v>
      </c>
      <c r="B77" s="24" t="s">
        <v>145</v>
      </c>
      <c r="C77" s="24"/>
      <c r="D77" s="24" t="s">
        <v>22</v>
      </c>
      <c r="E77" s="25">
        <v>1</v>
      </c>
      <c r="F77" s="19" t="s">
        <v>146</v>
      </c>
      <c r="G77" s="26">
        <v>0</v>
      </c>
      <c r="H77" s="28">
        <v>308.3</v>
      </c>
      <c r="I77" s="28">
        <v>1233.21</v>
      </c>
      <c r="J77" s="21">
        <f t="shared" si="1"/>
        <v>1541.51</v>
      </c>
      <c r="K77" s="22"/>
      <c r="L77" s="22"/>
      <c r="M77" s="22"/>
      <c r="N77" s="22"/>
      <c r="O77" s="22"/>
      <c r="P77" s="22"/>
      <c r="Q77" s="22"/>
      <c r="R77" s="23"/>
      <c r="S77" s="23"/>
      <c r="T77" s="23"/>
      <c r="U77" s="23"/>
      <c r="V77" s="23"/>
      <c r="W77" s="23"/>
      <c r="X77" s="23"/>
      <c r="Y77" s="23"/>
      <c r="Z77" s="23"/>
      <c r="AA77" s="6"/>
      <c r="AB77" s="6"/>
      <c r="AC77" s="6"/>
      <c r="AD77" s="6"/>
    </row>
    <row r="78" spans="1:30" ht="18" customHeight="1" x14ac:dyDescent="0.2">
      <c r="A78" s="19" t="s">
        <v>147</v>
      </c>
      <c r="B78" s="24" t="s">
        <v>145</v>
      </c>
      <c r="C78" s="24"/>
      <c r="D78" s="24" t="s">
        <v>22</v>
      </c>
      <c r="E78" s="25">
        <v>1</v>
      </c>
      <c r="F78" s="19" t="s">
        <v>148</v>
      </c>
      <c r="G78" s="26">
        <v>0</v>
      </c>
      <c r="H78" s="28">
        <v>308.3</v>
      </c>
      <c r="I78" s="28">
        <v>1233.21</v>
      </c>
      <c r="J78" s="21">
        <f t="shared" si="1"/>
        <v>1541.51</v>
      </c>
      <c r="K78" s="22"/>
      <c r="L78" s="22"/>
      <c r="M78" s="22"/>
      <c r="N78" s="22"/>
      <c r="O78" s="22"/>
      <c r="P78" s="22"/>
      <c r="Q78" s="22"/>
      <c r="R78" s="23"/>
      <c r="S78" s="23"/>
      <c r="T78" s="23"/>
      <c r="U78" s="23"/>
      <c r="V78" s="23"/>
      <c r="W78" s="23"/>
      <c r="X78" s="23"/>
      <c r="Y78" s="23"/>
      <c r="Z78" s="23"/>
      <c r="AA78" s="6"/>
      <c r="AB78" s="6"/>
      <c r="AC78" s="6"/>
      <c r="AD78" s="6"/>
    </row>
    <row r="79" spans="1:30" ht="18" customHeight="1" x14ac:dyDescent="0.2">
      <c r="A79" s="19" t="s">
        <v>149</v>
      </c>
      <c r="B79" s="24" t="s">
        <v>145</v>
      </c>
      <c r="C79" s="24"/>
      <c r="D79" s="24" t="s">
        <v>22</v>
      </c>
      <c r="E79" s="25">
        <v>1</v>
      </c>
      <c r="F79" s="19" t="s">
        <v>150</v>
      </c>
      <c r="G79" s="26">
        <v>0</v>
      </c>
      <c r="H79" s="28">
        <v>308.3</v>
      </c>
      <c r="I79" s="28">
        <v>1233.21</v>
      </c>
      <c r="J79" s="21">
        <f t="shared" si="1"/>
        <v>1541.51</v>
      </c>
      <c r="K79" s="22"/>
      <c r="L79" s="22"/>
      <c r="M79" s="22"/>
      <c r="N79" s="22"/>
      <c r="O79" s="22"/>
      <c r="P79" s="22"/>
      <c r="Q79" s="22"/>
      <c r="R79" s="23"/>
      <c r="S79" s="23"/>
      <c r="T79" s="23"/>
      <c r="U79" s="23"/>
      <c r="V79" s="23"/>
      <c r="W79" s="23"/>
      <c r="X79" s="23"/>
      <c r="Y79" s="23"/>
      <c r="Z79" s="23"/>
      <c r="AA79" s="6"/>
      <c r="AB79" s="6"/>
      <c r="AC79" s="6"/>
      <c r="AD79" s="6"/>
    </row>
    <row r="80" spans="1:30" ht="18" customHeight="1" x14ac:dyDescent="0.2">
      <c r="A80" s="19" t="s">
        <v>151</v>
      </c>
      <c r="B80" s="24" t="s">
        <v>152</v>
      </c>
      <c r="C80" s="24"/>
      <c r="D80" s="24" t="s">
        <v>22</v>
      </c>
      <c r="E80" s="25">
        <v>1</v>
      </c>
      <c r="F80" s="19" t="s">
        <v>153</v>
      </c>
      <c r="G80" s="26">
        <v>0</v>
      </c>
      <c r="H80" s="28">
        <v>269.76</v>
      </c>
      <c r="I80" s="28">
        <v>1079.06</v>
      </c>
      <c r="J80" s="21">
        <f t="shared" si="1"/>
        <v>1348.82</v>
      </c>
      <c r="K80" s="22"/>
      <c r="L80" s="22"/>
      <c r="M80" s="22"/>
      <c r="N80" s="22"/>
      <c r="O80" s="22"/>
      <c r="P80" s="22"/>
      <c r="Q80" s="22"/>
      <c r="R80" s="23"/>
      <c r="S80" s="23"/>
      <c r="T80" s="23"/>
      <c r="U80" s="23"/>
      <c r="V80" s="23"/>
      <c r="W80" s="23"/>
      <c r="X80" s="23"/>
      <c r="Y80" s="23"/>
      <c r="Z80" s="23"/>
      <c r="AA80" s="6"/>
      <c r="AB80" s="6"/>
      <c r="AC80" s="6"/>
      <c r="AD80" s="6"/>
    </row>
    <row r="81" spans="1:30" ht="18" customHeight="1" x14ac:dyDescent="0.2">
      <c r="A81" s="19" t="s">
        <v>151</v>
      </c>
      <c r="B81" s="24" t="s">
        <v>152</v>
      </c>
      <c r="C81" s="24"/>
      <c r="D81" s="24" t="s">
        <v>22</v>
      </c>
      <c r="E81" s="25">
        <v>1</v>
      </c>
      <c r="F81" s="19" t="s">
        <v>154</v>
      </c>
      <c r="G81" s="26">
        <v>0</v>
      </c>
      <c r="H81" s="28">
        <v>269.76</v>
      </c>
      <c r="I81" s="28">
        <v>1079.06</v>
      </c>
      <c r="J81" s="21">
        <f t="shared" si="1"/>
        <v>1348.82</v>
      </c>
      <c r="K81" s="22"/>
      <c r="L81" s="22"/>
      <c r="M81" s="22"/>
      <c r="N81" s="22"/>
      <c r="O81" s="22"/>
      <c r="P81" s="22"/>
      <c r="Q81" s="22"/>
      <c r="R81" s="23"/>
      <c r="S81" s="23"/>
      <c r="T81" s="23"/>
      <c r="U81" s="23"/>
      <c r="V81" s="23"/>
      <c r="W81" s="23"/>
      <c r="X81" s="23"/>
      <c r="Y81" s="23"/>
      <c r="Z81" s="23"/>
      <c r="AA81" s="6"/>
      <c r="AB81" s="6"/>
      <c r="AC81" s="6"/>
      <c r="AD81" s="6"/>
    </row>
    <row r="82" spans="1:30" ht="18" customHeight="1" x14ac:dyDescent="0.2">
      <c r="A82" s="19" t="s">
        <v>155</v>
      </c>
      <c r="B82" s="24" t="s">
        <v>152</v>
      </c>
      <c r="C82" s="24"/>
      <c r="D82" s="24" t="s">
        <v>22</v>
      </c>
      <c r="E82" s="25">
        <v>1</v>
      </c>
      <c r="F82" s="19" t="s">
        <v>156</v>
      </c>
      <c r="G82" s="26">
        <v>0</v>
      </c>
      <c r="H82" s="28">
        <v>269.77999999999997</v>
      </c>
      <c r="I82" s="28">
        <v>1079.06</v>
      </c>
      <c r="J82" s="21">
        <f t="shared" si="1"/>
        <v>1348.84</v>
      </c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23"/>
      <c r="W82" s="23"/>
      <c r="X82" s="23"/>
      <c r="Y82" s="23"/>
      <c r="Z82" s="23"/>
      <c r="AA82" s="6"/>
      <c r="AB82" s="6"/>
      <c r="AC82" s="6"/>
      <c r="AD82" s="6"/>
    </row>
    <row r="83" spans="1:30" ht="35.1" customHeight="1" x14ac:dyDescent="0.2">
      <c r="A83" s="30" t="s">
        <v>157</v>
      </c>
      <c r="B83" s="31" t="s">
        <v>158</v>
      </c>
      <c r="C83" s="32" t="s">
        <v>159</v>
      </c>
      <c r="D83" s="33" t="s">
        <v>160</v>
      </c>
      <c r="E83" s="32" t="s">
        <v>161</v>
      </c>
      <c r="F83" s="34"/>
      <c r="G83" s="33" t="s">
        <v>162</v>
      </c>
      <c r="H83" s="32" t="s">
        <v>163</v>
      </c>
      <c r="I83" s="32" t="s">
        <v>164</v>
      </c>
      <c r="J83" s="35" t="s">
        <v>165</v>
      </c>
      <c r="K83" s="22"/>
      <c r="L83" s="22"/>
      <c r="M83" s="22"/>
      <c r="N83" s="22"/>
      <c r="O83" s="22"/>
      <c r="P83" s="22"/>
      <c r="Q83" s="22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8" customHeight="1" x14ac:dyDescent="0.2">
      <c r="A84" s="36" t="s">
        <v>166</v>
      </c>
      <c r="B84" s="25" t="s">
        <v>17</v>
      </c>
      <c r="C84" s="37">
        <f>SUMIFS($E$7:$E$82,$B$7:$B$82,"DAS",$D$7:$D$82,"&lt;&gt;VAGO")</f>
        <v>1</v>
      </c>
      <c r="D84" s="37">
        <f>SUMIFS($E$7:$E$82,$B$7:$B$82,"DAS",$D$7:$D$82,"VAGO")</f>
        <v>0</v>
      </c>
      <c r="E84" s="37">
        <f t="shared" ref="E84:E94" si="2">C84+D84</f>
        <v>1</v>
      </c>
      <c r="F84" s="38"/>
      <c r="G84" s="39">
        <f>SUMIF($B$7:$B$82,"DAS",$G$7:$G$82)</f>
        <v>0</v>
      </c>
      <c r="H84" s="39">
        <f>SUMIF($B$7:$B$82,"DAS",$H$7:$H$82)</f>
        <v>0</v>
      </c>
      <c r="I84" s="39">
        <f>SUMIF($B$7:$B$82,"DAS",$I$7:$I$82)</f>
        <v>18000</v>
      </c>
      <c r="J84" s="40">
        <f>SUMIF($B$7:$B$82,"DAS",$J$7:$J$82)</f>
        <v>18000</v>
      </c>
      <c r="K84" s="8"/>
      <c r="L84" s="8"/>
      <c r="M84" s="8"/>
      <c r="N84" s="8"/>
      <c r="O84" s="8"/>
      <c r="P84" s="8"/>
      <c r="Q84" s="8"/>
    </row>
    <row r="85" spans="1:30" ht="18" customHeight="1" x14ac:dyDescent="0.2">
      <c r="A85" s="36" t="s">
        <v>167</v>
      </c>
      <c r="B85" s="25" t="s">
        <v>21</v>
      </c>
      <c r="C85" s="37">
        <f>SUMIFS($E$7:$E$82,$B$7:$B$82,"DAS-1",$D$7:$D$82,"&lt;&gt;VAGO")</f>
        <v>2</v>
      </c>
      <c r="D85" s="37">
        <f>SUMIFS($E$7:$E$82,$B$7:$B$82,"DAS-1",$D$7:$D$82,"VAGO")</f>
        <v>0</v>
      </c>
      <c r="E85" s="37">
        <f t="shared" si="2"/>
        <v>2</v>
      </c>
      <c r="F85" s="36"/>
      <c r="G85" s="39">
        <f>SUMIF($B$7:$B$82,"DAS-1",$G$7:$G$82)</f>
        <v>0</v>
      </c>
      <c r="H85" s="39">
        <f>SUMIF($B$7:$B$82,"DAS-1",$H$7:$H$82)</f>
        <v>5200</v>
      </c>
      <c r="I85" s="39">
        <f>SUMIF($B$7:$B$82,"DAS-1",$I$7:$I$82)</f>
        <v>20800</v>
      </c>
      <c r="J85" s="40">
        <f>SUMIF($B$7:$B$82,"DAS-1",$J$7:$J$82)</f>
        <v>26000</v>
      </c>
      <c r="K85" s="8"/>
      <c r="L85" s="8"/>
      <c r="M85" s="8"/>
      <c r="N85" s="8"/>
      <c r="O85" s="8"/>
      <c r="P85" s="8"/>
      <c r="Q85" s="8"/>
    </row>
    <row r="86" spans="1:30" ht="18" customHeight="1" x14ac:dyDescent="0.2">
      <c r="A86" s="36" t="s">
        <v>168</v>
      </c>
      <c r="B86" s="25" t="s">
        <v>27</v>
      </c>
      <c r="C86" s="37">
        <f>SUMIFS($E$7:$E$82,$B$7:$B$82,"DAS-2",$D$7:$D$82,"&lt;&gt;VAGO")</f>
        <v>5</v>
      </c>
      <c r="D86" s="37">
        <f>SUMIFS($E$7:$E$82,$B$7:$B$82,"DAS-2",$D$7:$D$82,"VAGO")</f>
        <v>0</v>
      </c>
      <c r="E86" s="37">
        <f t="shared" si="2"/>
        <v>5</v>
      </c>
      <c r="F86" s="36"/>
      <c r="G86" s="39">
        <f>SUMIF($B$7:$B$82,"DAS-2",$G$7:$G$82)</f>
        <v>0</v>
      </c>
      <c r="H86" s="39">
        <f>SUMIF($B$7:$B$82,"DAS-2",$H$7:$H$82)</f>
        <v>6782.6</v>
      </c>
      <c r="I86" s="39">
        <f>SUMIF($B$7:$B$82,"DAS-2",$I$7:$I$82)</f>
        <v>33913.049999999996</v>
      </c>
      <c r="J86" s="40">
        <f>SUMIF($B$7:$B$82,"DAS-2",$J$7:$J$82)</f>
        <v>40695.65</v>
      </c>
      <c r="K86" s="8"/>
      <c r="L86" s="8"/>
      <c r="M86" s="8"/>
      <c r="N86" s="8"/>
      <c r="O86" s="8"/>
      <c r="P86" s="8"/>
      <c r="Q86" s="8"/>
    </row>
    <row r="87" spans="1:30" ht="18" customHeight="1" x14ac:dyDescent="0.2">
      <c r="A87" s="36" t="s">
        <v>169</v>
      </c>
      <c r="B87" s="25" t="s">
        <v>39</v>
      </c>
      <c r="C87" s="37">
        <f>SUMIFS($E$7:$E$82,$B$7:$B$82,"DAS-3",$D$7:$D$82,"&lt;&gt;VAGO")</f>
        <v>5</v>
      </c>
      <c r="D87" s="37">
        <f>SUMIFS($E$7:$E$82,$B$7:$B$82,"DAS-3",$D$7:$D$82,"VAGO")</f>
        <v>2</v>
      </c>
      <c r="E87" s="37">
        <f t="shared" si="2"/>
        <v>7</v>
      </c>
      <c r="F87" s="36"/>
      <c r="G87" s="39">
        <f>SUMIF($B$7:$B$82,"DAS-3",$G$7:$G$82)</f>
        <v>0</v>
      </c>
      <c r="H87" s="39">
        <f>SUMIF($B$7:$B$82,"DAS-3",$H$7:$H$82)</f>
        <v>7129.5</v>
      </c>
      <c r="I87" s="39">
        <f>SUMIF($B$7:$B$82,"DAS-3",$I$7:$I$82)</f>
        <v>28517.820000000003</v>
      </c>
      <c r="J87" s="40">
        <f>SUMIF($B$7:$B$82,"DAS-3",$J$7:$J$82)</f>
        <v>35647.32</v>
      </c>
      <c r="K87" s="8"/>
      <c r="L87" s="8"/>
      <c r="M87" s="8"/>
      <c r="N87" s="8"/>
      <c r="O87" s="8"/>
      <c r="P87" s="8"/>
      <c r="Q87" s="8"/>
    </row>
    <row r="88" spans="1:30" ht="18" customHeight="1" x14ac:dyDescent="0.2">
      <c r="A88" s="41" t="s">
        <v>170</v>
      </c>
      <c r="B88" s="25" t="s">
        <v>53</v>
      </c>
      <c r="C88" s="37">
        <f>SUMIFS($E$7:$E$82,$B$7:$B$82,"DAS-4",$D$7:$D$82,"&lt;&gt;VAGO")</f>
        <v>10</v>
      </c>
      <c r="D88" s="37">
        <f>SUMIFS($E$7:$E$82,$B$7:$B$82,"DAS-4",$D$7:$D$82,"VAGO")</f>
        <v>5</v>
      </c>
      <c r="E88" s="37">
        <f t="shared" si="2"/>
        <v>15</v>
      </c>
      <c r="F88" s="41"/>
      <c r="G88" s="39">
        <f>SUMIF($B$7:$B$82,"DAS-4",$G$7:$G$82)</f>
        <v>0</v>
      </c>
      <c r="H88" s="39">
        <f>SUMIF($B$7:$B$82,"DAS-4",$H$7:$H$82)</f>
        <v>14413.080000000002</v>
      </c>
      <c r="I88" s="39">
        <f>SUMIF($B$7:$B$82,"DAS-4",$I$7:$I$82)</f>
        <v>57652.21</v>
      </c>
      <c r="J88" s="40">
        <f>SUMIF($B$7:$B$82,"DAS-4",$J$7:$J$82)</f>
        <v>72065.289999999994</v>
      </c>
      <c r="K88" s="8"/>
      <c r="L88" s="8"/>
      <c r="M88" s="8"/>
      <c r="N88" s="8"/>
      <c r="O88" s="8"/>
      <c r="P88" s="8"/>
      <c r="Q88" s="8"/>
    </row>
    <row r="89" spans="1:30" ht="18" customHeight="1" x14ac:dyDescent="0.2">
      <c r="A89" s="41" t="s">
        <v>171</v>
      </c>
      <c r="B89" s="25" t="s">
        <v>78</v>
      </c>
      <c r="C89" s="37">
        <f>SUMIFS($E$7:$E$82,$B$7:$B$82,"DAS-5",$D$7:$D$82,"&lt;&gt;VAGO")</f>
        <v>6</v>
      </c>
      <c r="D89" s="37">
        <f>SUMIFS($E$7:$E$82,$B$7:$B$82,"DAS-5",$D$7:$D$82,"VAGO")</f>
        <v>4</v>
      </c>
      <c r="E89" s="37">
        <f t="shared" si="2"/>
        <v>10</v>
      </c>
      <c r="F89" s="41"/>
      <c r="G89" s="39">
        <f>SUMIF($B$7:$B$82,"DAS-5",$G$7:$G$82)</f>
        <v>0</v>
      </c>
      <c r="H89" s="39">
        <f>SUMIF($B$7:$B$82,"DAS-5",$H$7:$H$82)</f>
        <v>5395.2999999999993</v>
      </c>
      <c r="I89" s="39">
        <f>SUMIF($B$7:$B$82,"DAS-5",$I$7:$I$82)</f>
        <v>25897.26</v>
      </c>
      <c r="J89" s="40">
        <f>SUMIF($B$7:$B$82,"DAS-5",$J$7:$J$82)</f>
        <v>31292.560000000001</v>
      </c>
      <c r="K89" s="8"/>
      <c r="L89" s="8"/>
      <c r="M89" s="8"/>
      <c r="N89" s="8"/>
      <c r="O89" s="8"/>
      <c r="P89" s="8"/>
      <c r="Q89" s="8"/>
    </row>
    <row r="90" spans="1:30" ht="18" customHeight="1" x14ac:dyDescent="0.2">
      <c r="A90" s="41" t="s">
        <v>172</v>
      </c>
      <c r="B90" s="25" t="s">
        <v>93</v>
      </c>
      <c r="C90" s="37">
        <f>SUMIFS($E$7:$E$82,$B$7:$B$82,"CAA-1",$D$7:$D$82,"&lt;&gt;VAGO")</f>
        <v>0</v>
      </c>
      <c r="D90" s="37">
        <f>SUMIFS($E$7:$E$82,$B$7:$B$82,"CAA-1",$D$7:$D$82,"VAGO")</f>
        <v>1</v>
      </c>
      <c r="E90" s="37">
        <f t="shared" si="2"/>
        <v>1</v>
      </c>
      <c r="F90" s="41"/>
      <c r="G90" s="39">
        <f>SUMIF($B$7:$B$82,"CAA-1",$G$7:$G$82)</f>
        <v>0</v>
      </c>
      <c r="H90" s="39">
        <f>SUMIF($B$7:$B$82,"CAA-1",$H$7:$H$82)</f>
        <v>0</v>
      </c>
      <c r="I90" s="39">
        <f>SUMIF($B$7:$B$82,"CAA-1",$I$7:$I$82)</f>
        <v>0</v>
      </c>
      <c r="J90" s="40">
        <f>SUMIF($B$7:$B$82,"CAA-1",$J$7:$J$82)</f>
        <v>0</v>
      </c>
      <c r="K90" s="8"/>
      <c r="L90" s="8"/>
      <c r="M90" s="8"/>
      <c r="N90" s="8"/>
      <c r="O90" s="8"/>
      <c r="P90" s="8"/>
      <c r="Q90" s="8"/>
    </row>
    <row r="91" spans="1:30" ht="18" customHeight="1" x14ac:dyDescent="0.2">
      <c r="A91" s="41" t="s">
        <v>173</v>
      </c>
      <c r="B91" s="25" t="s">
        <v>95</v>
      </c>
      <c r="C91" s="37">
        <f>SUMIFS($E$7:$E$82,$B$7:$B$82,"CAA-2",$D$7:$D$82,"&lt;&gt;VAGO")</f>
        <v>14</v>
      </c>
      <c r="D91" s="37">
        <f>SUMIFS($E$7:$E$82,$B$7:$B$82,"CAA-2",$D$7:$D$82,"VAGO")</f>
        <v>3</v>
      </c>
      <c r="E91" s="37">
        <f t="shared" si="2"/>
        <v>17</v>
      </c>
      <c r="F91" s="41"/>
      <c r="G91" s="39">
        <f>SUMIF($B$7:$B$82,"CAA-2",$G$7:$G$82)</f>
        <v>0</v>
      </c>
      <c r="H91" s="39">
        <f>SUMIF($B$7:$B$82,"CAA-2",$H$7:$H$82)</f>
        <v>10790.5</v>
      </c>
      <c r="I91" s="39">
        <f>SUMIF($B$7:$B$82,"CAA-2",$I$7:$I$82)</f>
        <v>43162.140000000014</v>
      </c>
      <c r="J91" s="40">
        <f>SUMIF($B$7:$B$82,"CAA-2",$J$7:$J$82)</f>
        <v>53952.640000000021</v>
      </c>
      <c r="K91" s="8"/>
      <c r="L91" s="8"/>
      <c r="M91" s="8"/>
      <c r="N91" s="8"/>
      <c r="O91" s="8"/>
      <c r="P91" s="8"/>
      <c r="Q91" s="8"/>
    </row>
    <row r="92" spans="1:30" ht="18" customHeight="1" x14ac:dyDescent="0.2">
      <c r="A92" s="41" t="s">
        <v>174</v>
      </c>
      <c r="B92" s="25" t="s">
        <v>125</v>
      </c>
      <c r="C92" s="37">
        <f>SUMIFS($E$7:$E$82,$B$7:$B$82,"CAA-3",$D$7:$D$82,"&lt;&gt;VAGO")</f>
        <v>9</v>
      </c>
      <c r="D92" s="37">
        <f>SUMIFS($E$7:$E$82,$B$7:$B$82,"CAA-3",$D$7:$D$82,"VAGO")</f>
        <v>3</v>
      </c>
      <c r="E92" s="37">
        <f t="shared" si="2"/>
        <v>12</v>
      </c>
      <c r="F92" s="36"/>
      <c r="G92" s="39">
        <f>SUMIF($B$7:$B$82,"CAA-3",$G$7:$G$82)</f>
        <v>0</v>
      </c>
      <c r="H92" s="39">
        <f>SUMIF($B$7:$B$82,"CAA-3",$H$7:$H$82)</f>
        <v>4508.9099999999989</v>
      </c>
      <c r="I92" s="39">
        <f>SUMIF($B$7:$B$82,"CAA-3",$I$7:$I$82)</f>
        <v>18035.639999999996</v>
      </c>
      <c r="J92" s="40">
        <f>SUMIF($B$7:$B$82,"CAA-3",$J$7:$J$82)</f>
        <v>22544.550000000003</v>
      </c>
      <c r="K92" s="8"/>
      <c r="L92" s="8"/>
      <c r="M92" s="8"/>
      <c r="N92" s="8"/>
      <c r="O92" s="8"/>
      <c r="P92" s="8"/>
      <c r="Q92" s="8"/>
    </row>
    <row r="93" spans="1:30" ht="18" customHeight="1" x14ac:dyDescent="0.2">
      <c r="A93" s="41" t="s">
        <v>175</v>
      </c>
      <c r="B93" s="25" t="s">
        <v>145</v>
      </c>
      <c r="C93" s="37">
        <f>SUMIFS($E$7:$E$82,$B$7:$B$82,"CAA-4",$D$7:$D$82,"&lt;&gt;VAGO")</f>
        <v>3</v>
      </c>
      <c r="D93" s="37">
        <f>SUMIFS($E$7:$E$82,$B$7:$B$82,"CAA-4",$D$7:$D$82,"VAGO")</f>
        <v>0</v>
      </c>
      <c r="E93" s="37">
        <f t="shared" si="2"/>
        <v>3</v>
      </c>
      <c r="F93" s="36"/>
      <c r="G93" s="39">
        <f>SUMIF($B$7:$B$82,"CAA-4",$G$7:$G$82)</f>
        <v>0</v>
      </c>
      <c r="H93" s="39">
        <f>SUMIF($B$7:$B$82,"CAA-4",$H$7:$H$82)</f>
        <v>924.90000000000009</v>
      </c>
      <c r="I93" s="39">
        <f>SUMIF($B$7:$B$82,"CAA-4",$I$7:$I$82)</f>
        <v>3699.63</v>
      </c>
      <c r="J93" s="40">
        <f>SUMIF($B$7:$B$82,"CAA-4",$J$7:$J$82)</f>
        <v>4624.53</v>
      </c>
      <c r="K93" s="8"/>
      <c r="L93" s="8"/>
      <c r="M93" s="8"/>
      <c r="N93" s="8"/>
      <c r="O93" s="8"/>
      <c r="P93" s="8"/>
      <c r="Q93" s="8"/>
    </row>
    <row r="94" spans="1:30" ht="18" customHeight="1" x14ac:dyDescent="0.2">
      <c r="A94" s="41" t="s">
        <v>176</v>
      </c>
      <c r="B94" s="25" t="s">
        <v>152</v>
      </c>
      <c r="C94" s="37">
        <f>SUMIFS($E$7:$E$82,$B$7:$B$82,"CAA-5",$D$7:$D$82,"&lt;&gt;VAGO")</f>
        <v>3</v>
      </c>
      <c r="D94" s="37">
        <f>SUMIFS($E$7:$E$82,$B$7:$B$82,"CAA-5",$D$7:$D$82,"VAGO")</f>
        <v>0</v>
      </c>
      <c r="E94" s="37">
        <f t="shared" si="2"/>
        <v>3</v>
      </c>
      <c r="F94" s="36"/>
      <c r="G94" s="39">
        <f>SUMIF($B$7:$B$82,"CAA-5",$G$7:$G$82)</f>
        <v>0</v>
      </c>
      <c r="H94" s="39">
        <f>SUMIF($B$7:$B$82,"CAA-5",$H$7:$H$82)</f>
        <v>809.3</v>
      </c>
      <c r="I94" s="39">
        <f>SUMIF($B$7:$B$82,"CAA-5",$I$7:$I$82)</f>
        <v>3237.18</v>
      </c>
      <c r="J94" s="40">
        <f>SUMIF($B$7:$B$82,"CAA-5",$J$7:$J$82)</f>
        <v>4046.4799999999996</v>
      </c>
      <c r="K94" s="8"/>
      <c r="L94" s="8"/>
      <c r="M94" s="8"/>
      <c r="N94" s="8"/>
      <c r="O94" s="8"/>
      <c r="P94" s="8"/>
      <c r="Q94" s="8"/>
    </row>
    <row r="95" spans="1:30" ht="35.1" customHeight="1" x14ac:dyDescent="0.2">
      <c r="A95" s="30" t="s">
        <v>177</v>
      </c>
      <c r="B95" s="42"/>
      <c r="C95" s="33">
        <f>SUM(C84:C94)</f>
        <v>58</v>
      </c>
      <c r="D95" s="33">
        <f>SUM(D84:D94)</f>
        <v>18</v>
      </c>
      <c r="E95" s="33">
        <f>SUM(E84:E94)</f>
        <v>76</v>
      </c>
      <c r="F95" s="34"/>
      <c r="G95" s="43">
        <f>SUM(G84:G94)</f>
        <v>0</v>
      </c>
      <c r="H95" s="43">
        <f>SUM(H84:H94)</f>
        <v>55954.09</v>
      </c>
      <c r="I95" s="43">
        <f>SUM(I84:I94)</f>
        <v>252914.93</v>
      </c>
      <c r="J95" s="44">
        <f>SUM(J84:J94)</f>
        <v>308869.02</v>
      </c>
      <c r="K95" s="8"/>
      <c r="L95" s="8"/>
      <c r="M95" s="8"/>
      <c r="N95" s="8"/>
      <c r="O95" s="8"/>
      <c r="P95" s="8"/>
      <c r="Q95" s="8"/>
    </row>
    <row r="96" spans="1:30" ht="18" customHeight="1" x14ac:dyDescent="0.2">
      <c r="A96" s="45"/>
      <c r="B96" s="46"/>
      <c r="C96" s="46"/>
      <c r="D96" s="46"/>
      <c r="E96" s="46"/>
      <c r="F96" s="45"/>
      <c r="G96" s="46"/>
      <c r="H96" s="47"/>
      <c r="I96" s="47"/>
      <c r="J96" s="48"/>
      <c r="K96" s="8"/>
      <c r="L96" s="8"/>
      <c r="M96" s="8"/>
      <c r="N96" s="8"/>
      <c r="O96" s="8"/>
      <c r="P96" s="8"/>
      <c r="Q96" s="8"/>
    </row>
    <row r="97" spans="1:30" ht="35.1" customHeight="1" x14ac:dyDescent="0.2">
      <c r="A97" s="86" t="s">
        <v>178</v>
      </c>
      <c r="B97" s="87"/>
      <c r="C97" s="87"/>
      <c r="D97" s="87"/>
      <c r="E97" s="87"/>
      <c r="F97" s="87"/>
      <c r="G97" s="87"/>
      <c r="H97" s="87"/>
      <c r="I97" s="87"/>
      <c r="J97" s="50"/>
      <c r="K97" s="7"/>
      <c r="L97" s="8"/>
      <c r="M97" s="8"/>
      <c r="N97" s="8"/>
      <c r="O97" s="8"/>
      <c r="P97" s="8"/>
      <c r="Q97" s="8"/>
    </row>
    <row r="98" spans="1:30" ht="35.1" customHeight="1" x14ac:dyDescent="0.2">
      <c r="A98" s="51" t="s">
        <v>179</v>
      </c>
      <c r="B98" s="49" t="s">
        <v>180</v>
      </c>
      <c r="C98" s="49" t="s">
        <v>181</v>
      </c>
      <c r="D98" s="49" t="s">
        <v>182</v>
      </c>
      <c r="E98" s="49" t="s">
        <v>183</v>
      </c>
      <c r="F98" s="52" t="s">
        <v>184</v>
      </c>
      <c r="G98" s="53" t="s">
        <v>185</v>
      </c>
      <c r="H98" s="53" t="s">
        <v>186</v>
      </c>
      <c r="I98" s="49" t="s">
        <v>187</v>
      </c>
      <c r="J98" s="54"/>
      <c r="K98" s="7"/>
      <c r="L98" s="13"/>
      <c r="M98" s="13"/>
      <c r="N98" s="13"/>
      <c r="O98" s="13"/>
      <c r="P98" s="13"/>
      <c r="Q98" s="13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ht="18" customHeight="1" x14ac:dyDescent="0.2">
      <c r="A99" s="19" t="s">
        <v>188</v>
      </c>
      <c r="B99" s="24" t="s">
        <v>189</v>
      </c>
      <c r="C99" s="78" t="s">
        <v>190</v>
      </c>
      <c r="D99" s="24" t="s">
        <v>28</v>
      </c>
      <c r="E99" s="55">
        <v>1</v>
      </c>
      <c r="F99" s="19" t="s">
        <v>191</v>
      </c>
      <c r="G99" s="26">
        <v>0</v>
      </c>
      <c r="H99" s="56">
        <v>6782.61</v>
      </c>
      <c r="I99" s="56">
        <f t="shared" ref="I99:I104" si="3">SUM(G99:H99)</f>
        <v>6782.61</v>
      </c>
      <c r="J99" s="50"/>
      <c r="K99" s="22"/>
      <c r="L99" s="22"/>
      <c r="M99" s="22"/>
      <c r="N99" s="22"/>
      <c r="O99" s="22"/>
      <c r="P99" s="22"/>
      <c r="Q99" s="22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8" customHeight="1" x14ac:dyDescent="0.2">
      <c r="A100" s="19" t="s">
        <v>192</v>
      </c>
      <c r="B100" s="24" t="s">
        <v>193</v>
      </c>
      <c r="C100" s="24"/>
      <c r="D100" s="24" t="s">
        <v>48</v>
      </c>
      <c r="E100" s="55">
        <v>1</v>
      </c>
      <c r="F100" s="19"/>
      <c r="G100" s="26">
        <v>0</v>
      </c>
      <c r="H100" s="56"/>
      <c r="I100" s="56">
        <f t="shared" si="3"/>
        <v>0</v>
      </c>
      <c r="J100" s="50"/>
      <c r="K100" s="22"/>
      <c r="L100" s="22"/>
      <c r="M100" s="22"/>
      <c r="N100" s="22"/>
      <c r="O100" s="22"/>
      <c r="P100" s="22"/>
      <c r="Q100" s="22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8" customHeight="1" x14ac:dyDescent="0.2">
      <c r="A101" s="19" t="s">
        <v>61</v>
      </c>
      <c r="B101" s="24" t="s">
        <v>193</v>
      </c>
      <c r="C101" s="78" t="s">
        <v>194</v>
      </c>
      <c r="D101" s="24" t="s">
        <v>28</v>
      </c>
      <c r="E101" s="55">
        <v>1</v>
      </c>
      <c r="F101" s="19" t="s">
        <v>195</v>
      </c>
      <c r="G101" s="26">
        <v>0</v>
      </c>
      <c r="H101" s="56">
        <v>5703.56</v>
      </c>
      <c r="I101" s="56">
        <f t="shared" si="3"/>
        <v>5703.56</v>
      </c>
      <c r="J101" s="50"/>
      <c r="K101" s="22"/>
      <c r="L101" s="22"/>
      <c r="M101" s="22"/>
      <c r="N101" s="22"/>
      <c r="O101" s="22"/>
      <c r="P101" s="22"/>
      <c r="Q101" s="22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8" customHeight="1" x14ac:dyDescent="0.2">
      <c r="A102" s="19" t="s">
        <v>196</v>
      </c>
      <c r="B102" s="24" t="s">
        <v>197</v>
      </c>
      <c r="C102" s="78" t="s">
        <v>198</v>
      </c>
      <c r="D102" s="24" t="s">
        <v>28</v>
      </c>
      <c r="E102" s="55">
        <v>1</v>
      </c>
      <c r="F102" s="19" t="s">
        <v>199</v>
      </c>
      <c r="G102" s="26">
        <v>0</v>
      </c>
      <c r="H102" s="56">
        <v>5241.1099999999997</v>
      </c>
      <c r="I102" s="56">
        <f t="shared" si="3"/>
        <v>5241.1099999999997</v>
      </c>
      <c r="J102" s="50"/>
      <c r="K102" s="22"/>
      <c r="L102" s="22"/>
      <c r="M102" s="22"/>
      <c r="N102" s="22"/>
      <c r="O102" s="22"/>
      <c r="P102" s="22"/>
      <c r="Q102" s="22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8" customHeight="1" x14ac:dyDescent="0.2">
      <c r="A103" s="19" t="s">
        <v>200</v>
      </c>
      <c r="B103" s="24" t="s">
        <v>197</v>
      </c>
      <c r="C103" s="78" t="s">
        <v>201</v>
      </c>
      <c r="D103" s="24" t="s">
        <v>28</v>
      </c>
      <c r="E103" s="55">
        <v>1</v>
      </c>
      <c r="F103" s="19" t="s">
        <v>202</v>
      </c>
      <c r="G103" s="26">
        <v>0</v>
      </c>
      <c r="H103" s="56">
        <v>5241.1099999999997</v>
      </c>
      <c r="I103" s="56">
        <f t="shared" si="3"/>
        <v>5241.1099999999997</v>
      </c>
      <c r="J103" s="50"/>
      <c r="K103" s="22"/>
      <c r="L103" s="22"/>
      <c r="M103" s="22"/>
      <c r="N103" s="22"/>
      <c r="O103" s="22"/>
      <c r="P103" s="22"/>
      <c r="Q103" s="22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8" customHeight="1" x14ac:dyDescent="0.2">
      <c r="A104" s="19" t="s">
        <v>203</v>
      </c>
      <c r="B104" s="24" t="s">
        <v>204</v>
      </c>
      <c r="C104" s="78" t="s">
        <v>205</v>
      </c>
      <c r="D104" s="24" t="s">
        <v>28</v>
      </c>
      <c r="E104" s="55">
        <v>1</v>
      </c>
      <c r="F104" s="19" t="s">
        <v>206</v>
      </c>
      <c r="G104" s="26">
        <v>0</v>
      </c>
      <c r="H104" s="56">
        <v>4316.21</v>
      </c>
      <c r="I104" s="56">
        <f t="shared" si="3"/>
        <v>4316.21</v>
      </c>
      <c r="J104" s="50"/>
      <c r="K104" s="22"/>
      <c r="L104" s="22"/>
      <c r="M104" s="22"/>
      <c r="N104" s="22"/>
      <c r="O104" s="22"/>
      <c r="P104" s="22"/>
      <c r="Q104" s="22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60" x14ac:dyDescent="0.2">
      <c r="A105" s="30" t="s">
        <v>207</v>
      </c>
      <c r="B105" s="31" t="s">
        <v>208</v>
      </c>
      <c r="C105" s="32" t="s">
        <v>209</v>
      </c>
      <c r="D105" s="33" t="s">
        <v>210</v>
      </c>
      <c r="E105" s="49" t="s">
        <v>211</v>
      </c>
      <c r="F105" s="57"/>
      <c r="G105" s="53" t="s">
        <v>212</v>
      </c>
      <c r="H105" s="53" t="s">
        <v>213</v>
      </c>
      <c r="I105" s="49" t="s">
        <v>214</v>
      </c>
      <c r="J105" s="50"/>
      <c r="K105" s="7"/>
      <c r="L105" s="7"/>
      <c r="M105" s="7"/>
      <c r="N105" s="7"/>
      <c r="O105" s="7"/>
      <c r="P105" s="7"/>
      <c r="Q105" s="7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0" ht="18" customHeight="1" x14ac:dyDescent="0.2">
      <c r="A106" s="36" t="s">
        <v>215</v>
      </c>
      <c r="B106" s="39" t="s">
        <v>189</v>
      </c>
      <c r="C106" s="37">
        <f>SUMIFS($E$99:$E$104,$B$99:$B$104,"FDA",$D$99:$D$104,"&lt;&gt;VAGO")</f>
        <v>1</v>
      </c>
      <c r="D106" s="37">
        <f>SUMIFS($E$99:$E$104,$B$99:$B$104,"FDA",$D$99:$D$104,"VAGO")</f>
        <v>0</v>
      </c>
      <c r="E106" s="37">
        <f t="shared" ref="E106:E110" si="4">C106+D106</f>
        <v>1</v>
      </c>
      <c r="F106" s="38"/>
      <c r="G106" s="39">
        <f>SUMIF($B$99:$B$104,"FDA",$G$99:$G$104)</f>
        <v>0</v>
      </c>
      <c r="H106" s="39">
        <f>SUMIF($B$99:$B$104,"FDA",$H$99:$H$104)</f>
        <v>6782.61</v>
      </c>
      <c r="I106" s="39">
        <f>SUMIF($B$99:$B$104,"FDA",$I$99:$I$104)</f>
        <v>6782.61</v>
      </c>
      <c r="J106" s="58"/>
      <c r="K106" s="7"/>
      <c r="L106" s="22"/>
      <c r="M106" s="22"/>
      <c r="N106" s="22"/>
      <c r="O106" s="22"/>
      <c r="P106" s="22"/>
      <c r="Q106" s="22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8" customHeight="1" x14ac:dyDescent="0.2">
      <c r="A107" s="36" t="s">
        <v>216</v>
      </c>
      <c r="B107" s="39" t="s">
        <v>193</v>
      </c>
      <c r="C107" s="37">
        <f>SUMIFS($E$99:$E$104,$B$99:$B$104,"FDA-1",$D$99:$D$104,"&lt;&gt;VAGO")</f>
        <v>1</v>
      </c>
      <c r="D107" s="37">
        <f>SUMIFS($E$99:$E$104,$B$99:$B$104,"FDA-1",$D$99:$D$104,"VAGO")</f>
        <v>1</v>
      </c>
      <c r="E107" s="37">
        <f t="shared" si="4"/>
        <v>2</v>
      </c>
      <c r="F107" s="38"/>
      <c r="G107" s="39">
        <f>SUMIF($B$99:$B$104,"FDA-1",$G$99:$G$104)</f>
        <v>0</v>
      </c>
      <c r="H107" s="39">
        <f>SUMIF($B$99:$B$104,"FDA-1",$H$99:$H$104)</f>
        <v>5703.56</v>
      </c>
      <c r="I107" s="39">
        <f>SUMIF($B$99:$B$104,"FDA-1",$I$99:$I$104)</f>
        <v>5703.56</v>
      </c>
      <c r="J107" s="58"/>
      <c r="K107" s="7"/>
      <c r="L107" s="22"/>
      <c r="M107" s="22"/>
      <c r="N107" s="22"/>
      <c r="O107" s="22"/>
      <c r="P107" s="22"/>
      <c r="Q107" s="22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8" customHeight="1" x14ac:dyDescent="0.2">
      <c r="A108" s="36" t="s">
        <v>217</v>
      </c>
      <c r="B108" s="39" t="s">
        <v>197</v>
      </c>
      <c r="C108" s="37">
        <f>SUMIFS($E$99:$E$104,$B$99:$B$104,"FDA-2",$D$99:$D$104,"&lt;&gt;VAGO")</f>
        <v>2</v>
      </c>
      <c r="D108" s="37">
        <f>SUMIFS($E$99:$E$104,$B$99:$B$104,"FDA-2",$D$99:$D$104,"VAGO")</f>
        <v>0</v>
      </c>
      <c r="E108" s="37">
        <f t="shared" si="4"/>
        <v>2</v>
      </c>
      <c r="F108" s="36"/>
      <c r="G108" s="39">
        <f>SUMIF($B$99:$B$104,"FDA-2",$G$99:$G$104)</f>
        <v>0</v>
      </c>
      <c r="H108" s="39">
        <f>SUMIF($B$99:$B$104,"FDA-2",$H$99:$H$104)</f>
        <v>10482.219999999999</v>
      </c>
      <c r="I108" s="39">
        <f>SUMIF($B$99:$B$104,"FDA-2",$I$99:$I$104)</f>
        <v>10482.219999999999</v>
      </c>
      <c r="J108" s="58"/>
      <c r="K108" s="7"/>
      <c r="L108" s="22"/>
      <c r="M108" s="22"/>
      <c r="N108" s="22"/>
      <c r="O108" s="22"/>
      <c r="P108" s="22"/>
      <c r="Q108" s="22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8" customHeight="1" x14ac:dyDescent="0.2">
      <c r="A109" s="36" t="s">
        <v>218</v>
      </c>
      <c r="B109" s="39" t="s">
        <v>204</v>
      </c>
      <c r="C109" s="37">
        <f>SUMIFS($E$99:$E$104,$B$99:$B$104,"FDA-3",$D$99:$D$104,"&lt;&gt;VAGO")</f>
        <v>1</v>
      </c>
      <c r="D109" s="37">
        <f>SUMIFS($E$99:$E$104,$B$99:$B$104,"FDA-3",$D$99:$D$104,"VAGO")</f>
        <v>0</v>
      </c>
      <c r="E109" s="37">
        <f t="shared" si="4"/>
        <v>1</v>
      </c>
      <c r="F109" s="41"/>
      <c r="G109" s="39">
        <f>SUMIF($B$99:$B$104,"FDA-3",$G$99:$G$104)</f>
        <v>0</v>
      </c>
      <c r="H109" s="39">
        <f>SUMIF($B$99:$B$104,"FDA-3",$H$99:$H$104)</f>
        <v>4316.21</v>
      </c>
      <c r="I109" s="39">
        <f>SUMIF($B$99:$B$104,"FDA-3",$I$99:$I$104)</f>
        <v>4316.21</v>
      </c>
      <c r="J109" s="58"/>
      <c r="K109" s="7"/>
      <c r="L109" s="22"/>
      <c r="M109" s="22"/>
      <c r="N109" s="22"/>
      <c r="O109" s="22"/>
      <c r="P109" s="22"/>
      <c r="Q109" s="22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8" customHeight="1" x14ac:dyDescent="0.2">
      <c r="A110" s="36" t="s">
        <v>219</v>
      </c>
      <c r="B110" s="39" t="s">
        <v>220</v>
      </c>
      <c r="C110" s="37">
        <f>SUMIFS($E$99:$E$104,$B$99:$B$104,"FDA-4",$D$99:$D$104,"&lt;&gt;VAGO")</f>
        <v>0</v>
      </c>
      <c r="D110" s="37">
        <f>SUMIFS($E$99:$E$104,$B$99:$B$104,"FDA-4",$D$99:$D$104,"VAGO")</f>
        <v>0</v>
      </c>
      <c r="E110" s="37">
        <f t="shared" si="4"/>
        <v>0</v>
      </c>
      <c r="F110" s="36"/>
      <c r="G110" s="39">
        <f>SUMIF($B$99:$B$104,"FDA-4",$G$99:$G$104)</f>
        <v>0</v>
      </c>
      <c r="H110" s="39">
        <f>SUMIF($B$99:$B$104,"FDA-4",$H$99:$H$104)</f>
        <v>0</v>
      </c>
      <c r="I110" s="39">
        <f>SUMIF($B$99:$B$104,"FDA-4",$I$99:$I$104)</f>
        <v>0</v>
      </c>
      <c r="J110" s="58"/>
      <c r="K110" s="7"/>
      <c r="L110" s="22"/>
      <c r="M110" s="22"/>
      <c r="N110" s="22"/>
      <c r="O110" s="22"/>
      <c r="P110" s="22"/>
      <c r="Q110" s="22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35.1" customHeight="1" x14ac:dyDescent="0.2">
      <c r="A111" s="30" t="s">
        <v>221</v>
      </c>
      <c r="B111" s="42"/>
      <c r="C111" s="33">
        <f>SUM(C106:C110)</f>
        <v>5</v>
      </c>
      <c r="D111" s="33">
        <f>SUM(D106:D110)</f>
        <v>1</v>
      </c>
      <c r="E111" s="33">
        <f>SUM(E106:E110)</f>
        <v>6</v>
      </c>
      <c r="F111" s="34"/>
      <c r="G111" s="43">
        <f>SUM(G106:G110)</f>
        <v>0</v>
      </c>
      <c r="H111" s="43">
        <f>SUM(H106:H110)</f>
        <v>27284.6</v>
      </c>
      <c r="I111" s="43">
        <f>SUM(I106:I110)</f>
        <v>27284.6</v>
      </c>
      <c r="J111" s="58"/>
      <c r="K111" s="7"/>
      <c r="L111" s="22"/>
      <c r="M111" s="22"/>
      <c r="N111" s="22"/>
      <c r="O111" s="22"/>
      <c r="P111" s="22"/>
      <c r="Q111" s="22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8" customHeight="1" x14ac:dyDescent="0.2">
      <c r="A112" s="59"/>
      <c r="B112" s="60"/>
      <c r="C112" s="60"/>
      <c r="D112" s="60"/>
      <c r="E112" s="60"/>
      <c r="F112" s="59"/>
      <c r="G112" s="60"/>
      <c r="H112" s="60"/>
      <c r="I112" s="61"/>
      <c r="J112" s="58"/>
      <c r="K112" s="7"/>
      <c r="L112" s="22"/>
      <c r="M112" s="22"/>
      <c r="N112" s="22"/>
      <c r="O112" s="22"/>
      <c r="P112" s="22"/>
      <c r="Q112" s="22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35.1" customHeight="1" x14ac:dyDescent="0.2">
      <c r="A113" s="86" t="s">
        <v>222</v>
      </c>
      <c r="B113" s="87"/>
      <c r="C113" s="87"/>
      <c r="D113" s="87"/>
      <c r="E113" s="87"/>
      <c r="F113" s="87"/>
      <c r="G113" s="87"/>
      <c r="H113" s="87"/>
      <c r="I113" s="87"/>
      <c r="J113" s="58"/>
      <c r="K113" s="7"/>
      <c r="L113" s="22"/>
      <c r="M113" s="22"/>
      <c r="N113" s="22"/>
      <c r="O113" s="22"/>
      <c r="P113" s="22"/>
      <c r="Q113" s="22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35.1" customHeight="1" x14ac:dyDescent="0.2">
      <c r="A114" s="62" t="s">
        <v>223</v>
      </c>
      <c r="B114" s="49" t="s">
        <v>224</v>
      </c>
      <c r="C114" s="49" t="s">
        <v>225</v>
      </c>
      <c r="D114" s="49" t="s">
        <v>226</v>
      </c>
      <c r="E114" s="49" t="s">
        <v>227</v>
      </c>
      <c r="F114" s="52" t="s">
        <v>228</v>
      </c>
      <c r="G114" s="49" t="s">
        <v>229</v>
      </c>
      <c r="H114" s="49" t="s">
        <v>230</v>
      </c>
      <c r="I114" s="49" t="s">
        <v>231</v>
      </c>
      <c r="J114" s="63"/>
      <c r="K114" s="7"/>
      <c r="L114" s="7"/>
      <c r="M114" s="7"/>
      <c r="N114" s="7"/>
      <c r="O114" s="7"/>
      <c r="P114" s="7"/>
      <c r="Q114" s="7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1:30" ht="18" customHeight="1" x14ac:dyDescent="0.2">
      <c r="A115" s="19" t="s">
        <v>232</v>
      </c>
      <c r="B115" s="24" t="s">
        <v>233</v>
      </c>
      <c r="C115" s="79" t="s">
        <v>234</v>
      </c>
      <c r="D115" s="24" t="s">
        <v>28</v>
      </c>
      <c r="E115" s="55">
        <v>1</v>
      </c>
      <c r="F115" s="64" t="s">
        <v>235</v>
      </c>
      <c r="G115" s="26">
        <v>0</v>
      </c>
      <c r="H115" s="65">
        <v>1392.8</v>
      </c>
      <c r="I115" s="39">
        <f t="shared" ref="I115:I131" si="5">SUM(G115:H115)</f>
        <v>1392.8</v>
      </c>
      <c r="J115" s="58"/>
      <c r="K115" s="22"/>
      <c r="L115" s="22"/>
      <c r="M115" s="22"/>
      <c r="N115" s="22"/>
      <c r="O115" s="22"/>
      <c r="P115" s="22"/>
      <c r="Q115" s="22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8" customHeight="1" x14ac:dyDescent="0.2">
      <c r="A116" s="19" t="s">
        <v>232</v>
      </c>
      <c r="B116" s="24" t="s">
        <v>233</v>
      </c>
      <c r="C116" s="79" t="s">
        <v>198</v>
      </c>
      <c r="D116" s="24" t="s">
        <v>28</v>
      </c>
      <c r="E116" s="55">
        <v>1</v>
      </c>
      <c r="F116" s="64" t="s">
        <v>236</v>
      </c>
      <c r="G116" s="26">
        <v>0</v>
      </c>
      <c r="H116" s="65">
        <v>1392.8</v>
      </c>
      <c r="I116" s="39">
        <f t="shared" si="5"/>
        <v>1392.8</v>
      </c>
      <c r="J116" s="58"/>
      <c r="K116" s="22"/>
      <c r="L116" s="22"/>
      <c r="M116" s="22"/>
      <c r="N116" s="22"/>
      <c r="O116" s="22"/>
      <c r="P116" s="22"/>
      <c r="Q116" s="22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8" customHeight="1" x14ac:dyDescent="0.2">
      <c r="A117" s="19" t="s">
        <v>232</v>
      </c>
      <c r="B117" s="24" t="s">
        <v>233</v>
      </c>
      <c r="C117" s="79" t="s">
        <v>237</v>
      </c>
      <c r="D117" s="24" t="s">
        <v>28</v>
      </c>
      <c r="E117" s="55">
        <v>1</v>
      </c>
      <c r="F117" s="64" t="s">
        <v>238</v>
      </c>
      <c r="G117" s="26">
        <v>0</v>
      </c>
      <c r="H117" s="65">
        <v>1392.8</v>
      </c>
      <c r="I117" s="39">
        <f t="shared" si="5"/>
        <v>1392.8</v>
      </c>
      <c r="J117" s="58"/>
      <c r="K117" s="22"/>
      <c r="L117" s="22"/>
      <c r="M117" s="22"/>
      <c r="N117" s="22"/>
      <c r="O117" s="22"/>
      <c r="P117" s="22"/>
      <c r="Q117" s="22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8" customHeight="1" x14ac:dyDescent="0.2">
      <c r="A118" s="19" t="s">
        <v>232</v>
      </c>
      <c r="B118" s="24" t="s">
        <v>233</v>
      </c>
      <c r="C118" s="79" t="s">
        <v>234</v>
      </c>
      <c r="D118" s="24" t="s">
        <v>28</v>
      </c>
      <c r="E118" s="55">
        <v>1</v>
      </c>
      <c r="F118" s="64" t="s">
        <v>239</v>
      </c>
      <c r="G118" s="26">
        <v>0</v>
      </c>
      <c r="H118" s="65">
        <v>1392.8</v>
      </c>
      <c r="I118" s="39">
        <f t="shared" si="5"/>
        <v>1392.8</v>
      </c>
      <c r="J118" s="58"/>
      <c r="K118" s="22"/>
      <c r="L118" s="22"/>
      <c r="M118" s="22"/>
      <c r="N118" s="22"/>
      <c r="O118" s="22"/>
      <c r="P118" s="22"/>
      <c r="Q118" s="22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8" customHeight="1" x14ac:dyDescent="0.2">
      <c r="A119" s="19" t="s">
        <v>232</v>
      </c>
      <c r="B119" s="24" t="s">
        <v>233</v>
      </c>
      <c r="C119" s="79" t="s">
        <v>234</v>
      </c>
      <c r="D119" s="24" t="s">
        <v>28</v>
      </c>
      <c r="E119" s="25">
        <v>1</v>
      </c>
      <c r="F119" s="66" t="s">
        <v>240</v>
      </c>
      <c r="G119" s="26">
        <v>0</v>
      </c>
      <c r="H119" s="26">
        <v>1392.8</v>
      </c>
      <c r="I119" s="39">
        <f t="shared" si="5"/>
        <v>1392.8</v>
      </c>
      <c r="J119" s="58"/>
      <c r="K119" s="22"/>
      <c r="L119" s="22"/>
      <c r="M119" s="22"/>
      <c r="N119" s="22"/>
      <c r="O119" s="22"/>
      <c r="P119" s="22"/>
      <c r="Q119" s="22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8" customHeight="1" x14ac:dyDescent="0.2">
      <c r="A120" s="19" t="s">
        <v>232</v>
      </c>
      <c r="B120" s="24" t="s">
        <v>233</v>
      </c>
      <c r="C120" s="26"/>
      <c r="D120" s="24" t="s">
        <v>48</v>
      </c>
      <c r="E120" s="25">
        <v>1</v>
      </c>
      <c r="F120" s="67"/>
      <c r="G120" s="26">
        <v>0</v>
      </c>
      <c r="H120" s="26">
        <v>0</v>
      </c>
      <c r="I120" s="39">
        <f t="shared" si="5"/>
        <v>0</v>
      </c>
      <c r="J120" s="58"/>
      <c r="K120" s="22"/>
      <c r="L120" s="22"/>
      <c r="M120" s="22"/>
      <c r="N120" s="22"/>
      <c r="O120" s="22"/>
      <c r="P120" s="22"/>
      <c r="Q120" s="22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8" customHeight="1" x14ac:dyDescent="0.2">
      <c r="A121" s="19" t="s">
        <v>232</v>
      </c>
      <c r="B121" s="24" t="s">
        <v>233</v>
      </c>
      <c r="C121" s="26"/>
      <c r="D121" s="24" t="s">
        <v>48</v>
      </c>
      <c r="E121" s="25">
        <v>1</v>
      </c>
      <c r="F121" s="67"/>
      <c r="G121" s="26">
        <v>0</v>
      </c>
      <c r="H121" s="26">
        <v>0</v>
      </c>
      <c r="I121" s="39">
        <f t="shared" si="5"/>
        <v>0</v>
      </c>
      <c r="J121" s="58"/>
      <c r="K121" s="22"/>
      <c r="L121" s="22"/>
      <c r="M121" s="22"/>
      <c r="N121" s="22"/>
      <c r="O121" s="22"/>
      <c r="P121" s="22"/>
      <c r="Q121" s="22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8" customHeight="1" x14ac:dyDescent="0.2">
      <c r="A122" s="19" t="s">
        <v>232</v>
      </c>
      <c r="B122" s="24" t="s">
        <v>233</v>
      </c>
      <c r="C122" s="26"/>
      <c r="D122" s="24" t="s">
        <v>48</v>
      </c>
      <c r="E122" s="25">
        <v>1</v>
      </c>
      <c r="F122" s="67"/>
      <c r="G122" s="26">
        <v>0</v>
      </c>
      <c r="H122" s="26">
        <v>0</v>
      </c>
      <c r="I122" s="39">
        <f t="shared" si="5"/>
        <v>0</v>
      </c>
      <c r="J122" s="58"/>
      <c r="K122" s="22"/>
      <c r="L122" s="22"/>
      <c r="M122" s="22"/>
      <c r="N122" s="22"/>
      <c r="O122" s="22"/>
      <c r="P122" s="22"/>
      <c r="Q122" s="22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8" customHeight="1" x14ac:dyDescent="0.2">
      <c r="A123" s="19" t="s">
        <v>232</v>
      </c>
      <c r="B123" s="24" t="s">
        <v>233</v>
      </c>
      <c r="C123" s="26"/>
      <c r="D123" s="24" t="s">
        <v>48</v>
      </c>
      <c r="E123" s="25">
        <v>1</v>
      </c>
      <c r="F123" s="67"/>
      <c r="G123" s="26">
        <v>0</v>
      </c>
      <c r="H123" s="26">
        <v>0</v>
      </c>
      <c r="I123" s="39">
        <f t="shared" si="5"/>
        <v>0</v>
      </c>
      <c r="J123" s="58"/>
      <c r="K123" s="22"/>
      <c r="L123" s="22"/>
      <c r="M123" s="22"/>
      <c r="N123" s="22"/>
      <c r="O123" s="22"/>
      <c r="P123" s="22"/>
      <c r="Q123" s="22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8" customHeight="1" x14ac:dyDescent="0.2">
      <c r="A124" s="19" t="s">
        <v>241</v>
      </c>
      <c r="B124" s="24" t="s">
        <v>242</v>
      </c>
      <c r="C124" s="24"/>
      <c r="D124" s="24" t="s">
        <v>48</v>
      </c>
      <c r="E124" s="25">
        <v>1</v>
      </c>
      <c r="F124" s="19"/>
      <c r="G124" s="26">
        <v>0</v>
      </c>
      <c r="H124" s="26">
        <v>0</v>
      </c>
      <c r="I124" s="39">
        <f t="shared" si="5"/>
        <v>0</v>
      </c>
      <c r="J124" s="58"/>
      <c r="K124" s="22"/>
      <c r="L124" s="22"/>
      <c r="M124" s="22"/>
      <c r="N124" s="22"/>
      <c r="O124" s="22"/>
      <c r="P124" s="22"/>
      <c r="Q124" s="22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8" customHeight="1" x14ac:dyDescent="0.2">
      <c r="A125" s="19" t="s">
        <v>241</v>
      </c>
      <c r="B125" s="24" t="s">
        <v>242</v>
      </c>
      <c r="C125" s="24"/>
      <c r="D125" s="24" t="s">
        <v>48</v>
      </c>
      <c r="E125" s="25">
        <v>1</v>
      </c>
      <c r="F125" s="19"/>
      <c r="G125" s="26">
        <v>0</v>
      </c>
      <c r="H125" s="26">
        <v>0</v>
      </c>
      <c r="I125" s="39">
        <f t="shared" si="5"/>
        <v>0</v>
      </c>
      <c r="J125" s="58"/>
      <c r="K125" s="22"/>
      <c r="L125" s="22"/>
      <c r="M125" s="22"/>
      <c r="N125" s="22"/>
      <c r="O125" s="22"/>
      <c r="P125" s="22"/>
      <c r="Q125" s="22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8" customHeight="1" x14ac:dyDescent="0.2">
      <c r="A126" s="19" t="s">
        <v>241</v>
      </c>
      <c r="B126" s="24" t="s">
        <v>242</v>
      </c>
      <c r="C126" s="24"/>
      <c r="D126" s="24" t="s">
        <v>48</v>
      </c>
      <c r="E126" s="25">
        <v>1</v>
      </c>
      <c r="F126" s="19"/>
      <c r="G126" s="26">
        <v>0</v>
      </c>
      <c r="H126" s="26">
        <v>0</v>
      </c>
      <c r="I126" s="39">
        <f t="shared" si="5"/>
        <v>0</v>
      </c>
      <c r="J126" s="58"/>
      <c r="K126" s="22"/>
      <c r="L126" s="22"/>
      <c r="M126" s="22"/>
      <c r="N126" s="22"/>
      <c r="O126" s="22"/>
      <c r="P126" s="22"/>
      <c r="Q126" s="22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8" customHeight="1" x14ac:dyDescent="0.2">
      <c r="A127" s="19" t="s">
        <v>241</v>
      </c>
      <c r="B127" s="24" t="s">
        <v>242</v>
      </c>
      <c r="C127" s="24"/>
      <c r="D127" s="24" t="s">
        <v>48</v>
      </c>
      <c r="E127" s="25">
        <v>1</v>
      </c>
      <c r="F127" s="19"/>
      <c r="G127" s="26">
        <v>0</v>
      </c>
      <c r="H127" s="26">
        <v>0</v>
      </c>
      <c r="I127" s="39">
        <f t="shared" si="5"/>
        <v>0</v>
      </c>
      <c r="J127" s="58"/>
      <c r="K127" s="22"/>
      <c r="L127" s="22"/>
      <c r="M127" s="22"/>
      <c r="N127" s="22"/>
      <c r="O127" s="22"/>
      <c r="P127" s="22"/>
      <c r="Q127" s="22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8" customHeight="1" x14ac:dyDescent="0.2">
      <c r="A128" s="19" t="s">
        <v>241</v>
      </c>
      <c r="B128" s="24" t="s">
        <v>242</v>
      </c>
      <c r="C128" s="24"/>
      <c r="D128" s="24" t="s">
        <v>48</v>
      </c>
      <c r="E128" s="25">
        <v>1</v>
      </c>
      <c r="F128" s="19"/>
      <c r="G128" s="26">
        <v>0</v>
      </c>
      <c r="H128" s="26">
        <v>0</v>
      </c>
      <c r="I128" s="39">
        <f t="shared" si="5"/>
        <v>0</v>
      </c>
      <c r="J128" s="58"/>
      <c r="K128" s="22"/>
      <c r="L128" s="22"/>
      <c r="M128" s="22"/>
      <c r="N128" s="22"/>
      <c r="O128" s="22"/>
      <c r="P128" s="22"/>
      <c r="Q128" s="22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8" customHeight="1" x14ac:dyDescent="0.2">
      <c r="A129" s="19" t="s">
        <v>243</v>
      </c>
      <c r="B129" s="24" t="s">
        <v>244</v>
      </c>
      <c r="C129" s="24"/>
      <c r="D129" s="24" t="s">
        <v>48</v>
      </c>
      <c r="E129" s="25">
        <v>1</v>
      </c>
      <c r="F129" s="19"/>
      <c r="G129" s="26">
        <v>0</v>
      </c>
      <c r="H129" s="26">
        <v>0</v>
      </c>
      <c r="I129" s="39">
        <f t="shared" si="5"/>
        <v>0</v>
      </c>
      <c r="J129" s="58"/>
      <c r="K129" s="22"/>
      <c r="L129" s="22"/>
      <c r="M129" s="22"/>
      <c r="N129" s="22"/>
      <c r="O129" s="22"/>
      <c r="P129" s="22"/>
      <c r="Q129" s="22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8" customHeight="1" x14ac:dyDescent="0.2">
      <c r="A130" s="19" t="s">
        <v>243</v>
      </c>
      <c r="B130" s="24" t="s">
        <v>244</v>
      </c>
      <c r="C130" s="24"/>
      <c r="D130" s="24" t="s">
        <v>48</v>
      </c>
      <c r="E130" s="25">
        <v>1</v>
      </c>
      <c r="F130" s="68"/>
      <c r="G130" s="26">
        <v>0</v>
      </c>
      <c r="H130" s="26">
        <v>0</v>
      </c>
      <c r="I130" s="39">
        <f t="shared" si="5"/>
        <v>0</v>
      </c>
      <c r="J130" s="58"/>
      <c r="K130" s="22"/>
      <c r="L130" s="22"/>
      <c r="M130" s="22"/>
      <c r="N130" s="22"/>
      <c r="O130" s="22"/>
      <c r="P130" s="22"/>
      <c r="Q130" s="22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8" customHeight="1" x14ac:dyDescent="0.2">
      <c r="A131" s="19" t="s">
        <v>245</v>
      </c>
      <c r="B131" s="24" t="s">
        <v>246</v>
      </c>
      <c r="C131" s="24"/>
      <c r="D131" s="24" t="s">
        <v>48</v>
      </c>
      <c r="E131" s="25">
        <v>1</v>
      </c>
      <c r="F131" s="19"/>
      <c r="G131" s="26">
        <v>0</v>
      </c>
      <c r="H131" s="26">
        <v>0</v>
      </c>
      <c r="I131" s="39">
        <f t="shared" si="5"/>
        <v>0</v>
      </c>
      <c r="J131" s="58"/>
      <c r="K131" s="22"/>
      <c r="L131" s="22"/>
      <c r="M131" s="22"/>
      <c r="N131" s="22"/>
      <c r="O131" s="22"/>
      <c r="P131" s="22"/>
      <c r="Q131" s="22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55.15" customHeight="1" x14ac:dyDescent="0.2">
      <c r="A132" s="30" t="s">
        <v>247</v>
      </c>
      <c r="B132" s="31" t="s">
        <v>248</v>
      </c>
      <c r="C132" s="33" t="s">
        <v>249</v>
      </c>
      <c r="D132" s="33" t="s">
        <v>250</v>
      </c>
      <c r="E132" s="33" t="s">
        <v>251</v>
      </c>
      <c r="F132" s="34"/>
      <c r="G132" s="33" t="s">
        <v>252</v>
      </c>
      <c r="H132" s="33" t="s">
        <v>253</v>
      </c>
      <c r="I132" s="33" t="s">
        <v>254</v>
      </c>
      <c r="J132" s="58"/>
      <c r="K132" s="22"/>
      <c r="L132" s="22"/>
      <c r="M132" s="22"/>
      <c r="N132" s="22"/>
      <c r="O132" s="22"/>
      <c r="P132" s="22"/>
      <c r="Q132" s="22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1:30" ht="18" customHeight="1" x14ac:dyDescent="0.2">
      <c r="A133" s="36" t="s">
        <v>255</v>
      </c>
      <c r="B133" s="39" t="s">
        <v>233</v>
      </c>
      <c r="C133" s="37">
        <f>SUMIFS($E$115:$E$131,$B$115:$B$131,"FGS-1",$D$115:$D$131,"&lt;&gt;VAGO")</f>
        <v>5</v>
      </c>
      <c r="D133" s="37">
        <f>SUMIFS($E$115:$E$131,$B$115:$B$131,"FGS-1",$D$115:$D$131,"VAGO")</f>
        <v>4</v>
      </c>
      <c r="E133" s="37">
        <f t="shared" ref="E133:E138" si="6">C133+D133</f>
        <v>9</v>
      </c>
      <c r="F133" s="38"/>
      <c r="G133" s="39">
        <f>SUMIF($B$115:$B$131,"FGS-1",$G$115:$G$131)</f>
        <v>0</v>
      </c>
      <c r="H133" s="39">
        <f>SUMIF($B$115:$B$131,"FGS-1",$H$115:$H$131)</f>
        <v>6964</v>
      </c>
      <c r="I133" s="39">
        <f>SUMIF($B$115:$B$131,"FGS-1",$I$115:$I$131)</f>
        <v>6964</v>
      </c>
      <c r="J133" s="58"/>
      <c r="K133" s="22"/>
      <c r="L133" s="22"/>
      <c r="M133" s="22"/>
      <c r="N133" s="22"/>
      <c r="O133" s="22"/>
      <c r="P133" s="22"/>
      <c r="Q133" s="22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1:30" ht="18" customHeight="1" x14ac:dyDescent="0.2">
      <c r="A134" s="36" t="s">
        <v>256</v>
      </c>
      <c r="B134" s="39" t="s">
        <v>257</v>
      </c>
      <c r="C134" s="37">
        <f>SUMIFS($E$115:$E$131,$B$115:$B$131,"FGS-2",$D$115:$D$131,"&lt;&gt;VAGO")</f>
        <v>0</v>
      </c>
      <c r="D134" s="37">
        <f>SUMIFS($E$115:$E$131,$B$115:$B$131,"FGS-2",$D$115:$D$131,"VAGO")</f>
        <v>5</v>
      </c>
      <c r="E134" s="37">
        <f t="shared" si="6"/>
        <v>5</v>
      </c>
      <c r="F134" s="36"/>
      <c r="G134" s="39">
        <f>SUMIF($B$115:$B$131,"FGS-2",$G$115:$G$131)</f>
        <v>0</v>
      </c>
      <c r="H134" s="39">
        <f>SUMIF($B$115:$B$131,"FGS-2",$H$115:$H$131)</f>
        <v>0</v>
      </c>
      <c r="I134" s="39">
        <f>SUMIF($B$115:$B$131,"FGS-2",$I$115:$I$131)</f>
        <v>0</v>
      </c>
      <c r="J134" s="58"/>
      <c r="K134" s="22"/>
      <c r="L134" s="22"/>
      <c r="M134" s="22"/>
      <c r="N134" s="22"/>
      <c r="O134" s="22"/>
      <c r="P134" s="22"/>
      <c r="Q134" s="22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1:30" ht="18" customHeight="1" x14ac:dyDescent="0.2">
      <c r="A135" s="36" t="s">
        <v>258</v>
      </c>
      <c r="B135" s="39" t="s">
        <v>244</v>
      </c>
      <c r="C135" s="37">
        <f>SUMIFS($E$115:$E$131,$B$115:$B$131,"FGS-3",$D$115:$D$131,"&lt;&gt;VAGO")</f>
        <v>0</v>
      </c>
      <c r="D135" s="37">
        <f>SUMIFS($E$115:$E$131,$B$115:$B$131,"FGS-3",$D$115:$D$131,"VAGO")</f>
        <v>2</v>
      </c>
      <c r="E135" s="37">
        <f t="shared" si="6"/>
        <v>2</v>
      </c>
      <c r="F135" s="36"/>
      <c r="G135" s="39">
        <f>SUMIF($B$115:$B$131,"FGS-3",$G$115:$G$131)</f>
        <v>0</v>
      </c>
      <c r="H135" s="39">
        <f>SUMIF($B$115:$B$131,"FGS-3",$H$115:$H$131)</f>
        <v>0</v>
      </c>
      <c r="I135" s="39">
        <f>SUMIF($B$115:$B$131,"FGS-3",$I$115:$I$131)</f>
        <v>0</v>
      </c>
      <c r="J135" s="58"/>
      <c r="K135" s="22"/>
      <c r="L135" s="22"/>
      <c r="M135" s="22"/>
      <c r="N135" s="22"/>
      <c r="O135" s="22"/>
      <c r="P135" s="22"/>
      <c r="Q135" s="22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1:30" ht="18" customHeight="1" x14ac:dyDescent="0.2">
      <c r="A136" s="41" t="s">
        <v>259</v>
      </c>
      <c r="B136" s="69" t="s">
        <v>260</v>
      </c>
      <c r="C136" s="37">
        <f>SUMIFS($E$115:$E$131,$B$115:$B$131,"FGA-1",$D$115:$D$131,"&lt;&gt;VAGO")</f>
        <v>0</v>
      </c>
      <c r="D136" s="37">
        <f>SUMIFS($E$115:$E$131,$B$115:$B$131,"FGA-1",$D$115:$D$131,"VAGO")</f>
        <v>1</v>
      </c>
      <c r="E136" s="37">
        <f t="shared" si="6"/>
        <v>1</v>
      </c>
      <c r="F136" s="41"/>
      <c r="G136" s="39">
        <f>SUMIF($B$115:$B$131,"FGA-1",$G$115:$G$131)</f>
        <v>0</v>
      </c>
      <c r="H136" s="39">
        <f>SUMIF($B$115:$B$131,"FGA-1",$H$115:$H$131)</f>
        <v>0</v>
      </c>
      <c r="I136" s="39">
        <f>SUMIF($B$115:$B$131,"FGA-1",$I$115:$I$131)</f>
        <v>0</v>
      </c>
      <c r="J136" s="58"/>
      <c r="K136" s="22"/>
      <c r="L136" s="22"/>
      <c r="M136" s="22"/>
      <c r="N136" s="22"/>
      <c r="O136" s="22"/>
      <c r="P136" s="22"/>
      <c r="Q136" s="22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1:30" ht="18" customHeight="1" x14ac:dyDescent="0.2">
      <c r="A137" s="36" t="s">
        <v>261</v>
      </c>
      <c r="B137" s="39" t="s">
        <v>262</v>
      </c>
      <c r="C137" s="37">
        <f>SUMIFS($E$115:$E$131,$B$115:$B$131,"FGA-2",$D$115:$D$131,"&lt;&gt;VAGO")</f>
        <v>0</v>
      </c>
      <c r="D137" s="37">
        <f>SUMIFS($E$115:$E$131,$B$115:$B$131,"FGA-2",$D$115:$D$131,"VAGO")</f>
        <v>0</v>
      </c>
      <c r="E137" s="37">
        <f t="shared" si="6"/>
        <v>0</v>
      </c>
      <c r="F137" s="41"/>
      <c r="G137" s="39">
        <f>SUMIF($B$115:$B$131,"FGA-2",$G$115:$G$131)</f>
        <v>0</v>
      </c>
      <c r="H137" s="39">
        <f>SUMIF($B$115:$B$131,"FGA-2",$H$115:$H$131)</f>
        <v>0</v>
      </c>
      <c r="I137" s="39">
        <f>SUMIF($B$115:$B$131,"FGA-2",$I$115:$I$131)</f>
        <v>0</v>
      </c>
      <c r="J137" s="58"/>
      <c r="K137" s="22"/>
      <c r="L137" s="22"/>
      <c r="M137" s="22"/>
      <c r="N137" s="22"/>
      <c r="O137" s="22"/>
      <c r="P137" s="22"/>
      <c r="Q137" s="22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1:30" ht="18" customHeight="1" x14ac:dyDescent="0.2">
      <c r="A138" s="36" t="s">
        <v>263</v>
      </c>
      <c r="B138" s="39" t="s">
        <v>264</v>
      </c>
      <c r="C138" s="37">
        <f>SUMIFS($E$115:$E$131,$B$115:$B$131,"FGA-3",$D$115:$D$131,"&lt;&gt;VAGO")</f>
        <v>0</v>
      </c>
      <c r="D138" s="37">
        <f>SUMIFS($E$115:$E$131,$B$115:$B$131,"FGA-3",$D$115:$D$131,"VAGO")</f>
        <v>0</v>
      </c>
      <c r="E138" s="37">
        <f t="shared" si="6"/>
        <v>0</v>
      </c>
      <c r="F138" s="36"/>
      <c r="G138" s="39">
        <f>SUMIF($B$115:$B$131,"FGA-3",$G$115:$G$131)</f>
        <v>0</v>
      </c>
      <c r="H138" s="39">
        <f>SUMIF($B$115:$B$131,"FGA-3",$H$115:$H$131)</f>
        <v>0</v>
      </c>
      <c r="I138" s="39">
        <f>SUMIF($B$115:$B$131,"FGA-3",$I$115:$I$131)</f>
        <v>0</v>
      </c>
      <c r="J138" s="58"/>
      <c r="K138" s="22"/>
      <c r="L138" s="22"/>
      <c r="M138" s="22"/>
      <c r="N138" s="22"/>
      <c r="O138" s="22"/>
      <c r="P138" s="22"/>
      <c r="Q138" s="22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pans="1:30" ht="30.2" customHeight="1" x14ac:dyDescent="0.2">
      <c r="A139" s="30" t="s">
        <v>265</v>
      </c>
      <c r="B139" s="42"/>
      <c r="C139" s="33">
        <f>SUM(C133:C138)</f>
        <v>5</v>
      </c>
      <c r="D139" s="33">
        <f>SUM(D133:D138)</f>
        <v>12</v>
      </c>
      <c r="E139" s="33">
        <f>SUM(E133:E138)</f>
        <v>17</v>
      </c>
      <c r="F139" s="34"/>
      <c r="G139" s="43">
        <f>SUM(G133:G138)</f>
        <v>0</v>
      </c>
      <c r="H139" s="43">
        <f>SUM(H133:H138)</f>
        <v>6964</v>
      </c>
      <c r="I139" s="43">
        <f>SUM(I133:I138)</f>
        <v>6964</v>
      </c>
      <c r="J139" s="58"/>
      <c r="K139" s="22"/>
      <c r="L139" s="22"/>
      <c r="M139" s="22"/>
      <c r="N139" s="22"/>
      <c r="O139" s="22"/>
      <c r="P139" s="22"/>
      <c r="Q139" s="22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pans="1:30" ht="18" customHeight="1" x14ac:dyDescent="0.2">
      <c r="A140" s="45"/>
      <c r="B140" s="46"/>
      <c r="C140" s="46"/>
      <c r="D140" s="46"/>
      <c r="E140" s="46"/>
      <c r="F140" s="45"/>
      <c r="G140" s="46"/>
      <c r="H140" s="46"/>
      <c r="I140" s="70"/>
      <c r="J140" s="54"/>
      <c r="K140" s="7"/>
      <c r="L140" s="13"/>
      <c r="M140" s="13"/>
      <c r="N140" s="13"/>
      <c r="O140" s="13"/>
      <c r="P140" s="13"/>
      <c r="Q140" s="13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1:30" ht="55.15" customHeight="1" x14ac:dyDescent="0.2">
      <c r="A141" s="30"/>
      <c r="B141" s="31"/>
      <c r="C141" s="33" t="s">
        <v>266</v>
      </c>
      <c r="D141" s="33" t="s">
        <v>267</v>
      </c>
      <c r="E141" s="33" t="s">
        <v>268</v>
      </c>
      <c r="F141" s="34"/>
      <c r="G141" s="33" t="s">
        <v>269</v>
      </c>
      <c r="H141" s="33" t="s">
        <v>270</v>
      </c>
      <c r="I141" s="33" t="s">
        <v>271</v>
      </c>
      <c r="J141" s="54"/>
      <c r="K141" s="7"/>
      <c r="L141" s="13"/>
      <c r="M141" s="13"/>
      <c r="N141" s="13"/>
      <c r="O141" s="13"/>
      <c r="P141" s="13"/>
      <c r="Q141" s="13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1:30" ht="30.2" customHeight="1" x14ac:dyDescent="0.2">
      <c r="A142" s="30" t="s">
        <v>272</v>
      </c>
      <c r="B142" s="42"/>
      <c r="C142" s="33">
        <f>SUM(C95+C111+C139)</f>
        <v>68</v>
      </c>
      <c r="D142" s="33">
        <f>SUM(D95+D111+D139)</f>
        <v>31</v>
      </c>
      <c r="E142" s="33">
        <f>SUM(E95+E111+E139)</f>
        <v>99</v>
      </c>
      <c r="F142" s="34"/>
      <c r="G142" s="43">
        <f>SUM(H95+G111+G139)</f>
        <v>55954.09</v>
      </c>
      <c r="H142" s="43">
        <f>SUM(I95+H111+H139)</f>
        <v>287163.52999999997</v>
      </c>
      <c r="I142" s="43">
        <f>SUM(J95+I111+I139)</f>
        <v>343117.62</v>
      </c>
      <c r="J142" s="54"/>
      <c r="K142" s="7"/>
      <c r="L142" s="13"/>
      <c r="M142" s="13"/>
      <c r="N142" s="13"/>
      <c r="O142" s="13"/>
      <c r="P142" s="13"/>
      <c r="Q142" s="13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1:30" ht="18" customHeight="1" thickBot="1" x14ac:dyDescent="0.25">
      <c r="A143" s="45"/>
      <c r="B143" s="46"/>
      <c r="C143" s="46"/>
      <c r="D143" s="46"/>
      <c r="E143" s="46"/>
      <c r="F143" s="45"/>
      <c r="G143" s="46"/>
      <c r="H143" s="46"/>
      <c r="I143" s="70"/>
      <c r="J143" s="54"/>
      <c r="K143" s="7"/>
      <c r="L143" s="13"/>
      <c r="M143" s="13"/>
      <c r="N143" s="13"/>
      <c r="O143" s="13"/>
      <c r="P143" s="13"/>
      <c r="Q143" s="13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1:30" ht="30.2" customHeight="1" x14ac:dyDescent="0.2">
      <c r="A144" s="88" t="s">
        <v>273</v>
      </c>
      <c r="B144" s="89"/>
      <c r="C144" s="89"/>
      <c r="D144" s="89"/>
      <c r="E144" s="89"/>
      <c r="F144" s="90"/>
      <c r="G144" s="47"/>
      <c r="H144" s="46"/>
      <c r="I144" s="46"/>
      <c r="J144" s="50"/>
      <c r="K144" s="22"/>
      <c r="L144" s="8"/>
      <c r="M144" s="13"/>
      <c r="N144" s="13"/>
      <c r="O144" s="13"/>
      <c r="P144" s="13"/>
      <c r="Q144" s="13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1:30" ht="18" customHeight="1" x14ac:dyDescent="0.2">
      <c r="A145" s="91" t="s">
        <v>274</v>
      </c>
      <c r="B145" s="81"/>
      <c r="C145" s="81"/>
      <c r="D145" s="81"/>
      <c r="E145" s="81"/>
      <c r="F145" s="82"/>
      <c r="G145" s="47"/>
      <c r="H145" s="46"/>
      <c r="I145" s="46"/>
      <c r="J145" s="50"/>
      <c r="K145" s="8"/>
      <c r="L145" s="8"/>
      <c r="M145" s="13"/>
      <c r="N145" s="13"/>
      <c r="O145" s="13"/>
      <c r="P145" s="13"/>
      <c r="Q145" s="13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1:30" ht="18" customHeight="1" x14ac:dyDescent="0.2">
      <c r="A146" s="91" t="s">
        <v>275</v>
      </c>
      <c r="B146" s="81"/>
      <c r="C146" s="81"/>
      <c r="D146" s="81"/>
      <c r="E146" s="81"/>
      <c r="F146" s="82"/>
      <c r="G146" s="47"/>
      <c r="H146" s="46"/>
      <c r="I146" s="46"/>
      <c r="J146" s="50"/>
      <c r="K146" s="8"/>
      <c r="L146" s="8"/>
      <c r="M146" s="13"/>
      <c r="N146" s="13"/>
      <c r="O146" s="13"/>
      <c r="P146" s="13"/>
      <c r="Q146" s="13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1:30" ht="18" customHeight="1" x14ac:dyDescent="0.2">
      <c r="A147" s="80" t="s">
        <v>276</v>
      </c>
      <c r="B147" s="81"/>
      <c r="C147" s="81"/>
      <c r="D147" s="81"/>
      <c r="E147" s="81"/>
      <c r="F147" s="82"/>
      <c r="G147" s="47"/>
      <c r="H147" s="46"/>
      <c r="I147" s="46"/>
      <c r="J147" s="50"/>
      <c r="K147" s="8"/>
      <c r="L147" s="8"/>
      <c r="M147" s="13"/>
      <c r="N147" s="13"/>
      <c r="O147" s="13"/>
      <c r="P147" s="13"/>
      <c r="Q147" s="13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1:30" ht="18" customHeight="1" x14ac:dyDescent="0.2">
      <c r="A148" s="80" t="s">
        <v>277</v>
      </c>
      <c r="B148" s="81"/>
      <c r="C148" s="81"/>
      <c r="D148" s="81"/>
      <c r="E148" s="81"/>
      <c r="F148" s="82"/>
      <c r="G148" s="47"/>
      <c r="H148" s="46"/>
      <c r="I148" s="46"/>
      <c r="J148" s="50"/>
      <c r="K148" s="8"/>
      <c r="L148" s="8"/>
      <c r="M148" s="13"/>
      <c r="N148" s="13"/>
      <c r="O148" s="13"/>
      <c r="P148" s="13"/>
      <c r="Q148" s="13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1:30" ht="18" customHeight="1" x14ac:dyDescent="0.2">
      <c r="A149" s="80" t="s">
        <v>278</v>
      </c>
      <c r="B149" s="81"/>
      <c r="C149" s="81"/>
      <c r="D149" s="81"/>
      <c r="E149" s="81"/>
      <c r="F149" s="82"/>
      <c r="G149" s="47"/>
      <c r="H149" s="46"/>
      <c r="I149" s="46"/>
      <c r="J149" s="50"/>
      <c r="K149" s="8"/>
      <c r="L149" s="8"/>
      <c r="M149" s="13"/>
      <c r="N149" s="13"/>
      <c r="O149" s="13"/>
      <c r="P149" s="13"/>
      <c r="Q149" s="13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1:30" ht="18" customHeight="1" thickBot="1" x14ac:dyDescent="0.25">
      <c r="A150" s="92"/>
      <c r="B150" s="93"/>
      <c r="C150" s="93"/>
      <c r="D150" s="93"/>
      <c r="E150" s="93"/>
      <c r="F150" s="94"/>
      <c r="G150" s="47"/>
      <c r="H150" s="46"/>
      <c r="I150" s="46"/>
      <c r="J150" s="50"/>
      <c r="K150" s="8"/>
      <c r="L150" s="8"/>
      <c r="M150" s="13"/>
      <c r="N150" s="13"/>
      <c r="O150" s="13"/>
      <c r="P150" s="13"/>
      <c r="Q150" s="13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1:30" ht="30.2" customHeight="1" x14ac:dyDescent="0.2">
      <c r="A151" s="88" t="s">
        <v>279</v>
      </c>
      <c r="B151" s="89"/>
      <c r="C151" s="89"/>
      <c r="D151" s="89"/>
      <c r="E151" s="89"/>
      <c r="F151" s="90"/>
      <c r="G151" s="47"/>
      <c r="H151" s="46"/>
      <c r="I151" s="46"/>
      <c r="J151" s="50"/>
      <c r="K151" s="8"/>
      <c r="L151" s="8"/>
      <c r="M151" s="13"/>
      <c r="N151" s="13"/>
      <c r="O151" s="13"/>
      <c r="P151" s="13"/>
      <c r="Q151" s="13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1:30" ht="18" customHeight="1" x14ac:dyDescent="0.2">
      <c r="A152" s="91" t="s">
        <v>280</v>
      </c>
      <c r="B152" s="81"/>
      <c r="C152" s="81"/>
      <c r="D152" s="81"/>
      <c r="E152" s="81"/>
      <c r="F152" s="82"/>
      <c r="G152" s="47"/>
      <c r="H152" s="46"/>
      <c r="I152" s="46"/>
      <c r="J152" s="50"/>
      <c r="K152" s="8"/>
      <c r="L152" s="8"/>
      <c r="M152" s="13"/>
      <c r="N152" s="13"/>
      <c r="O152" s="13"/>
      <c r="P152" s="13"/>
      <c r="Q152" s="13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1:30" ht="18" customHeight="1" x14ac:dyDescent="0.2">
      <c r="A153" s="80" t="s">
        <v>281</v>
      </c>
      <c r="B153" s="81"/>
      <c r="C153" s="81"/>
      <c r="D153" s="81"/>
      <c r="E153" s="81"/>
      <c r="F153" s="82"/>
      <c r="G153" s="47"/>
      <c r="H153" s="46"/>
      <c r="I153" s="46"/>
      <c r="J153" s="50"/>
      <c r="K153" s="8"/>
      <c r="L153" s="8"/>
      <c r="M153" s="13"/>
      <c r="N153" s="13"/>
      <c r="O153" s="13"/>
      <c r="P153" s="13"/>
      <c r="Q153" s="13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1:30" ht="30.2" customHeight="1" x14ac:dyDescent="0.2">
      <c r="A154" s="80" t="s">
        <v>282</v>
      </c>
      <c r="B154" s="81"/>
      <c r="C154" s="81"/>
      <c r="D154" s="81"/>
      <c r="E154" s="81"/>
      <c r="F154" s="82"/>
      <c r="G154" s="47"/>
      <c r="H154" s="46"/>
      <c r="I154" s="46"/>
      <c r="J154" s="50"/>
      <c r="K154" s="8"/>
      <c r="L154" s="8"/>
      <c r="M154" s="13"/>
      <c r="N154" s="13"/>
      <c r="O154" s="13"/>
      <c r="P154" s="13"/>
      <c r="Q154" s="13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1:30" ht="33.75" customHeight="1" x14ac:dyDescent="0.2">
      <c r="A155" s="80" t="s">
        <v>283</v>
      </c>
      <c r="B155" s="81"/>
      <c r="C155" s="81"/>
      <c r="D155" s="81"/>
      <c r="E155" s="81"/>
      <c r="F155" s="82"/>
      <c r="G155" s="47"/>
      <c r="H155" s="46"/>
      <c r="I155" s="46"/>
      <c r="J155" s="50"/>
      <c r="K155" s="8"/>
      <c r="L155" s="8"/>
      <c r="M155" s="13"/>
      <c r="N155" s="13"/>
      <c r="O155" s="13"/>
      <c r="P155" s="13"/>
      <c r="Q155" s="13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1:30" ht="18" customHeight="1" x14ac:dyDescent="0.2">
      <c r="A156" s="80" t="s">
        <v>284</v>
      </c>
      <c r="B156" s="81"/>
      <c r="C156" s="81"/>
      <c r="D156" s="81"/>
      <c r="E156" s="81"/>
      <c r="F156" s="82"/>
      <c r="G156" s="47"/>
      <c r="H156" s="46"/>
      <c r="I156" s="46"/>
      <c r="J156" s="50"/>
      <c r="K156" s="8"/>
      <c r="L156" s="8"/>
      <c r="M156" s="13"/>
      <c r="N156" s="13"/>
      <c r="O156" s="13"/>
      <c r="P156" s="13"/>
      <c r="Q156" s="13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1:30" ht="57.75" customHeight="1" x14ac:dyDescent="0.2">
      <c r="A157" s="80" t="s">
        <v>285</v>
      </c>
      <c r="B157" s="81"/>
      <c r="C157" s="81"/>
      <c r="D157" s="81"/>
      <c r="E157" s="81"/>
      <c r="F157" s="82"/>
      <c r="G157" s="47"/>
      <c r="H157" s="46"/>
      <c r="I157" s="46"/>
      <c r="J157" s="50"/>
      <c r="K157" s="8"/>
      <c r="L157" s="8"/>
      <c r="M157" s="13"/>
      <c r="N157" s="13"/>
      <c r="O157" s="13"/>
      <c r="P157" s="13"/>
      <c r="Q157" s="13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1:30" ht="32.25" customHeight="1" x14ac:dyDescent="0.2">
      <c r="A158" s="80" t="s">
        <v>286</v>
      </c>
      <c r="B158" s="81"/>
      <c r="C158" s="81"/>
      <c r="D158" s="81"/>
      <c r="E158" s="81"/>
      <c r="F158" s="82"/>
      <c r="G158" s="47"/>
      <c r="H158" s="46"/>
      <c r="I158" s="46"/>
      <c r="J158" s="50"/>
      <c r="K158" s="8"/>
      <c r="L158" s="8"/>
      <c r="M158" s="13"/>
      <c r="N158" s="13"/>
      <c r="O158" s="13"/>
      <c r="P158" s="13"/>
      <c r="Q158" s="13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1:30" ht="18" customHeight="1" x14ac:dyDescent="0.2">
      <c r="A159" s="80" t="s">
        <v>287</v>
      </c>
      <c r="B159" s="81"/>
      <c r="C159" s="81"/>
      <c r="D159" s="81"/>
      <c r="E159" s="81"/>
      <c r="F159" s="82"/>
      <c r="G159" s="47"/>
      <c r="H159" s="46"/>
      <c r="I159" s="46"/>
      <c r="J159" s="50"/>
      <c r="K159" s="8"/>
      <c r="L159" s="8"/>
      <c r="M159" s="13"/>
      <c r="N159" s="13"/>
      <c r="O159" s="13"/>
      <c r="P159" s="13"/>
      <c r="Q159" s="13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1:30" ht="18" customHeight="1" x14ac:dyDescent="0.2">
      <c r="A160" s="80" t="s">
        <v>288</v>
      </c>
      <c r="B160" s="81"/>
      <c r="C160" s="81"/>
      <c r="D160" s="81"/>
      <c r="E160" s="81"/>
      <c r="F160" s="82"/>
      <c r="G160" s="47"/>
      <c r="H160" s="46"/>
      <c r="I160" s="46"/>
      <c r="J160" s="50"/>
      <c r="K160" s="8"/>
      <c r="L160" s="8"/>
      <c r="M160" s="13"/>
      <c r="N160" s="13"/>
      <c r="O160" s="13"/>
      <c r="P160" s="13"/>
      <c r="Q160" s="13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1:30" ht="18" customHeight="1" x14ac:dyDescent="0.2">
      <c r="A161" s="80" t="s">
        <v>289</v>
      </c>
      <c r="B161" s="81"/>
      <c r="C161" s="81"/>
      <c r="D161" s="81"/>
      <c r="E161" s="81"/>
      <c r="F161" s="82"/>
      <c r="G161" s="47"/>
      <c r="H161" s="46"/>
      <c r="I161" s="46"/>
      <c r="J161" s="50"/>
      <c r="K161" s="8"/>
      <c r="L161" s="8"/>
      <c r="M161" s="13"/>
      <c r="N161" s="13"/>
      <c r="O161" s="13"/>
      <c r="P161" s="13"/>
      <c r="Q161" s="13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1:30" ht="18" customHeight="1" x14ac:dyDescent="0.2">
      <c r="A162" s="80" t="s">
        <v>290</v>
      </c>
      <c r="B162" s="81"/>
      <c r="C162" s="81"/>
      <c r="D162" s="81"/>
      <c r="E162" s="81"/>
      <c r="F162" s="82"/>
      <c r="G162" s="47"/>
      <c r="H162" s="46"/>
      <c r="I162" s="46"/>
      <c r="J162" s="50"/>
      <c r="K162" s="8"/>
      <c r="L162" s="8"/>
      <c r="M162" s="13"/>
      <c r="N162" s="13"/>
      <c r="O162" s="13"/>
      <c r="P162" s="13"/>
      <c r="Q162" s="13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1:30" ht="18" customHeight="1" x14ac:dyDescent="0.2">
      <c r="A163" s="80" t="s">
        <v>291</v>
      </c>
      <c r="B163" s="81"/>
      <c r="C163" s="81"/>
      <c r="D163" s="81"/>
      <c r="E163" s="81"/>
      <c r="F163" s="82"/>
      <c r="G163" s="47"/>
      <c r="H163" s="46"/>
      <c r="I163" s="46"/>
      <c r="J163" s="50"/>
      <c r="K163" s="8"/>
      <c r="L163" s="8"/>
      <c r="M163" s="13"/>
      <c r="N163" s="13"/>
      <c r="O163" s="13"/>
      <c r="P163" s="13"/>
      <c r="Q163" s="13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1:30" ht="18" customHeight="1" x14ac:dyDescent="0.2">
      <c r="A164" s="80" t="s">
        <v>292</v>
      </c>
      <c r="B164" s="81"/>
      <c r="C164" s="81"/>
      <c r="D164" s="81"/>
      <c r="E164" s="81"/>
      <c r="F164" s="82"/>
      <c r="G164" s="47"/>
      <c r="H164" s="46"/>
      <c r="I164" s="46"/>
      <c r="J164" s="50"/>
      <c r="K164" s="8"/>
      <c r="L164" s="8"/>
      <c r="M164" s="13"/>
      <c r="N164" s="13"/>
      <c r="O164" s="13"/>
      <c r="P164" s="13"/>
      <c r="Q164" s="13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1:30" ht="18" customHeight="1" x14ac:dyDescent="0.2">
      <c r="A165" s="80" t="s">
        <v>293</v>
      </c>
      <c r="B165" s="81"/>
      <c r="C165" s="81"/>
      <c r="D165" s="81"/>
      <c r="E165" s="81"/>
      <c r="F165" s="82"/>
      <c r="G165" s="47"/>
      <c r="H165" s="46"/>
      <c r="I165" s="46"/>
      <c r="J165" s="50"/>
      <c r="K165" s="8"/>
      <c r="L165" s="8"/>
      <c r="M165" s="13"/>
      <c r="N165" s="13"/>
      <c r="O165" s="13"/>
      <c r="P165" s="13"/>
      <c r="Q165" s="13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1:30" ht="18" customHeight="1" x14ac:dyDescent="0.2">
      <c r="A166" s="80" t="s">
        <v>294</v>
      </c>
      <c r="B166" s="81"/>
      <c r="C166" s="81"/>
      <c r="D166" s="81"/>
      <c r="E166" s="81"/>
      <c r="F166" s="82"/>
      <c r="G166" s="47"/>
      <c r="H166" s="46"/>
      <c r="I166" s="46"/>
      <c r="J166" s="50"/>
      <c r="K166" s="8"/>
      <c r="L166" s="8"/>
      <c r="M166" s="13"/>
      <c r="N166" s="13"/>
      <c r="O166" s="13"/>
      <c r="P166" s="13"/>
      <c r="Q166" s="13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1:30" ht="18" customHeight="1" x14ac:dyDescent="0.2">
      <c r="A167" s="80" t="s">
        <v>295</v>
      </c>
      <c r="B167" s="81"/>
      <c r="C167" s="81"/>
      <c r="D167" s="81"/>
      <c r="E167" s="81"/>
      <c r="F167" s="82"/>
      <c r="G167" s="47"/>
      <c r="H167" s="46"/>
      <c r="I167" s="46"/>
      <c r="J167" s="50"/>
      <c r="K167" s="8"/>
      <c r="L167" s="8"/>
      <c r="M167" s="13"/>
      <c r="N167" s="13"/>
      <c r="O167" s="13"/>
      <c r="P167" s="13"/>
      <c r="Q167" s="13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1:30" ht="18" customHeight="1" x14ac:dyDescent="0.2">
      <c r="A168" s="80" t="s">
        <v>296</v>
      </c>
      <c r="B168" s="81"/>
      <c r="C168" s="81"/>
      <c r="D168" s="81"/>
      <c r="E168" s="81"/>
      <c r="F168" s="82"/>
      <c r="G168" s="47"/>
      <c r="H168" s="46"/>
      <c r="I168" s="46"/>
      <c r="J168" s="50"/>
      <c r="K168" s="8"/>
      <c r="L168" s="8"/>
      <c r="M168" s="13"/>
      <c r="N168" s="13"/>
      <c r="O168" s="13"/>
      <c r="P168" s="13"/>
      <c r="Q168" s="13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1:30" ht="18" customHeight="1" x14ac:dyDescent="0.2">
      <c r="A169" s="80" t="s">
        <v>297</v>
      </c>
      <c r="B169" s="81"/>
      <c r="C169" s="81"/>
      <c r="D169" s="81"/>
      <c r="E169" s="81"/>
      <c r="F169" s="82"/>
      <c r="G169" s="47"/>
      <c r="H169" s="46"/>
      <c r="I169" s="46"/>
      <c r="J169" s="50"/>
      <c r="K169" s="8"/>
      <c r="L169" s="8"/>
      <c r="M169" s="13"/>
      <c r="N169" s="13"/>
      <c r="O169" s="13"/>
      <c r="P169" s="13"/>
      <c r="Q169" s="13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1:30" ht="18" customHeight="1" x14ac:dyDescent="0.2">
      <c r="A170" s="80" t="s">
        <v>298</v>
      </c>
      <c r="B170" s="81"/>
      <c r="C170" s="81"/>
      <c r="D170" s="81"/>
      <c r="E170" s="81"/>
      <c r="F170" s="82"/>
      <c r="G170" s="47"/>
      <c r="H170" s="46"/>
      <c r="I170" s="46"/>
      <c r="J170" s="50"/>
      <c r="K170" s="8"/>
      <c r="L170" s="8"/>
      <c r="M170" s="13"/>
      <c r="N170" s="13"/>
      <c r="O170" s="13"/>
      <c r="P170" s="13"/>
      <c r="Q170" s="13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1:30" ht="18" customHeight="1" x14ac:dyDescent="0.2">
      <c r="A171" s="80" t="s">
        <v>299</v>
      </c>
      <c r="B171" s="81"/>
      <c r="C171" s="81"/>
      <c r="D171" s="81"/>
      <c r="E171" s="81"/>
      <c r="F171" s="82"/>
      <c r="G171" s="47"/>
      <c r="H171" s="46"/>
      <c r="I171" s="46"/>
      <c r="J171" s="50"/>
      <c r="K171" s="8"/>
      <c r="L171" s="8"/>
      <c r="M171" s="13"/>
      <c r="N171" s="13"/>
      <c r="O171" s="13"/>
      <c r="P171" s="13"/>
      <c r="Q171" s="13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1:30" ht="18" customHeight="1" x14ac:dyDescent="0.2">
      <c r="A172" s="80" t="s">
        <v>300</v>
      </c>
      <c r="B172" s="81"/>
      <c r="C172" s="81"/>
      <c r="D172" s="81"/>
      <c r="E172" s="81"/>
      <c r="F172" s="82"/>
      <c r="G172" s="47"/>
      <c r="H172" s="46"/>
      <c r="I172" s="46"/>
      <c r="J172" s="50"/>
      <c r="K172" s="8"/>
      <c r="L172" s="8"/>
      <c r="M172" s="13"/>
      <c r="N172" s="13"/>
      <c r="O172" s="13"/>
      <c r="P172" s="13"/>
      <c r="Q172" s="13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1:30" ht="32.25" customHeight="1" x14ac:dyDescent="0.2">
      <c r="A173" s="80" t="s">
        <v>301</v>
      </c>
      <c r="B173" s="81"/>
      <c r="C173" s="81"/>
      <c r="D173" s="81"/>
      <c r="E173" s="81"/>
      <c r="F173" s="82"/>
      <c r="G173" s="47"/>
      <c r="H173" s="46"/>
      <c r="I173" s="46"/>
      <c r="J173" s="50"/>
      <c r="K173" s="8"/>
      <c r="L173" s="8"/>
      <c r="M173" s="13"/>
      <c r="N173" s="13"/>
      <c r="O173" s="13"/>
      <c r="P173" s="13"/>
      <c r="Q173" s="13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1:30" ht="38.25" customHeight="1" x14ac:dyDescent="0.2">
      <c r="A174" s="80" t="s">
        <v>302</v>
      </c>
      <c r="B174" s="81"/>
      <c r="C174" s="81"/>
      <c r="D174" s="81"/>
      <c r="E174" s="81"/>
      <c r="F174" s="82"/>
      <c r="G174" s="47"/>
      <c r="H174" s="46"/>
      <c r="I174" s="46"/>
      <c r="J174" s="50"/>
      <c r="K174" s="8"/>
      <c r="L174" s="8"/>
      <c r="M174" s="13"/>
      <c r="N174" s="13"/>
      <c r="O174" s="13"/>
      <c r="P174" s="13"/>
      <c r="Q174" s="13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1:30" ht="18" customHeight="1" x14ac:dyDescent="0.2">
      <c r="A175" s="80" t="s">
        <v>303</v>
      </c>
      <c r="B175" s="81"/>
      <c r="C175" s="81"/>
      <c r="D175" s="81"/>
      <c r="E175" s="81"/>
      <c r="F175" s="82"/>
      <c r="G175" s="47"/>
      <c r="H175" s="46"/>
      <c r="I175" s="46"/>
      <c r="J175" s="50"/>
      <c r="K175" s="8"/>
      <c r="L175" s="8"/>
      <c r="M175" s="13"/>
      <c r="N175" s="13"/>
      <c r="O175" s="13"/>
      <c r="P175" s="13"/>
      <c r="Q175" s="13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1:30" ht="59.25" customHeight="1" x14ac:dyDescent="0.2">
      <c r="A176" s="80" t="s">
        <v>304</v>
      </c>
      <c r="B176" s="81"/>
      <c r="C176" s="81"/>
      <c r="D176" s="81"/>
      <c r="E176" s="81"/>
      <c r="F176" s="82"/>
      <c r="G176" s="47"/>
      <c r="H176" s="46"/>
      <c r="I176" s="46"/>
      <c r="J176" s="50"/>
      <c r="K176" s="8"/>
      <c r="L176" s="8"/>
      <c r="M176" s="13"/>
      <c r="N176" s="13"/>
      <c r="O176" s="13"/>
      <c r="P176" s="13"/>
      <c r="Q176" s="13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1:30" ht="36" customHeight="1" x14ac:dyDescent="0.2">
      <c r="A177" s="80" t="s">
        <v>305</v>
      </c>
      <c r="B177" s="81"/>
      <c r="C177" s="81"/>
      <c r="D177" s="81"/>
      <c r="E177" s="81"/>
      <c r="F177" s="82"/>
      <c r="G177" s="47"/>
      <c r="H177" s="46"/>
      <c r="I177" s="46"/>
      <c r="J177" s="50"/>
      <c r="K177" s="8"/>
      <c r="L177" s="8"/>
      <c r="M177" s="13"/>
      <c r="N177" s="13"/>
      <c r="O177" s="13"/>
      <c r="P177" s="13"/>
      <c r="Q177" s="13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1:30" ht="31.7" customHeight="1" x14ac:dyDescent="0.2">
      <c r="A178" s="80" t="s">
        <v>306</v>
      </c>
      <c r="B178" s="81"/>
      <c r="C178" s="81"/>
      <c r="D178" s="81"/>
      <c r="E178" s="81"/>
      <c r="F178" s="82"/>
      <c r="G178" s="47"/>
      <c r="H178" s="46"/>
      <c r="I178" s="46"/>
      <c r="J178" s="50"/>
      <c r="K178" s="8"/>
      <c r="L178" s="8"/>
      <c r="M178" s="13"/>
      <c r="N178" s="13"/>
      <c r="O178" s="13"/>
      <c r="P178" s="13"/>
      <c r="Q178" s="13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1:30" ht="18" customHeight="1" x14ac:dyDescent="0.2">
      <c r="A179" s="80" t="s">
        <v>307</v>
      </c>
      <c r="B179" s="81"/>
      <c r="C179" s="81"/>
      <c r="D179" s="81"/>
      <c r="E179" s="81"/>
      <c r="F179" s="82"/>
      <c r="G179" s="47"/>
      <c r="H179" s="46"/>
      <c r="I179" s="46"/>
      <c r="J179" s="50"/>
      <c r="K179" s="8"/>
      <c r="L179" s="8"/>
      <c r="M179" s="13"/>
      <c r="N179" s="13"/>
      <c r="O179" s="13"/>
      <c r="P179" s="13"/>
      <c r="Q179" s="13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1:30" ht="18" customHeight="1" x14ac:dyDescent="0.2">
      <c r="A180" s="80" t="s">
        <v>308</v>
      </c>
      <c r="B180" s="81"/>
      <c r="C180" s="81"/>
      <c r="D180" s="81"/>
      <c r="E180" s="81"/>
      <c r="F180" s="82"/>
      <c r="G180" s="47"/>
      <c r="H180" s="46"/>
      <c r="I180" s="46"/>
      <c r="J180" s="50"/>
      <c r="K180" s="8"/>
      <c r="L180" s="8"/>
      <c r="M180" s="13"/>
      <c r="N180" s="13"/>
      <c r="O180" s="13"/>
      <c r="P180" s="13"/>
      <c r="Q180" s="13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1:30" ht="18" customHeight="1" x14ac:dyDescent="0.2">
      <c r="A181" s="80" t="s">
        <v>309</v>
      </c>
      <c r="B181" s="81"/>
      <c r="C181" s="81"/>
      <c r="D181" s="81"/>
      <c r="E181" s="81"/>
      <c r="F181" s="82"/>
      <c r="G181" s="47"/>
      <c r="H181" s="46"/>
      <c r="I181" s="46"/>
      <c r="J181" s="50"/>
      <c r="K181" s="8"/>
      <c r="L181" s="8"/>
      <c r="M181" s="13"/>
      <c r="N181" s="13"/>
      <c r="O181" s="13"/>
      <c r="P181" s="13"/>
      <c r="Q181" s="13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pans="1:30" ht="18" customHeight="1" x14ac:dyDescent="0.2">
      <c r="A182" s="80" t="s">
        <v>310</v>
      </c>
      <c r="B182" s="81"/>
      <c r="C182" s="81"/>
      <c r="D182" s="81"/>
      <c r="E182" s="81"/>
      <c r="F182" s="82"/>
      <c r="G182" s="47"/>
      <c r="H182" s="46"/>
      <c r="I182" s="46"/>
      <c r="J182" s="50"/>
      <c r="K182" s="8"/>
      <c r="L182" s="8"/>
      <c r="M182" s="13"/>
      <c r="N182" s="13"/>
      <c r="O182" s="13"/>
      <c r="P182" s="13"/>
      <c r="Q182" s="13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1:30" ht="18" customHeight="1" x14ac:dyDescent="0.2">
      <c r="A183" s="80" t="s">
        <v>311</v>
      </c>
      <c r="B183" s="81"/>
      <c r="C183" s="81"/>
      <c r="D183" s="81"/>
      <c r="E183" s="81"/>
      <c r="F183" s="82"/>
      <c r="G183" s="47"/>
      <c r="H183" s="46"/>
      <c r="I183" s="46"/>
      <c r="J183" s="50"/>
      <c r="K183" s="8"/>
      <c r="L183" s="8"/>
      <c r="M183" s="13"/>
      <c r="N183" s="13"/>
      <c r="O183" s="13"/>
      <c r="P183" s="13"/>
      <c r="Q183" s="13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1:30" ht="18" customHeight="1" x14ac:dyDescent="0.2">
      <c r="A184" s="80" t="s">
        <v>312</v>
      </c>
      <c r="B184" s="81"/>
      <c r="C184" s="81"/>
      <c r="D184" s="81"/>
      <c r="E184" s="81"/>
      <c r="F184" s="82"/>
      <c r="G184" s="47"/>
      <c r="H184" s="46"/>
      <c r="I184" s="46"/>
      <c r="J184" s="50"/>
      <c r="K184" s="8"/>
      <c r="L184" s="8"/>
      <c r="M184" s="13"/>
      <c r="N184" s="13"/>
      <c r="O184" s="13"/>
      <c r="P184" s="13"/>
      <c r="Q184" s="13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pans="1:30" ht="18" customHeight="1" x14ac:dyDescent="0.2">
      <c r="A185" s="80" t="s">
        <v>313</v>
      </c>
      <c r="B185" s="81"/>
      <c r="C185" s="81"/>
      <c r="D185" s="81"/>
      <c r="E185" s="81"/>
      <c r="F185" s="82"/>
      <c r="G185" s="47"/>
      <c r="H185" s="46"/>
      <c r="I185" s="46"/>
      <c r="J185" s="50"/>
      <c r="K185" s="8"/>
      <c r="L185" s="8"/>
      <c r="M185" s="13"/>
      <c r="N185" s="13"/>
      <c r="O185" s="13"/>
      <c r="P185" s="13"/>
      <c r="Q185" s="13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pans="1:30" ht="18" customHeight="1" x14ac:dyDescent="0.2">
      <c r="A186" s="80" t="s">
        <v>314</v>
      </c>
      <c r="B186" s="81"/>
      <c r="C186" s="81"/>
      <c r="D186" s="81"/>
      <c r="E186" s="81"/>
      <c r="F186" s="82"/>
      <c r="G186" s="47"/>
      <c r="H186" s="46"/>
      <c r="I186" s="46"/>
      <c r="J186" s="50"/>
      <c r="K186" s="8"/>
      <c r="L186" s="8"/>
      <c r="M186" s="13"/>
      <c r="N186" s="13"/>
      <c r="O186" s="13"/>
      <c r="P186" s="13"/>
      <c r="Q186" s="13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pans="1:30" ht="18" customHeight="1" x14ac:dyDescent="0.2">
      <c r="A187" s="80" t="s">
        <v>315</v>
      </c>
      <c r="B187" s="81"/>
      <c r="C187" s="81"/>
      <c r="D187" s="81"/>
      <c r="E187" s="81"/>
      <c r="F187" s="82"/>
      <c r="G187" s="47"/>
      <c r="H187" s="46"/>
      <c r="I187" s="46"/>
      <c r="J187" s="50"/>
      <c r="K187" s="8"/>
      <c r="L187" s="8"/>
      <c r="M187" s="13"/>
      <c r="N187" s="13"/>
      <c r="O187" s="13"/>
      <c r="P187" s="13"/>
      <c r="Q187" s="13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1:30" ht="18" customHeight="1" x14ac:dyDescent="0.2">
      <c r="A188" s="80" t="s">
        <v>316</v>
      </c>
      <c r="B188" s="81"/>
      <c r="C188" s="81"/>
      <c r="D188" s="81"/>
      <c r="E188" s="81"/>
      <c r="F188" s="82"/>
      <c r="G188" s="47"/>
      <c r="H188" s="46"/>
      <c r="I188" s="46"/>
      <c r="J188" s="50"/>
      <c r="K188" s="8"/>
      <c r="L188" s="8"/>
      <c r="M188" s="13"/>
      <c r="N188" s="13"/>
      <c r="O188" s="13"/>
      <c r="P188" s="13"/>
      <c r="Q188" s="13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1:30" ht="18" customHeight="1" x14ac:dyDescent="0.2">
      <c r="A189" s="80" t="s">
        <v>317</v>
      </c>
      <c r="B189" s="81"/>
      <c r="C189" s="81"/>
      <c r="D189" s="81"/>
      <c r="E189" s="81"/>
      <c r="F189" s="82"/>
      <c r="G189" s="47"/>
      <c r="H189" s="46"/>
      <c r="I189" s="46"/>
      <c r="J189" s="50"/>
      <c r="K189" s="8"/>
      <c r="L189" s="8"/>
      <c r="M189" s="13"/>
      <c r="N189" s="13"/>
      <c r="O189" s="13"/>
      <c r="P189" s="13"/>
      <c r="Q189" s="13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1:30" ht="33" customHeight="1" x14ac:dyDescent="0.2">
      <c r="A190" s="80" t="s">
        <v>318</v>
      </c>
      <c r="B190" s="81"/>
      <c r="C190" s="81"/>
      <c r="D190" s="81"/>
      <c r="E190" s="81"/>
      <c r="F190" s="82"/>
      <c r="G190" s="47"/>
      <c r="H190" s="46"/>
      <c r="I190" s="46"/>
      <c r="J190" s="50"/>
      <c r="K190" s="8"/>
      <c r="L190" s="8"/>
      <c r="M190" s="13"/>
      <c r="N190" s="13"/>
      <c r="O190" s="13"/>
      <c r="P190" s="13"/>
      <c r="Q190" s="13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1:30" ht="30.2" customHeight="1" x14ac:dyDescent="0.2">
      <c r="A191" s="80" t="s">
        <v>319</v>
      </c>
      <c r="B191" s="81"/>
      <c r="C191" s="81"/>
      <c r="D191" s="81"/>
      <c r="E191" s="81"/>
      <c r="F191" s="82"/>
      <c r="G191" s="47"/>
      <c r="H191" s="46"/>
      <c r="I191" s="46"/>
      <c r="J191" s="50"/>
      <c r="K191" s="8"/>
      <c r="L191" s="8"/>
      <c r="M191" s="13"/>
      <c r="N191" s="13"/>
      <c r="O191" s="13"/>
      <c r="P191" s="13"/>
      <c r="Q191" s="13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pans="1:30" ht="18" customHeight="1" x14ac:dyDescent="0.2">
      <c r="A192" s="80" t="s">
        <v>320</v>
      </c>
      <c r="B192" s="81"/>
      <c r="C192" s="81"/>
      <c r="D192" s="81"/>
      <c r="E192" s="81"/>
      <c r="F192" s="82"/>
      <c r="G192" s="47"/>
      <c r="H192" s="46"/>
      <c r="I192" s="46"/>
      <c r="J192" s="50"/>
      <c r="K192" s="8"/>
      <c r="L192" s="8"/>
      <c r="M192" s="13"/>
      <c r="N192" s="13"/>
      <c r="O192" s="13"/>
      <c r="P192" s="13"/>
      <c r="Q192" s="13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pans="1:30" ht="61.5" customHeight="1" x14ac:dyDescent="0.2">
      <c r="A193" s="80" t="s">
        <v>321</v>
      </c>
      <c r="B193" s="81"/>
      <c r="C193" s="81"/>
      <c r="D193" s="81"/>
      <c r="E193" s="81"/>
      <c r="F193" s="82"/>
      <c r="G193" s="70"/>
      <c r="H193" s="70"/>
      <c r="I193" s="70"/>
      <c r="J193" s="71"/>
      <c r="K193" s="72"/>
      <c r="L193" s="72"/>
      <c r="M193" s="72"/>
      <c r="N193" s="72"/>
      <c r="O193" s="72"/>
      <c r="P193" s="72"/>
      <c r="Q193" s="72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pans="1:30" ht="33.75" customHeight="1" x14ac:dyDescent="0.2">
      <c r="A194" s="80" t="s">
        <v>322</v>
      </c>
      <c r="B194" s="81"/>
      <c r="C194" s="81"/>
      <c r="D194" s="81"/>
      <c r="E194" s="81"/>
      <c r="F194" s="82"/>
      <c r="G194" s="70"/>
      <c r="H194" s="70"/>
      <c r="I194" s="70"/>
      <c r="J194" s="71"/>
      <c r="K194" s="72"/>
      <c r="L194" s="72"/>
      <c r="M194" s="72"/>
      <c r="N194" s="72"/>
      <c r="O194" s="72"/>
      <c r="P194" s="72"/>
      <c r="Q194" s="72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spans="1:30" ht="27.75" customHeight="1" x14ac:dyDescent="0.2">
      <c r="A195" s="80" t="s">
        <v>323</v>
      </c>
      <c r="B195" s="81"/>
      <c r="C195" s="81"/>
      <c r="D195" s="81"/>
      <c r="E195" s="81"/>
      <c r="F195" s="82"/>
      <c r="G195" s="70"/>
      <c r="H195" s="70"/>
      <c r="I195" s="70"/>
      <c r="J195" s="71"/>
      <c r="K195" s="72"/>
      <c r="L195" s="72"/>
      <c r="M195" s="72"/>
      <c r="N195" s="72"/>
      <c r="O195" s="72"/>
      <c r="P195" s="72"/>
      <c r="Q195" s="72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spans="1:30" ht="18" customHeight="1" x14ac:dyDescent="0.2">
      <c r="A196" s="80" t="s">
        <v>324</v>
      </c>
      <c r="B196" s="81"/>
      <c r="C196" s="81"/>
      <c r="D196" s="81"/>
      <c r="E196" s="81"/>
      <c r="F196" s="82"/>
      <c r="G196" s="70"/>
      <c r="H196" s="70"/>
      <c r="I196" s="70"/>
      <c r="J196" s="71"/>
      <c r="K196" s="72"/>
      <c r="L196" s="72"/>
      <c r="M196" s="72"/>
      <c r="N196" s="72"/>
      <c r="O196" s="72"/>
      <c r="P196" s="72"/>
      <c r="Q196" s="72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spans="1:30" ht="18" customHeight="1" x14ac:dyDescent="0.2">
      <c r="A197" s="80" t="s">
        <v>325</v>
      </c>
      <c r="B197" s="81"/>
      <c r="C197" s="81"/>
      <c r="D197" s="81"/>
      <c r="E197" s="81"/>
      <c r="F197" s="82"/>
      <c r="G197" s="70"/>
      <c r="H197" s="70"/>
      <c r="I197" s="70"/>
      <c r="J197" s="71"/>
      <c r="K197" s="72"/>
      <c r="L197" s="72"/>
      <c r="M197" s="72"/>
      <c r="N197" s="72"/>
      <c r="O197" s="72"/>
      <c r="P197" s="72"/>
      <c r="Q197" s="72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spans="1:30" ht="18" customHeight="1" x14ac:dyDescent="0.2">
      <c r="A198" s="80" t="s">
        <v>326</v>
      </c>
      <c r="B198" s="81"/>
      <c r="C198" s="81"/>
      <c r="D198" s="81"/>
      <c r="E198" s="81"/>
      <c r="F198" s="82"/>
      <c r="G198" s="70"/>
      <c r="H198" s="70"/>
      <c r="I198" s="70"/>
      <c r="J198" s="71"/>
      <c r="K198" s="72"/>
      <c r="L198" s="72"/>
      <c r="M198" s="72"/>
      <c r="N198" s="72"/>
      <c r="O198" s="72"/>
      <c r="P198" s="72"/>
      <c r="Q198" s="72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spans="1:30" ht="18" customHeight="1" x14ac:dyDescent="0.2">
      <c r="A199" s="80" t="s">
        <v>327</v>
      </c>
      <c r="B199" s="81"/>
      <c r="C199" s="81"/>
      <c r="D199" s="81"/>
      <c r="E199" s="81"/>
      <c r="F199" s="82"/>
      <c r="G199" s="70"/>
      <c r="H199" s="70"/>
      <c r="I199" s="70"/>
      <c r="J199" s="71"/>
      <c r="K199" s="72"/>
      <c r="L199" s="72"/>
      <c r="M199" s="72"/>
      <c r="N199" s="72"/>
      <c r="O199" s="72"/>
      <c r="P199" s="72"/>
      <c r="Q199" s="72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spans="1:30" ht="18" customHeight="1" x14ac:dyDescent="0.2">
      <c r="A200" s="80" t="s">
        <v>328</v>
      </c>
      <c r="B200" s="81"/>
      <c r="C200" s="81"/>
      <c r="D200" s="81"/>
      <c r="E200" s="81"/>
      <c r="F200" s="82"/>
      <c r="G200" s="70"/>
      <c r="H200" s="70"/>
      <c r="I200" s="70"/>
      <c r="J200" s="71"/>
      <c r="K200" s="72"/>
      <c r="L200" s="72"/>
      <c r="M200" s="72"/>
      <c r="N200" s="72"/>
      <c r="O200" s="72"/>
      <c r="P200" s="72"/>
      <c r="Q200" s="72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</row>
    <row r="201" spans="1:30" ht="18" customHeight="1" x14ac:dyDescent="0.2">
      <c r="A201" s="80" t="s">
        <v>329</v>
      </c>
      <c r="B201" s="81"/>
      <c r="C201" s="81"/>
      <c r="D201" s="81"/>
      <c r="E201" s="81"/>
      <c r="F201" s="82"/>
      <c r="G201" s="70"/>
      <c r="H201" s="70"/>
      <c r="I201" s="70"/>
      <c r="J201" s="71"/>
      <c r="K201" s="72"/>
      <c r="L201" s="72"/>
      <c r="M201" s="72"/>
      <c r="N201" s="72"/>
      <c r="O201" s="72"/>
      <c r="P201" s="72"/>
      <c r="Q201" s="72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</row>
    <row r="202" spans="1:30" ht="18" customHeight="1" x14ac:dyDescent="0.2">
      <c r="A202" s="80" t="s">
        <v>330</v>
      </c>
      <c r="B202" s="81"/>
      <c r="C202" s="81"/>
      <c r="D202" s="81"/>
      <c r="E202" s="81"/>
      <c r="F202" s="82"/>
      <c r="G202" s="70"/>
      <c r="H202" s="70"/>
      <c r="I202" s="70"/>
      <c r="J202" s="71"/>
      <c r="K202" s="72"/>
      <c r="L202" s="72"/>
      <c r="M202" s="72"/>
      <c r="N202" s="72"/>
      <c r="O202" s="72"/>
      <c r="P202" s="72"/>
      <c r="Q202" s="72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</row>
    <row r="203" spans="1:30" ht="18" customHeight="1" x14ac:dyDescent="0.2">
      <c r="A203" s="80" t="s">
        <v>331</v>
      </c>
      <c r="B203" s="81"/>
      <c r="C203" s="81"/>
      <c r="D203" s="81"/>
      <c r="E203" s="81"/>
      <c r="F203" s="82"/>
      <c r="G203" s="70"/>
      <c r="H203" s="70"/>
      <c r="I203" s="70"/>
      <c r="J203" s="71"/>
      <c r="K203" s="72"/>
      <c r="L203" s="72"/>
      <c r="M203" s="72"/>
      <c r="N203" s="72"/>
      <c r="O203" s="72"/>
      <c r="P203" s="72"/>
      <c r="Q203" s="72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</row>
    <row r="204" spans="1:30" ht="18" customHeight="1" x14ac:dyDescent="0.2">
      <c r="A204" s="80" t="s">
        <v>332</v>
      </c>
      <c r="B204" s="81"/>
      <c r="C204" s="81"/>
      <c r="D204" s="81"/>
      <c r="E204" s="81"/>
      <c r="F204" s="82"/>
      <c r="G204" s="70"/>
      <c r="H204" s="70"/>
      <c r="I204" s="70"/>
      <c r="J204" s="71"/>
      <c r="K204" s="72"/>
      <c r="L204" s="72"/>
      <c r="M204" s="72"/>
      <c r="N204" s="72"/>
      <c r="O204" s="72"/>
      <c r="P204" s="72"/>
      <c r="Q204" s="72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</row>
    <row r="205" spans="1:30" ht="18" customHeight="1" x14ac:dyDescent="0.2">
      <c r="A205" s="80" t="s">
        <v>333</v>
      </c>
      <c r="B205" s="81"/>
      <c r="C205" s="81"/>
      <c r="D205" s="81"/>
      <c r="E205" s="81"/>
      <c r="F205" s="82"/>
      <c r="G205" s="70"/>
      <c r="H205" s="70"/>
      <c r="I205" s="70"/>
      <c r="J205" s="71"/>
      <c r="K205" s="72"/>
      <c r="L205" s="72"/>
      <c r="M205" s="72"/>
      <c r="N205" s="72"/>
      <c r="O205" s="72"/>
      <c r="P205" s="72"/>
      <c r="Q205" s="72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</row>
    <row r="206" spans="1:30" ht="18" customHeight="1" x14ac:dyDescent="0.2">
      <c r="A206" s="80" t="s">
        <v>334</v>
      </c>
      <c r="B206" s="81"/>
      <c r="C206" s="81"/>
      <c r="D206" s="81"/>
      <c r="E206" s="81"/>
      <c r="F206" s="82"/>
      <c r="G206" s="70"/>
      <c r="H206" s="70"/>
      <c r="I206" s="70"/>
      <c r="J206" s="71"/>
      <c r="K206" s="72"/>
      <c r="L206" s="72"/>
      <c r="M206" s="72"/>
      <c r="N206" s="72"/>
      <c r="O206" s="72"/>
      <c r="P206" s="72"/>
      <c r="Q206" s="72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</row>
    <row r="207" spans="1:30" ht="18" customHeight="1" x14ac:dyDescent="0.2">
      <c r="A207" s="80" t="s">
        <v>335</v>
      </c>
      <c r="B207" s="81"/>
      <c r="C207" s="81"/>
      <c r="D207" s="81"/>
      <c r="E207" s="81"/>
      <c r="F207" s="82"/>
      <c r="G207" s="70"/>
      <c r="H207" s="70"/>
      <c r="I207" s="70"/>
      <c r="J207" s="71"/>
      <c r="K207" s="72"/>
      <c r="L207" s="72"/>
      <c r="M207" s="72"/>
      <c r="N207" s="72"/>
      <c r="O207" s="72"/>
      <c r="P207" s="72"/>
      <c r="Q207" s="72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</row>
    <row r="208" spans="1:30" ht="18" customHeight="1" x14ac:dyDescent="0.2">
      <c r="A208" s="80" t="s">
        <v>336</v>
      </c>
      <c r="B208" s="81"/>
      <c r="C208" s="81"/>
      <c r="D208" s="81"/>
      <c r="E208" s="81"/>
      <c r="F208" s="82"/>
      <c r="G208" s="70"/>
      <c r="H208" s="70"/>
      <c r="I208" s="70"/>
      <c r="J208" s="71"/>
      <c r="K208" s="72"/>
      <c r="L208" s="72"/>
      <c r="M208" s="72"/>
      <c r="N208" s="72"/>
      <c r="O208" s="72"/>
      <c r="P208" s="72"/>
      <c r="Q208" s="72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</row>
    <row r="209" spans="1:30" ht="18" customHeight="1" x14ac:dyDescent="0.2">
      <c r="A209" s="80" t="s">
        <v>337</v>
      </c>
      <c r="B209" s="81"/>
      <c r="C209" s="81"/>
      <c r="D209" s="81"/>
      <c r="E209" s="81"/>
      <c r="F209" s="82"/>
      <c r="G209" s="70"/>
      <c r="H209" s="70"/>
      <c r="I209" s="70"/>
      <c r="J209" s="71"/>
      <c r="K209" s="72"/>
      <c r="L209" s="72"/>
      <c r="M209" s="72"/>
      <c r="N209" s="72"/>
      <c r="O209" s="72"/>
      <c r="P209" s="72"/>
      <c r="Q209" s="72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</row>
    <row r="210" spans="1:30" ht="18" customHeight="1" x14ac:dyDescent="0.2">
      <c r="A210" s="80" t="s">
        <v>338</v>
      </c>
      <c r="B210" s="81"/>
      <c r="C210" s="81"/>
      <c r="D210" s="81"/>
      <c r="E210" s="81"/>
      <c r="F210" s="82"/>
      <c r="G210" s="70"/>
      <c r="H210" s="70"/>
      <c r="I210" s="70"/>
      <c r="J210" s="71"/>
      <c r="K210" s="72"/>
      <c r="L210" s="72"/>
      <c r="M210" s="72"/>
      <c r="N210" s="72"/>
      <c r="O210" s="72"/>
      <c r="P210" s="72"/>
      <c r="Q210" s="72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</row>
    <row r="211" spans="1:30" ht="18" customHeight="1" x14ac:dyDescent="0.2">
      <c r="A211" s="80" t="s">
        <v>339</v>
      </c>
      <c r="B211" s="81"/>
      <c r="C211" s="81"/>
      <c r="D211" s="81"/>
      <c r="E211" s="81"/>
      <c r="F211" s="82"/>
      <c r="G211" s="70"/>
      <c r="H211" s="70"/>
      <c r="I211" s="70"/>
      <c r="J211" s="71"/>
      <c r="K211" s="72"/>
      <c r="L211" s="72"/>
      <c r="M211" s="72"/>
      <c r="N211" s="72"/>
      <c r="O211" s="72"/>
      <c r="P211" s="72"/>
      <c r="Q211" s="72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</row>
    <row r="212" spans="1:30" ht="30.2" customHeight="1" thickBot="1" x14ac:dyDescent="0.25">
      <c r="A212" s="83" t="s">
        <v>340</v>
      </c>
      <c r="B212" s="84"/>
      <c r="C212" s="84"/>
      <c r="D212" s="84"/>
      <c r="E212" s="84"/>
      <c r="F212" s="85"/>
      <c r="G212" s="70"/>
      <c r="H212" s="70"/>
      <c r="I212" s="70"/>
      <c r="J212" s="71"/>
      <c r="K212" s="72"/>
      <c r="L212" s="72"/>
      <c r="M212" s="72"/>
      <c r="N212" s="72"/>
      <c r="O212" s="72"/>
      <c r="P212" s="72"/>
      <c r="Q212" s="72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</row>
    <row r="213" spans="1:30" ht="14.25" x14ac:dyDescent="0.2">
      <c r="A213" s="45"/>
      <c r="B213" s="46"/>
      <c r="C213" s="46"/>
      <c r="D213" s="46"/>
      <c r="E213" s="46"/>
      <c r="F213" s="45"/>
      <c r="G213" s="46"/>
      <c r="H213" s="46"/>
      <c r="I213" s="46"/>
      <c r="J213" s="73"/>
      <c r="K213" s="74"/>
      <c r="L213" s="74"/>
      <c r="M213" s="74"/>
      <c r="N213" s="74"/>
      <c r="O213" s="74"/>
      <c r="P213" s="74"/>
      <c r="Q213" s="74"/>
    </row>
    <row r="214" spans="1:30" ht="14.25" x14ac:dyDescent="0.2">
      <c r="A214" s="45"/>
      <c r="B214" s="46"/>
      <c r="C214" s="46"/>
      <c r="D214" s="46"/>
      <c r="E214" s="46"/>
      <c r="F214" s="45"/>
      <c r="G214" s="46"/>
      <c r="H214" s="46"/>
      <c r="I214" s="46"/>
      <c r="J214" s="73"/>
      <c r="K214" s="74"/>
      <c r="L214" s="74"/>
      <c r="M214" s="74"/>
      <c r="N214" s="74"/>
      <c r="O214" s="74"/>
      <c r="P214" s="74"/>
      <c r="Q214" s="74"/>
    </row>
    <row r="215" spans="1:30" ht="14.25" x14ac:dyDescent="0.2">
      <c r="A215" s="45"/>
      <c r="B215" s="46"/>
      <c r="C215" s="46"/>
      <c r="D215" s="46"/>
      <c r="E215" s="46"/>
      <c r="F215" s="45"/>
      <c r="G215" s="46"/>
      <c r="H215" s="46"/>
      <c r="I215" s="46"/>
      <c r="J215" s="73"/>
      <c r="K215" s="74"/>
      <c r="L215" s="74"/>
      <c r="M215" s="74"/>
      <c r="N215" s="74"/>
      <c r="O215" s="74"/>
      <c r="P215" s="74"/>
      <c r="Q215" s="74"/>
    </row>
    <row r="216" spans="1:30" ht="14.25" x14ac:dyDescent="0.2">
      <c r="A216" s="45"/>
      <c r="B216" s="46"/>
      <c r="C216" s="46"/>
      <c r="D216" s="46"/>
      <c r="E216" s="46"/>
      <c r="F216" s="45"/>
      <c r="G216" s="46"/>
      <c r="H216" s="46"/>
      <c r="I216" s="46"/>
      <c r="J216" s="73"/>
      <c r="K216" s="74"/>
      <c r="L216" s="74"/>
      <c r="M216" s="74"/>
      <c r="N216" s="74"/>
      <c r="O216" s="74"/>
      <c r="P216" s="74"/>
      <c r="Q216" s="74"/>
    </row>
    <row r="217" spans="1:30" ht="14.25" x14ac:dyDescent="0.2">
      <c r="A217" s="75"/>
      <c r="B217" s="76"/>
      <c r="C217" s="76"/>
      <c r="D217" s="76"/>
      <c r="E217" s="76"/>
      <c r="F217" s="75"/>
      <c r="G217" s="76"/>
      <c r="H217" s="76"/>
      <c r="I217" s="76"/>
    </row>
    <row r="218" spans="1:30" ht="14.25" x14ac:dyDescent="0.2">
      <c r="A218" s="75"/>
      <c r="B218" s="76"/>
      <c r="C218" s="76"/>
      <c r="D218" s="76"/>
      <c r="E218" s="76"/>
      <c r="F218" s="75"/>
      <c r="G218" s="76"/>
      <c r="H218" s="76"/>
      <c r="I218" s="76"/>
    </row>
    <row r="219" spans="1:30" ht="14.25" x14ac:dyDescent="0.2">
      <c r="A219" s="75"/>
      <c r="B219" s="76"/>
      <c r="C219" s="76"/>
      <c r="D219" s="76"/>
      <c r="E219" s="76"/>
      <c r="F219" s="75"/>
      <c r="G219" s="76"/>
      <c r="H219" s="76"/>
      <c r="I219" s="76"/>
    </row>
    <row r="220" spans="1:30" ht="14.25" x14ac:dyDescent="0.2">
      <c r="A220" s="75"/>
      <c r="B220" s="76"/>
      <c r="C220" s="76"/>
      <c r="D220" s="76"/>
      <c r="E220" s="76"/>
      <c r="F220" s="75"/>
      <c r="G220" s="76"/>
      <c r="H220" s="76"/>
      <c r="I220" s="76"/>
    </row>
    <row r="221" spans="1:30" ht="14.25" x14ac:dyDescent="0.2">
      <c r="A221" s="75"/>
      <c r="B221" s="76"/>
      <c r="C221" s="76"/>
      <c r="D221" s="76"/>
      <c r="E221" s="76"/>
      <c r="F221" s="75"/>
      <c r="G221" s="76"/>
      <c r="H221" s="76"/>
      <c r="I221" s="76"/>
    </row>
    <row r="222" spans="1:30" ht="14.25" x14ac:dyDescent="0.2">
      <c r="A222" s="75"/>
      <c r="B222" s="76"/>
      <c r="C222" s="76"/>
      <c r="D222" s="76"/>
      <c r="E222" s="76"/>
      <c r="F222" s="75"/>
      <c r="G222" s="76"/>
      <c r="H222" s="76"/>
      <c r="I222" s="76"/>
    </row>
    <row r="223" spans="1:30" ht="14.25" x14ac:dyDescent="0.2">
      <c r="A223" s="75"/>
      <c r="B223" s="76"/>
      <c r="C223" s="76"/>
      <c r="D223" s="76"/>
      <c r="E223" s="76"/>
      <c r="F223" s="75"/>
      <c r="G223" s="76"/>
      <c r="H223" s="76"/>
      <c r="I223" s="76"/>
    </row>
    <row r="224" spans="1:30" ht="14.25" x14ac:dyDescent="0.2">
      <c r="A224" s="75"/>
      <c r="B224" s="76"/>
      <c r="C224" s="76"/>
      <c r="D224" s="76"/>
      <c r="E224" s="76"/>
      <c r="F224" s="75"/>
      <c r="G224" s="76"/>
      <c r="H224" s="76"/>
      <c r="I224" s="76"/>
    </row>
    <row r="225" spans="1:30" s="77" customFormat="1" ht="14.25" x14ac:dyDescent="0.2">
      <c r="A225" s="75"/>
      <c r="B225" s="76"/>
      <c r="C225" s="76"/>
      <c r="D225" s="76"/>
      <c r="E225" s="76"/>
      <c r="F225" s="75"/>
      <c r="G225" s="76"/>
      <c r="H225" s="76"/>
      <c r="I225" s="7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77" customFormat="1" ht="14.25" x14ac:dyDescent="0.2">
      <c r="A226" s="75"/>
      <c r="B226" s="76"/>
      <c r="C226" s="76"/>
      <c r="D226" s="76"/>
      <c r="E226" s="76"/>
      <c r="F226" s="75"/>
      <c r="G226" s="76"/>
      <c r="H226" s="76"/>
      <c r="I226" s="7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77" customFormat="1" ht="14.25" x14ac:dyDescent="0.2">
      <c r="A227" s="75"/>
      <c r="B227" s="76"/>
      <c r="C227" s="76"/>
      <c r="D227" s="76"/>
      <c r="E227" s="76"/>
      <c r="F227" s="75"/>
      <c r="G227" s="76"/>
      <c r="H227" s="76"/>
      <c r="I227" s="7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77" customFormat="1" ht="14.25" x14ac:dyDescent="0.2">
      <c r="A228" s="75"/>
      <c r="B228" s="76"/>
      <c r="C228" s="76"/>
      <c r="D228" s="76"/>
      <c r="E228" s="76"/>
      <c r="F228" s="75"/>
      <c r="G228" s="76"/>
      <c r="H228" s="76"/>
      <c r="I228" s="7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77" customFormat="1" ht="14.25" x14ac:dyDescent="0.2">
      <c r="A229" s="75"/>
      <c r="B229" s="76"/>
      <c r="C229" s="76"/>
      <c r="D229" s="76"/>
      <c r="E229" s="76"/>
      <c r="F229" s="75"/>
      <c r="G229" s="76"/>
      <c r="H229" s="76"/>
      <c r="I229" s="7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77" customFormat="1" ht="14.25" x14ac:dyDescent="0.2">
      <c r="A230" s="75"/>
      <c r="B230" s="76"/>
      <c r="C230" s="76"/>
      <c r="D230" s="76"/>
      <c r="E230" s="76"/>
      <c r="F230" s="75"/>
      <c r="G230" s="76"/>
      <c r="H230" s="76"/>
      <c r="I230" s="7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77" customFormat="1" ht="14.25" x14ac:dyDescent="0.2">
      <c r="A231" s="75"/>
      <c r="B231" s="76"/>
      <c r="C231" s="76"/>
      <c r="D231" s="76"/>
      <c r="E231" s="76"/>
      <c r="F231" s="75"/>
      <c r="G231" s="76"/>
      <c r="H231" s="76"/>
      <c r="I231" s="7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77" customFormat="1" ht="14.25" x14ac:dyDescent="0.2">
      <c r="A232" s="75"/>
      <c r="B232" s="76"/>
      <c r="C232" s="76"/>
      <c r="D232" s="76"/>
      <c r="E232" s="76"/>
      <c r="F232" s="75"/>
      <c r="G232" s="76"/>
      <c r="H232" s="76"/>
      <c r="I232" s="7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77" customFormat="1" ht="14.25" x14ac:dyDescent="0.2">
      <c r="A233" s="75"/>
      <c r="B233" s="76"/>
      <c r="C233" s="76"/>
      <c r="D233" s="76"/>
      <c r="E233" s="76"/>
      <c r="F233" s="75"/>
      <c r="G233" s="76"/>
      <c r="H233" s="76"/>
      <c r="I233" s="7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77" customFormat="1" ht="14.25" x14ac:dyDescent="0.2">
      <c r="A234" s="75"/>
      <c r="B234" s="76"/>
      <c r="C234" s="76"/>
      <c r="D234" s="76"/>
      <c r="E234" s="76"/>
      <c r="F234" s="75"/>
      <c r="G234" s="76"/>
      <c r="H234" s="76"/>
      <c r="I234" s="7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77" customFormat="1" ht="14.25" x14ac:dyDescent="0.2">
      <c r="A235" s="75"/>
      <c r="B235" s="76"/>
      <c r="C235" s="76"/>
      <c r="D235" s="76"/>
      <c r="E235" s="76"/>
      <c r="F235" s="75"/>
      <c r="G235" s="76"/>
      <c r="H235" s="76"/>
      <c r="I235" s="7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77" customFormat="1" ht="14.25" x14ac:dyDescent="0.2">
      <c r="A236" s="75"/>
      <c r="B236" s="76"/>
      <c r="C236" s="76"/>
      <c r="D236" s="76"/>
      <c r="E236" s="76"/>
      <c r="F236" s="75"/>
      <c r="G236" s="76"/>
      <c r="H236" s="76"/>
      <c r="I236" s="7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77" customFormat="1" ht="14.25" x14ac:dyDescent="0.2">
      <c r="A237" s="75"/>
      <c r="B237" s="76"/>
      <c r="C237" s="76"/>
      <c r="D237" s="76"/>
      <c r="E237" s="76"/>
      <c r="F237" s="75"/>
      <c r="G237" s="76"/>
      <c r="H237" s="76"/>
      <c r="I237" s="7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77" customFormat="1" ht="14.25" x14ac:dyDescent="0.2">
      <c r="A238" s="75"/>
      <c r="B238" s="76"/>
      <c r="C238" s="76"/>
      <c r="D238" s="76"/>
      <c r="E238" s="76"/>
      <c r="F238" s="75"/>
      <c r="G238" s="76"/>
      <c r="H238" s="76"/>
      <c r="I238" s="7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77" customFormat="1" ht="14.25" x14ac:dyDescent="0.2">
      <c r="A239" s="75"/>
      <c r="B239" s="76"/>
      <c r="C239" s="76"/>
      <c r="D239" s="76"/>
      <c r="E239" s="76"/>
      <c r="F239" s="75"/>
      <c r="G239" s="76"/>
      <c r="H239" s="76"/>
      <c r="I239" s="7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77" customFormat="1" ht="14.25" x14ac:dyDescent="0.2">
      <c r="A240" s="75"/>
      <c r="B240" s="76"/>
      <c r="C240" s="76"/>
      <c r="D240" s="76"/>
      <c r="E240" s="76"/>
      <c r="F240" s="75"/>
      <c r="G240" s="76"/>
      <c r="H240" s="76"/>
      <c r="I240" s="7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77" customFormat="1" ht="14.25" x14ac:dyDescent="0.2">
      <c r="A241" s="75"/>
      <c r="B241" s="76"/>
      <c r="C241" s="76"/>
      <c r="D241" s="76"/>
      <c r="E241" s="76"/>
      <c r="F241" s="75"/>
      <c r="G241" s="76"/>
      <c r="H241" s="76"/>
      <c r="I241" s="7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77" customFormat="1" ht="14.25" x14ac:dyDescent="0.2">
      <c r="A242" s="75"/>
      <c r="B242" s="76"/>
      <c r="C242" s="76"/>
      <c r="D242" s="76"/>
      <c r="E242" s="76"/>
      <c r="F242" s="75"/>
      <c r="G242" s="76"/>
      <c r="H242" s="76"/>
      <c r="I242" s="7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77" customFormat="1" ht="14.25" x14ac:dyDescent="0.2">
      <c r="A243" s="75"/>
      <c r="B243" s="76"/>
      <c r="C243" s="76"/>
      <c r="D243" s="76"/>
      <c r="E243" s="76"/>
      <c r="F243" s="75"/>
      <c r="G243" s="76"/>
      <c r="H243" s="76"/>
      <c r="I243" s="7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77" customFormat="1" ht="14.25" x14ac:dyDescent="0.2">
      <c r="A244" s="75"/>
      <c r="B244" s="76"/>
      <c r="C244" s="76"/>
      <c r="D244" s="76"/>
      <c r="E244" s="76"/>
      <c r="F244" s="75"/>
      <c r="G244" s="76"/>
      <c r="H244" s="76"/>
      <c r="I244" s="7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77" customFormat="1" ht="14.25" x14ac:dyDescent="0.2">
      <c r="A245" s="75"/>
      <c r="B245" s="76"/>
      <c r="C245" s="76"/>
      <c r="D245" s="76"/>
      <c r="E245" s="76"/>
      <c r="F245" s="75"/>
      <c r="G245" s="76"/>
      <c r="H245" s="76"/>
      <c r="I245" s="7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77" customFormat="1" ht="14.25" x14ac:dyDescent="0.2">
      <c r="A246" s="75"/>
      <c r="B246" s="76"/>
      <c r="C246" s="76"/>
      <c r="D246" s="76"/>
      <c r="E246" s="76"/>
      <c r="F246" s="75"/>
      <c r="G246" s="76"/>
      <c r="H246" s="76"/>
      <c r="I246" s="7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77" customFormat="1" ht="14.25" x14ac:dyDescent="0.2">
      <c r="A247" s="75"/>
      <c r="B247" s="76"/>
      <c r="C247" s="76"/>
      <c r="D247" s="76"/>
      <c r="E247" s="76"/>
      <c r="F247" s="75"/>
      <c r="G247" s="76"/>
      <c r="H247" s="76"/>
      <c r="I247" s="7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77" customFormat="1" ht="14.25" x14ac:dyDescent="0.2">
      <c r="A248" s="75"/>
      <c r="B248" s="76"/>
      <c r="C248" s="76"/>
      <c r="D248" s="76"/>
      <c r="E248" s="76"/>
      <c r="F248" s="75"/>
      <c r="G248" s="76"/>
      <c r="H248" s="76"/>
      <c r="I248" s="7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77" customFormat="1" ht="14.25" x14ac:dyDescent="0.2">
      <c r="A249" s="75"/>
      <c r="B249" s="76"/>
      <c r="C249" s="76"/>
      <c r="D249" s="76"/>
      <c r="E249" s="76"/>
      <c r="F249" s="75"/>
      <c r="G249" s="76"/>
      <c r="H249" s="76"/>
      <c r="I249" s="7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77" customFormat="1" ht="14.25" x14ac:dyDescent="0.2">
      <c r="A250" s="75"/>
      <c r="B250" s="76"/>
      <c r="C250" s="76"/>
      <c r="D250" s="76"/>
      <c r="E250" s="76"/>
      <c r="F250" s="75"/>
      <c r="G250" s="76"/>
      <c r="H250" s="76"/>
      <c r="I250" s="7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77" customFormat="1" ht="14.25" x14ac:dyDescent="0.2">
      <c r="A251" s="75"/>
      <c r="B251" s="76"/>
      <c r="C251" s="76"/>
      <c r="D251" s="76"/>
      <c r="E251" s="76"/>
      <c r="F251" s="75"/>
      <c r="G251" s="76"/>
      <c r="H251" s="76"/>
      <c r="I251" s="7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s="77" customFormat="1" ht="14.25" x14ac:dyDescent="0.2">
      <c r="A252" s="75"/>
      <c r="B252" s="76"/>
      <c r="C252" s="76"/>
      <c r="D252" s="76"/>
      <c r="E252" s="76"/>
      <c r="F252" s="75"/>
      <c r="G252" s="76"/>
      <c r="H252" s="76"/>
      <c r="I252" s="7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s="77" customFormat="1" ht="14.25" x14ac:dyDescent="0.2">
      <c r="A253" s="75"/>
      <c r="B253" s="76"/>
      <c r="C253" s="76"/>
      <c r="D253" s="76"/>
      <c r="E253" s="76"/>
      <c r="F253" s="75"/>
      <c r="G253" s="76"/>
      <c r="H253" s="76"/>
      <c r="I253" s="7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s="77" customFormat="1" ht="14.25" x14ac:dyDescent="0.2">
      <c r="A254" s="75"/>
      <c r="B254" s="76"/>
      <c r="C254" s="76"/>
      <c r="D254" s="76"/>
      <c r="E254" s="76"/>
      <c r="F254" s="75"/>
      <c r="G254" s="76"/>
      <c r="H254" s="76"/>
      <c r="I254" s="7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s="77" customFormat="1" ht="14.25" x14ac:dyDescent="0.2">
      <c r="A255" s="75"/>
      <c r="B255" s="76"/>
      <c r="C255" s="76"/>
      <c r="D255" s="76"/>
      <c r="E255" s="76"/>
      <c r="F255" s="75"/>
      <c r="G255" s="76"/>
      <c r="H255" s="76"/>
      <c r="I255" s="7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s="77" customFormat="1" ht="14.25" x14ac:dyDescent="0.2">
      <c r="A256" s="75"/>
      <c r="B256" s="76"/>
      <c r="C256" s="76"/>
      <c r="D256" s="76"/>
      <c r="E256" s="76"/>
      <c r="F256" s="75"/>
      <c r="G256" s="76"/>
      <c r="H256" s="76"/>
      <c r="I256" s="7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s="77" customFormat="1" ht="14.25" x14ac:dyDescent="0.2">
      <c r="A257" s="75"/>
      <c r="B257" s="76"/>
      <c r="C257" s="76"/>
      <c r="D257" s="76"/>
      <c r="E257" s="76"/>
      <c r="F257" s="75"/>
      <c r="G257" s="76"/>
      <c r="H257" s="76"/>
      <c r="I257" s="7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s="77" customFormat="1" ht="14.25" x14ac:dyDescent="0.2">
      <c r="A258" s="75"/>
      <c r="B258" s="76"/>
      <c r="C258" s="76"/>
      <c r="D258" s="76"/>
      <c r="E258" s="76"/>
      <c r="F258" s="75"/>
      <c r="G258" s="76"/>
      <c r="H258" s="76"/>
      <c r="I258" s="7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s="77" customFormat="1" ht="14.25" x14ac:dyDescent="0.2">
      <c r="A259" s="75"/>
      <c r="B259" s="76"/>
      <c r="C259" s="76"/>
      <c r="D259" s="76"/>
      <c r="E259" s="76"/>
      <c r="F259" s="75"/>
      <c r="G259" s="76"/>
      <c r="H259" s="76"/>
      <c r="I259" s="7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s="77" customFormat="1" ht="14.25" x14ac:dyDescent="0.2">
      <c r="A260" s="75"/>
      <c r="B260" s="76"/>
      <c r="C260" s="76"/>
      <c r="D260" s="76"/>
      <c r="E260" s="76"/>
      <c r="F260" s="75"/>
      <c r="G260" s="76"/>
      <c r="H260" s="76"/>
      <c r="I260" s="7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s="77" customFormat="1" ht="14.25" x14ac:dyDescent="0.2">
      <c r="A261" s="75"/>
      <c r="B261" s="76"/>
      <c r="C261" s="76"/>
      <c r="D261" s="76"/>
      <c r="E261" s="76"/>
      <c r="F261" s="75"/>
      <c r="G261" s="76"/>
      <c r="H261" s="76"/>
      <c r="I261" s="7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s="77" customFormat="1" ht="14.25" x14ac:dyDescent="0.2">
      <c r="A262" s="75"/>
      <c r="B262" s="76"/>
      <c r="C262" s="76"/>
      <c r="D262" s="76"/>
      <c r="E262" s="76"/>
      <c r="F262" s="75"/>
      <c r="G262" s="76"/>
      <c r="H262" s="76"/>
      <c r="I262" s="7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s="77" customFormat="1" ht="14.25" x14ac:dyDescent="0.2">
      <c r="A263" s="75"/>
      <c r="B263" s="76"/>
      <c r="C263" s="76"/>
      <c r="D263" s="76"/>
      <c r="E263" s="76"/>
      <c r="F263" s="75"/>
      <c r="G263" s="76"/>
      <c r="H263" s="76"/>
      <c r="I263" s="7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s="77" customFormat="1" ht="14.25" x14ac:dyDescent="0.2">
      <c r="A264" s="75"/>
      <c r="B264" s="76"/>
      <c r="C264" s="76"/>
      <c r="D264" s="76"/>
      <c r="E264" s="76"/>
      <c r="F264" s="75"/>
      <c r="G264" s="76"/>
      <c r="H264" s="76"/>
      <c r="I264" s="7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s="77" customFormat="1" ht="14.25" x14ac:dyDescent="0.2">
      <c r="A265" s="75"/>
      <c r="B265" s="76"/>
      <c r="C265" s="76"/>
      <c r="D265" s="76"/>
      <c r="E265" s="76"/>
      <c r="F265" s="75"/>
      <c r="G265" s="76"/>
      <c r="H265" s="76"/>
      <c r="I265" s="7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s="77" customFormat="1" ht="14.25" x14ac:dyDescent="0.2">
      <c r="A266" s="75"/>
      <c r="B266" s="76"/>
      <c r="C266" s="76"/>
      <c r="D266" s="76"/>
      <c r="E266" s="76"/>
      <c r="F266" s="75"/>
      <c r="G266" s="76"/>
      <c r="H266" s="76"/>
      <c r="I266" s="7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s="77" customFormat="1" ht="14.25" x14ac:dyDescent="0.2">
      <c r="A267" s="75"/>
      <c r="B267" s="76"/>
      <c r="C267" s="76"/>
      <c r="D267" s="76"/>
      <c r="E267" s="76"/>
      <c r="F267" s="75"/>
      <c r="G267" s="76"/>
      <c r="H267" s="76"/>
      <c r="I267" s="7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s="77" customFormat="1" ht="14.25" x14ac:dyDescent="0.2">
      <c r="A268" s="75"/>
      <c r="B268" s="76"/>
      <c r="C268" s="76"/>
      <c r="D268" s="76"/>
      <c r="E268" s="76"/>
      <c r="F268" s="75"/>
      <c r="G268" s="76"/>
      <c r="H268" s="76"/>
      <c r="I268" s="7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s="77" customFormat="1" ht="14.25" x14ac:dyDescent="0.2">
      <c r="A269" s="75"/>
      <c r="B269" s="76"/>
      <c r="C269" s="76"/>
      <c r="D269" s="76"/>
      <c r="E269" s="76"/>
      <c r="F269" s="75"/>
      <c r="G269" s="76"/>
      <c r="H269" s="76"/>
      <c r="I269" s="7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s="77" customFormat="1" ht="14.25" x14ac:dyDescent="0.2">
      <c r="A270" s="75"/>
      <c r="B270" s="76"/>
      <c r="C270" s="76"/>
      <c r="D270" s="76"/>
      <c r="E270" s="76"/>
      <c r="F270" s="75"/>
      <c r="G270" s="76"/>
      <c r="H270" s="76"/>
      <c r="I270" s="7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s="77" customFormat="1" ht="14.25" x14ac:dyDescent="0.2">
      <c r="A271" s="75"/>
      <c r="B271" s="76"/>
      <c r="C271" s="76"/>
      <c r="D271" s="76"/>
      <c r="E271" s="76"/>
      <c r="F271" s="75"/>
      <c r="G271" s="76"/>
      <c r="H271" s="76"/>
      <c r="I271" s="7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s="77" customFormat="1" ht="14.25" x14ac:dyDescent="0.2">
      <c r="A272" s="75"/>
      <c r="B272" s="76"/>
      <c r="C272" s="76"/>
      <c r="D272" s="76"/>
      <c r="E272" s="76"/>
      <c r="F272" s="75"/>
      <c r="G272" s="76"/>
      <c r="H272" s="76"/>
      <c r="I272" s="7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s="77" customFormat="1" ht="14.25" x14ac:dyDescent="0.2">
      <c r="A273" s="75"/>
      <c r="B273" s="76"/>
      <c r="C273" s="76"/>
      <c r="D273" s="76"/>
      <c r="E273" s="76"/>
      <c r="F273" s="75"/>
      <c r="G273" s="76"/>
      <c r="H273" s="76"/>
      <c r="I273" s="7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s="77" customFormat="1" ht="14.25" x14ac:dyDescent="0.2">
      <c r="A274" s="75"/>
      <c r="B274" s="76"/>
      <c r="C274" s="76"/>
      <c r="D274" s="76"/>
      <c r="E274" s="76"/>
      <c r="F274" s="75"/>
      <c r="G274" s="76"/>
      <c r="H274" s="76"/>
      <c r="I274" s="7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s="77" customFormat="1" ht="14.25" x14ac:dyDescent="0.2">
      <c r="A275" s="75"/>
      <c r="B275" s="76"/>
      <c r="C275" s="76"/>
      <c r="D275" s="76"/>
      <c r="E275" s="76"/>
      <c r="F275" s="75"/>
      <c r="G275" s="76"/>
      <c r="H275" s="76"/>
      <c r="I275" s="7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s="77" customFormat="1" ht="14.25" x14ac:dyDescent="0.2">
      <c r="A276" s="75"/>
      <c r="B276" s="76"/>
      <c r="C276" s="76"/>
      <c r="D276" s="76"/>
      <c r="E276" s="76"/>
      <c r="F276" s="75"/>
      <c r="G276" s="76"/>
      <c r="H276" s="76"/>
      <c r="I276" s="7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s="77" customFormat="1" ht="14.25" x14ac:dyDescent="0.2">
      <c r="A277" s="75"/>
      <c r="B277" s="76"/>
      <c r="C277" s="76"/>
      <c r="D277" s="76"/>
      <c r="E277" s="76"/>
      <c r="F277" s="75"/>
      <c r="G277" s="76"/>
      <c r="H277" s="76"/>
      <c r="I277" s="7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s="77" customFormat="1" ht="14.25" x14ac:dyDescent="0.2">
      <c r="A278" s="75"/>
      <c r="B278" s="76"/>
      <c r="C278" s="76"/>
      <c r="D278" s="76"/>
      <c r="E278" s="76"/>
      <c r="F278" s="75"/>
      <c r="G278" s="76"/>
      <c r="H278" s="76"/>
      <c r="I278" s="7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s="77" customFormat="1" ht="14.25" x14ac:dyDescent="0.2">
      <c r="A279" s="75"/>
      <c r="B279" s="76"/>
      <c r="C279" s="76"/>
      <c r="D279" s="76"/>
      <c r="E279" s="76"/>
      <c r="F279" s="75"/>
      <c r="G279" s="76"/>
      <c r="H279" s="76"/>
      <c r="I279" s="7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s="77" customFormat="1" ht="14.25" x14ac:dyDescent="0.2">
      <c r="A280" s="75"/>
      <c r="B280" s="76"/>
      <c r="C280" s="76"/>
      <c r="D280" s="76"/>
      <c r="E280" s="76"/>
      <c r="F280" s="75"/>
      <c r="G280" s="76"/>
      <c r="H280" s="76"/>
      <c r="I280" s="7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s="77" customFormat="1" ht="14.25" x14ac:dyDescent="0.2">
      <c r="A281" s="75"/>
      <c r="B281" s="76"/>
      <c r="C281" s="76"/>
      <c r="D281" s="76"/>
      <c r="E281" s="76"/>
      <c r="F281" s="75"/>
      <c r="G281" s="76"/>
      <c r="H281" s="76"/>
      <c r="I281" s="7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s="77" customFormat="1" ht="14.25" x14ac:dyDescent="0.2">
      <c r="A282" s="75"/>
      <c r="B282" s="76"/>
      <c r="C282" s="76"/>
      <c r="D282" s="76"/>
      <c r="E282" s="76"/>
      <c r="F282" s="75"/>
      <c r="G282" s="76"/>
      <c r="H282" s="76"/>
      <c r="I282" s="7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s="77" customFormat="1" ht="14.25" x14ac:dyDescent="0.2">
      <c r="A283" s="75"/>
      <c r="B283" s="76"/>
      <c r="C283" s="76"/>
      <c r="D283" s="76"/>
      <c r="E283" s="76"/>
      <c r="F283" s="75"/>
      <c r="G283" s="76"/>
      <c r="H283" s="76"/>
      <c r="I283" s="7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s="77" customFormat="1" ht="14.25" x14ac:dyDescent="0.2">
      <c r="A284" s="75"/>
      <c r="B284" s="76"/>
      <c r="C284" s="76"/>
      <c r="D284" s="76"/>
      <c r="E284" s="76"/>
      <c r="F284" s="75"/>
      <c r="G284" s="76"/>
      <c r="H284" s="76"/>
      <c r="I284" s="7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s="77" customFormat="1" ht="14.25" x14ac:dyDescent="0.2">
      <c r="A285" s="75"/>
      <c r="B285" s="76"/>
      <c r="C285" s="76"/>
      <c r="D285" s="76"/>
      <c r="E285" s="76"/>
      <c r="F285" s="75"/>
      <c r="G285" s="76"/>
      <c r="H285" s="76"/>
      <c r="I285" s="7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s="77" customFormat="1" ht="14.25" x14ac:dyDescent="0.2">
      <c r="A286" s="75"/>
      <c r="B286" s="76"/>
      <c r="C286" s="76"/>
      <c r="D286" s="76"/>
      <c r="E286" s="76"/>
      <c r="F286" s="75"/>
      <c r="G286" s="76"/>
      <c r="H286" s="76"/>
      <c r="I286" s="7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s="77" customFormat="1" ht="14.25" x14ac:dyDescent="0.2">
      <c r="A287" s="75"/>
      <c r="B287" s="76"/>
      <c r="C287" s="76"/>
      <c r="D287" s="76"/>
      <c r="E287" s="76"/>
      <c r="F287" s="75"/>
      <c r="G287" s="76"/>
      <c r="H287" s="76"/>
      <c r="I287" s="7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s="77" customFormat="1" ht="14.25" x14ac:dyDescent="0.2">
      <c r="A288" s="75"/>
      <c r="B288" s="76"/>
      <c r="C288" s="76"/>
      <c r="D288" s="76"/>
      <c r="E288" s="76"/>
      <c r="F288" s="75"/>
      <c r="G288" s="76"/>
      <c r="H288" s="76"/>
      <c r="I288" s="7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s="77" customFormat="1" ht="14.25" x14ac:dyDescent="0.2">
      <c r="A289" s="75"/>
      <c r="B289" s="76"/>
      <c r="C289" s="76"/>
      <c r="D289" s="76"/>
      <c r="E289" s="76"/>
      <c r="F289" s="75"/>
      <c r="G289" s="76"/>
      <c r="H289" s="76"/>
      <c r="I289" s="7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s="77" customFormat="1" ht="14.25" x14ac:dyDescent="0.2">
      <c r="A290" s="75"/>
      <c r="B290" s="76"/>
      <c r="C290" s="76"/>
      <c r="D290" s="76"/>
      <c r="E290" s="76"/>
      <c r="F290" s="75"/>
      <c r="G290" s="76"/>
      <c r="H290" s="76"/>
      <c r="I290" s="7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s="77" customFormat="1" ht="14.25" x14ac:dyDescent="0.2">
      <c r="A291" s="75"/>
      <c r="B291" s="76"/>
      <c r="C291" s="76"/>
      <c r="D291" s="76"/>
      <c r="E291" s="76"/>
      <c r="F291" s="75"/>
      <c r="G291" s="76"/>
      <c r="H291" s="76"/>
      <c r="I291" s="7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s="77" customFormat="1" ht="14.25" x14ac:dyDescent="0.2">
      <c r="A292" s="75"/>
      <c r="B292" s="76"/>
      <c r="C292" s="76"/>
      <c r="D292" s="76"/>
      <c r="E292" s="76"/>
      <c r="F292" s="75"/>
      <c r="G292" s="76"/>
      <c r="H292" s="76"/>
      <c r="I292" s="7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s="77" customFormat="1" ht="14.25" x14ac:dyDescent="0.2">
      <c r="A293" s="75"/>
      <c r="B293" s="76"/>
      <c r="C293" s="76"/>
      <c r="D293" s="76"/>
      <c r="E293" s="76"/>
      <c r="F293" s="75"/>
      <c r="G293" s="76"/>
      <c r="H293" s="76"/>
      <c r="I293" s="7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s="77" customFormat="1" ht="14.25" x14ac:dyDescent="0.2">
      <c r="A294" s="75"/>
      <c r="B294" s="76"/>
      <c r="C294" s="76"/>
      <c r="D294" s="76"/>
      <c r="E294" s="76"/>
      <c r="F294" s="75"/>
      <c r="G294" s="76"/>
      <c r="H294" s="76"/>
      <c r="I294" s="7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s="77" customFormat="1" ht="14.25" x14ac:dyDescent="0.2">
      <c r="A295" s="75"/>
      <c r="B295" s="76"/>
      <c r="C295" s="76"/>
      <c r="D295" s="76"/>
      <c r="E295" s="76"/>
      <c r="F295" s="75"/>
      <c r="G295" s="76"/>
      <c r="H295" s="76"/>
      <c r="I295" s="7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s="77" customFormat="1" ht="14.25" x14ac:dyDescent="0.2">
      <c r="A296" s="75"/>
      <c r="B296" s="76"/>
      <c r="C296" s="76"/>
      <c r="D296" s="76"/>
      <c r="E296" s="76"/>
      <c r="F296" s="75"/>
      <c r="G296" s="76"/>
      <c r="H296" s="76"/>
      <c r="I296" s="7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s="77" customFormat="1" ht="14.25" x14ac:dyDescent="0.2">
      <c r="A297" s="75"/>
      <c r="B297" s="76"/>
      <c r="C297" s="76"/>
      <c r="D297" s="76"/>
      <c r="E297" s="76"/>
      <c r="F297" s="75"/>
      <c r="G297" s="76"/>
      <c r="H297" s="76"/>
      <c r="I297" s="7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s="77" customFormat="1" ht="14.25" x14ac:dyDescent="0.2">
      <c r="A298" s="75"/>
      <c r="B298" s="76"/>
      <c r="C298" s="76"/>
      <c r="D298" s="76"/>
      <c r="E298" s="76"/>
      <c r="F298" s="75"/>
      <c r="G298" s="76"/>
      <c r="H298" s="76"/>
      <c r="I298" s="7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s="77" customFormat="1" ht="14.25" x14ac:dyDescent="0.2">
      <c r="A299" s="75"/>
      <c r="B299" s="76"/>
      <c r="C299" s="76"/>
      <c r="D299" s="76"/>
      <c r="E299" s="76"/>
      <c r="F299" s="75"/>
      <c r="G299" s="76"/>
      <c r="H299" s="76"/>
      <c r="I299" s="7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s="77" customFormat="1" ht="14.25" x14ac:dyDescent="0.2">
      <c r="A300" s="75"/>
      <c r="B300" s="76"/>
      <c r="C300" s="76"/>
      <c r="D300" s="76"/>
      <c r="E300" s="76"/>
      <c r="F300" s="75"/>
      <c r="G300" s="76"/>
      <c r="H300" s="76"/>
      <c r="I300" s="7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s="77" customFormat="1" ht="14.25" x14ac:dyDescent="0.2">
      <c r="A301" s="75"/>
      <c r="B301" s="76"/>
      <c r="C301" s="76"/>
      <c r="D301" s="76"/>
      <c r="E301" s="76"/>
      <c r="F301" s="75"/>
      <c r="G301" s="76"/>
      <c r="H301" s="76"/>
      <c r="I301" s="7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s="77" customFormat="1" ht="14.25" x14ac:dyDescent="0.2">
      <c r="A302" s="75"/>
      <c r="B302" s="76"/>
      <c r="C302" s="76"/>
      <c r="D302" s="76"/>
      <c r="E302" s="76"/>
      <c r="F302" s="75"/>
      <c r="G302" s="76"/>
      <c r="H302" s="76"/>
      <c r="I302" s="7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s="77" customFormat="1" ht="14.25" x14ac:dyDescent="0.2">
      <c r="A303" s="75"/>
      <c r="B303" s="76"/>
      <c r="C303" s="76"/>
      <c r="D303" s="76"/>
      <c r="E303" s="76"/>
      <c r="F303" s="75"/>
      <c r="G303" s="76"/>
      <c r="H303" s="76"/>
      <c r="I303" s="7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s="77" customFormat="1" ht="14.25" x14ac:dyDescent="0.2">
      <c r="A304" s="75"/>
      <c r="B304" s="76"/>
      <c r="C304" s="76"/>
      <c r="D304" s="76"/>
      <c r="E304" s="76"/>
      <c r="F304" s="75"/>
      <c r="G304" s="76"/>
      <c r="H304" s="76"/>
      <c r="I304" s="7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s="77" customFormat="1" ht="14.25" x14ac:dyDescent="0.2">
      <c r="A305" s="75"/>
      <c r="B305" s="76"/>
      <c r="C305" s="76"/>
      <c r="D305" s="76"/>
      <c r="E305" s="76"/>
      <c r="F305" s="75"/>
      <c r="G305" s="76"/>
      <c r="H305" s="76"/>
      <c r="I305" s="7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s="77" customFormat="1" ht="14.25" x14ac:dyDescent="0.2">
      <c r="A306" s="75"/>
      <c r="B306" s="76"/>
      <c r="C306" s="76"/>
      <c r="D306" s="76"/>
      <c r="E306" s="76"/>
      <c r="F306" s="75"/>
      <c r="G306" s="76"/>
      <c r="H306" s="76"/>
      <c r="I306" s="7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s="77" customFormat="1" ht="14.25" x14ac:dyDescent="0.2">
      <c r="A307" s="75"/>
      <c r="B307" s="76"/>
      <c r="C307" s="76"/>
      <c r="D307" s="76"/>
      <c r="E307" s="76"/>
      <c r="F307" s="75"/>
      <c r="G307" s="76"/>
      <c r="H307" s="76"/>
      <c r="I307" s="7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s="77" customFormat="1" ht="14.25" x14ac:dyDescent="0.2">
      <c r="A308" s="75"/>
      <c r="B308" s="76"/>
      <c r="C308" s="76"/>
      <c r="D308" s="76"/>
      <c r="E308" s="76"/>
      <c r="F308" s="75"/>
      <c r="G308" s="76"/>
      <c r="H308" s="76"/>
      <c r="I308" s="7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s="77" customFormat="1" ht="14.25" x14ac:dyDescent="0.2">
      <c r="A309" s="75"/>
      <c r="B309" s="76"/>
      <c r="C309" s="76"/>
      <c r="D309" s="76"/>
      <c r="E309" s="76"/>
      <c r="F309" s="75"/>
      <c r="G309" s="76"/>
      <c r="H309" s="76"/>
      <c r="I309" s="7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s="77" customFormat="1" ht="14.25" x14ac:dyDescent="0.2">
      <c r="A310" s="75"/>
      <c r="B310" s="76"/>
      <c r="C310" s="76"/>
      <c r="D310" s="76"/>
      <c r="E310" s="76"/>
      <c r="F310" s="75"/>
      <c r="G310" s="76"/>
      <c r="H310" s="76"/>
      <c r="I310" s="7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s="77" customFormat="1" ht="14.25" x14ac:dyDescent="0.2">
      <c r="A311" s="75"/>
      <c r="B311" s="76"/>
      <c r="C311" s="76"/>
      <c r="D311" s="76"/>
      <c r="E311" s="76"/>
      <c r="F311" s="75"/>
      <c r="G311" s="76"/>
      <c r="H311" s="76"/>
      <c r="I311" s="7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s="77" customFormat="1" ht="14.25" x14ac:dyDescent="0.2">
      <c r="A312" s="75"/>
      <c r="B312" s="76"/>
      <c r="C312" s="76"/>
      <c r="D312" s="76"/>
      <c r="E312" s="76"/>
      <c r="F312" s="75"/>
      <c r="G312" s="76"/>
      <c r="H312" s="76"/>
      <c r="I312" s="7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s="77" customFormat="1" ht="14.25" x14ac:dyDescent="0.2">
      <c r="A313" s="75"/>
      <c r="B313" s="76"/>
      <c r="C313" s="76"/>
      <c r="D313" s="76"/>
      <c r="E313" s="76"/>
      <c r="F313" s="75"/>
      <c r="G313" s="76"/>
      <c r="H313" s="76"/>
      <c r="I313" s="7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s="77" customFormat="1" ht="14.25" x14ac:dyDescent="0.2">
      <c r="A314" s="75"/>
      <c r="B314" s="76"/>
      <c r="C314" s="76"/>
      <c r="D314" s="76"/>
      <c r="E314" s="76"/>
      <c r="F314" s="75"/>
      <c r="G314" s="76"/>
      <c r="H314" s="76"/>
      <c r="I314" s="7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s="77" customFormat="1" ht="14.25" x14ac:dyDescent="0.2">
      <c r="A315" s="75"/>
      <c r="B315" s="76"/>
      <c r="C315" s="76"/>
      <c r="D315" s="76"/>
      <c r="E315" s="76"/>
      <c r="F315" s="75"/>
      <c r="G315" s="76"/>
      <c r="H315" s="76"/>
      <c r="I315" s="7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s="77" customFormat="1" ht="14.25" x14ac:dyDescent="0.2">
      <c r="A316" s="75"/>
      <c r="B316" s="76"/>
      <c r="C316" s="76"/>
      <c r="D316" s="76"/>
      <c r="E316" s="76"/>
      <c r="F316" s="75"/>
      <c r="G316" s="76"/>
      <c r="H316" s="76"/>
      <c r="I316" s="7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s="77" customFormat="1" ht="14.25" x14ac:dyDescent="0.2">
      <c r="A317" s="75"/>
      <c r="B317" s="76"/>
      <c r="C317" s="76"/>
      <c r="D317" s="76"/>
      <c r="E317" s="76"/>
      <c r="F317" s="75"/>
      <c r="G317" s="76"/>
      <c r="H317" s="76"/>
      <c r="I317" s="7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s="77" customFormat="1" ht="14.25" x14ac:dyDescent="0.2">
      <c r="A318" s="75"/>
      <c r="B318" s="76"/>
      <c r="C318" s="76"/>
      <c r="D318" s="76"/>
      <c r="E318" s="76"/>
      <c r="F318" s="75"/>
      <c r="G318" s="76"/>
      <c r="H318" s="76"/>
      <c r="I318" s="7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s="77" customFormat="1" ht="14.25" x14ac:dyDescent="0.2">
      <c r="A319" s="75"/>
      <c r="B319" s="76"/>
      <c r="C319" s="76"/>
      <c r="D319" s="76"/>
      <c r="E319" s="76"/>
      <c r="F319" s="75"/>
      <c r="G319" s="76"/>
      <c r="H319" s="76"/>
      <c r="I319" s="7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s="77" customFormat="1" ht="14.25" x14ac:dyDescent="0.2">
      <c r="A320" s="75"/>
      <c r="B320" s="76"/>
      <c r="C320" s="76"/>
      <c r="D320" s="76"/>
      <c r="E320" s="76"/>
      <c r="F320" s="75"/>
      <c r="G320" s="76"/>
      <c r="H320" s="76"/>
      <c r="I320" s="7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s="77" customFormat="1" ht="14.25" x14ac:dyDescent="0.2">
      <c r="A321" s="75"/>
      <c r="B321" s="76"/>
      <c r="C321" s="76"/>
      <c r="D321" s="76"/>
      <c r="E321" s="76"/>
      <c r="F321" s="75"/>
      <c r="G321" s="76"/>
      <c r="H321" s="76"/>
      <c r="I321" s="7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s="77" customFormat="1" ht="14.25" x14ac:dyDescent="0.2">
      <c r="A322" s="75"/>
      <c r="B322" s="76"/>
      <c r="C322" s="76"/>
      <c r="D322" s="76"/>
      <c r="E322" s="76"/>
      <c r="F322" s="75"/>
      <c r="G322" s="76"/>
      <c r="H322" s="76"/>
      <c r="I322" s="7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s="77" customFormat="1" ht="14.25" x14ac:dyDescent="0.2">
      <c r="A323" s="75"/>
      <c r="B323" s="76"/>
      <c r="C323" s="76"/>
      <c r="D323" s="76"/>
      <c r="E323" s="76"/>
      <c r="F323" s="75"/>
      <c r="G323" s="76"/>
      <c r="H323" s="76"/>
      <c r="I323" s="7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s="77" customFormat="1" ht="14.25" x14ac:dyDescent="0.2">
      <c r="A324" s="75"/>
      <c r="B324" s="76"/>
      <c r="C324" s="76"/>
      <c r="D324" s="76"/>
      <c r="E324" s="76"/>
      <c r="F324" s="75"/>
      <c r="G324" s="76"/>
      <c r="H324" s="76"/>
      <c r="I324" s="7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s="77" customFormat="1" ht="14.25" x14ac:dyDescent="0.2">
      <c r="A325" s="75"/>
      <c r="B325" s="76"/>
      <c r="C325" s="76"/>
      <c r="D325" s="76"/>
      <c r="E325" s="76"/>
      <c r="F325" s="75"/>
      <c r="G325" s="76"/>
      <c r="H325" s="76"/>
      <c r="I325" s="7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s="77" customFormat="1" ht="14.25" x14ac:dyDescent="0.2">
      <c r="A326" s="75"/>
      <c r="B326" s="76"/>
      <c r="C326" s="76"/>
      <c r="D326" s="76"/>
      <c r="E326" s="76"/>
      <c r="F326" s="75"/>
      <c r="G326" s="76"/>
      <c r="H326" s="76"/>
      <c r="I326" s="7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s="77" customFormat="1" ht="14.25" x14ac:dyDescent="0.2">
      <c r="A327" s="75"/>
      <c r="B327" s="76"/>
      <c r="C327" s="76"/>
      <c r="D327" s="76"/>
      <c r="E327" s="76"/>
      <c r="F327" s="75"/>
      <c r="G327" s="76"/>
      <c r="H327" s="76"/>
      <c r="I327" s="7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s="77" customFormat="1" ht="14.25" x14ac:dyDescent="0.2">
      <c r="A328" s="75"/>
      <c r="B328" s="76"/>
      <c r="C328" s="76"/>
      <c r="D328" s="76"/>
      <c r="E328" s="76"/>
      <c r="F328" s="75"/>
      <c r="G328" s="76"/>
      <c r="H328" s="76"/>
      <c r="I328" s="7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s="77" customFormat="1" ht="14.25" x14ac:dyDescent="0.2">
      <c r="A329" s="75"/>
      <c r="B329" s="76"/>
      <c r="C329" s="76"/>
      <c r="D329" s="76"/>
      <c r="E329" s="76"/>
      <c r="F329" s="75"/>
      <c r="G329" s="76"/>
      <c r="H329" s="76"/>
      <c r="I329" s="7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s="77" customFormat="1" ht="14.25" x14ac:dyDescent="0.2">
      <c r="A330" s="75"/>
      <c r="B330" s="76"/>
      <c r="C330" s="76"/>
      <c r="D330" s="76"/>
      <c r="E330" s="76"/>
      <c r="F330" s="75"/>
      <c r="G330" s="76"/>
      <c r="H330" s="76"/>
      <c r="I330" s="7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s="77" customFormat="1" ht="14.25" x14ac:dyDescent="0.2">
      <c r="A331" s="75"/>
      <c r="B331" s="76"/>
      <c r="C331" s="76"/>
      <c r="D331" s="76"/>
      <c r="E331" s="76"/>
      <c r="F331" s="75"/>
      <c r="G331" s="76"/>
      <c r="H331" s="76"/>
      <c r="I331" s="7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s="77" customFormat="1" ht="14.25" x14ac:dyDescent="0.2">
      <c r="A332" s="75"/>
      <c r="B332" s="76"/>
      <c r="C332" s="76"/>
      <c r="D332" s="76"/>
      <c r="E332" s="76"/>
      <c r="F332" s="75"/>
      <c r="G332" s="76"/>
      <c r="H332" s="76"/>
      <c r="I332" s="7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s="77" customFormat="1" ht="14.25" x14ac:dyDescent="0.2">
      <c r="A333" s="75"/>
      <c r="B333" s="76"/>
      <c r="C333" s="76"/>
      <c r="D333" s="76"/>
      <c r="E333" s="76"/>
      <c r="F333" s="75"/>
      <c r="G333" s="76"/>
      <c r="H333" s="76"/>
      <c r="I333" s="7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s="77" customFormat="1" ht="14.25" x14ac:dyDescent="0.2">
      <c r="A334" s="75"/>
      <c r="B334" s="76"/>
      <c r="C334" s="76"/>
      <c r="D334" s="76"/>
      <c r="E334" s="76"/>
      <c r="F334" s="75"/>
      <c r="G334" s="76"/>
      <c r="H334" s="76"/>
      <c r="I334" s="7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s="77" customFormat="1" ht="14.25" x14ac:dyDescent="0.2">
      <c r="A335" s="75"/>
      <c r="B335" s="76"/>
      <c r="C335" s="76"/>
      <c r="D335" s="76"/>
      <c r="E335" s="76"/>
      <c r="F335" s="75"/>
      <c r="G335" s="76"/>
      <c r="H335" s="76"/>
      <c r="I335" s="7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s="77" customFormat="1" ht="14.25" x14ac:dyDescent="0.2">
      <c r="A336" s="75"/>
      <c r="B336" s="76"/>
      <c r="C336" s="76"/>
      <c r="D336" s="76"/>
      <c r="E336" s="76"/>
      <c r="F336" s="75"/>
      <c r="G336" s="76"/>
      <c r="H336" s="76"/>
      <c r="I336" s="7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s="77" customFormat="1" ht="14.25" x14ac:dyDescent="0.2">
      <c r="A337" s="75"/>
      <c r="B337" s="76"/>
      <c r="C337" s="76"/>
      <c r="D337" s="76"/>
      <c r="E337" s="76"/>
      <c r="F337" s="75"/>
      <c r="G337" s="76"/>
      <c r="H337" s="76"/>
      <c r="I337" s="7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s="77" customFormat="1" ht="14.25" x14ac:dyDescent="0.2">
      <c r="A338" s="75"/>
      <c r="B338" s="76"/>
      <c r="C338" s="76"/>
      <c r="D338" s="76"/>
      <c r="E338" s="76"/>
      <c r="F338" s="75"/>
      <c r="G338" s="76"/>
      <c r="H338" s="76"/>
      <c r="I338" s="7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s="77" customFormat="1" ht="14.25" x14ac:dyDescent="0.2">
      <c r="A339" s="75"/>
      <c r="B339" s="76"/>
      <c r="C339" s="76"/>
      <c r="D339" s="76"/>
      <c r="E339" s="76"/>
      <c r="F339" s="75"/>
      <c r="G339" s="76"/>
      <c r="H339" s="76"/>
      <c r="I339" s="7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s="77" customFormat="1" ht="14.25" x14ac:dyDescent="0.2">
      <c r="A340" s="75"/>
      <c r="B340" s="76"/>
      <c r="C340" s="76"/>
      <c r="D340" s="76"/>
      <c r="E340" s="76"/>
      <c r="F340" s="75"/>
      <c r="G340" s="76"/>
      <c r="H340" s="76"/>
      <c r="I340" s="7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s="77" customFormat="1" ht="14.25" x14ac:dyDescent="0.2">
      <c r="A341" s="75"/>
      <c r="B341" s="76"/>
      <c r="C341" s="76"/>
      <c r="D341" s="76"/>
      <c r="E341" s="76"/>
      <c r="F341" s="75"/>
      <c r="G341" s="76"/>
      <c r="H341" s="76"/>
      <c r="I341" s="7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s="77" customFormat="1" ht="14.25" x14ac:dyDescent="0.2">
      <c r="A342" s="75"/>
      <c r="B342" s="76"/>
      <c r="C342" s="76"/>
      <c r="D342" s="76"/>
      <c r="E342" s="76"/>
      <c r="F342" s="75"/>
      <c r="G342" s="76"/>
      <c r="H342" s="76"/>
      <c r="I342" s="7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s="77" customFormat="1" ht="14.25" x14ac:dyDescent="0.2">
      <c r="A343" s="75"/>
      <c r="B343" s="76"/>
      <c r="C343" s="76"/>
      <c r="D343" s="76"/>
      <c r="E343" s="76"/>
      <c r="F343" s="75"/>
      <c r="G343" s="76"/>
      <c r="H343" s="76"/>
      <c r="I343" s="7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s="77" customFormat="1" ht="14.25" x14ac:dyDescent="0.2">
      <c r="A344" s="75"/>
      <c r="B344" s="76"/>
      <c r="C344" s="76"/>
      <c r="D344" s="76"/>
      <c r="E344" s="76"/>
      <c r="F344" s="75"/>
      <c r="G344" s="76"/>
      <c r="H344" s="76"/>
      <c r="I344" s="7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s="77" customFormat="1" ht="14.25" x14ac:dyDescent="0.2">
      <c r="A345" s="75"/>
      <c r="B345" s="76"/>
      <c r="C345" s="76"/>
      <c r="D345" s="76"/>
      <c r="E345" s="76"/>
      <c r="F345" s="75"/>
      <c r="G345" s="76"/>
      <c r="H345" s="76"/>
      <c r="I345" s="7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s="77" customFormat="1" ht="14.25" x14ac:dyDescent="0.2">
      <c r="A346" s="75"/>
      <c r="B346" s="76"/>
      <c r="C346" s="76"/>
      <c r="D346" s="76"/>
      <c r="E346" s="76"/>
      <c r="F346" s="75"/>
      <c r="G346" s="76"/>
      <c r="H346" s="76"/>
      <c r="I346" s="7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s="77" customFormat="1" ht="14.25" x14ac:dyDescent="0.2">
      <c r="A347" s="75"/>
      <c r="B347" s="76"/>
      <c r="C347" s="76"/>
      <c r="D347" s="76"/>
      <c r="E347" s="76"/>
      <c r="F347" s="75"/>
      <c r="G347" s="76"/>
      <c r="H347" s="76"/>
      <c r="I347" s="7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s="77" customFormat="1" ht="14.25" x14ac:dyDescent="0.2">
      <c r="A348" s="75"/>
      <c r="B348" s="76"/>
      <c r="C348" s="76"/>
      <c r="D348" s="76"/>
      <c r="E348" s="76"/>
      <c r="F348" s="75"/>
      <c r="G348" s="76"/>
      <c r="H348" s="76"/>
      <c r="I348" s="7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s="77" customFormat="1" ht="14.25" x14ac:dyDescent="0.2">
      <c r="A349" s="75"/>
      <c r="B349" s="76"/>
      <c r="C349" s="76"/>
      <c r="D349" s="76"/>
      <c r="E349" s="76"/>
      <c r="F349" s="75"/>
      <c r="G349" s="76"/>
      <c r="H349" s="76"/>
      <c r="I349" s="7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s="77" customFormat="1" ht="14.25" x14ac:dyDescent="0.2">
      <c r="A350" s="75"/>
      <c r="B350" s="76"/>
      <c r="C350" s="76"/>
      <c r="D350" s="76"/>
      <c r="E350" s="76"/>
      <c r="F350" s="75"/>
      <c r="G350" s="76"/>
      <c r="H350" s="76"/>
      <c r="I350" s="7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s="77" customFormat="1" ht="14.25" x14ac:dyDescent="0.2">
      <c r="A351" s="75"/>
      <c r="B351" s="76"/>
      <c r="C351" s="76"/>
      <c r="D351" s="76"/>
      <c r="E351" s="76"/>
      <c r="F351" s="75"/>
      <c r="G351" s="76"/>
      <c r="H351" s="76"/>
      <c r="I351" s="7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s="77" customFormat="1" ht="14.25" x14ac:dyDescent="0.2">
      <c r="A352" s="75"/>
      <c r="B352" s="76"/>
      <c r="C352" s="76"/>
      <c r="D352" s="76"/>
      <c r="E352" s="76"/>
      <c r="F352" s="75"/>
      <c r="G352" s="76"/>
      <c r="H352" s="76"/>
      <c r="I352" s="7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s="77" customFormat="1" ht="14.25" x14ac:dyDescent="0.2">
      <c r="A353" s="75"/>
      <c r="B353" s="76"/>
      <c r="C353" s="76"/>
      <c r="D353" s="76"/>
      <c r="E353" s="76"/>
      <c r="F353" s="75"/>
      <c r="G353" s="76"/>
      <c r="H353" s="76"/>
      <c r="I353" s="7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s="77" customFormat="1" ht="14.25" x14ac:dyDescent="0.2">
      <c r="A354" s="75"/>
      <c r="B354" s="76"/>
      <c r="C354" s="76"/>
      <c r="D354" s="76"/>
      <c r="E354" s="76"/>
      <c r="F354" s="75"/>
      <c r="G354" s="76"/>
      <c r="H354" s="76"/>
      <c r="I354" s="7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s="77" customFormat="1" ht="14.25" x14ac:dyDescent="0.2">
      <c r="A355" s="75"/>
      <c r="B355" s="76"/>
      <c r="C355" s="76"/>
      <c r="D355" s="76"/>
      <c r="E355" s="76"/>
      <c r="F355" s="75"/>
      <c r="G355" s="76"/>
      <c r="H355" s="76"/>
      <c r="I355" s="7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s="77" customFormat="1" ht="14.25" x14ac:dyDescent="0.2">
      <c r="A356" s="75"/>
      <c r="B356" s="76"/>
      <c r="C356" s="76"/>
      <c r="D356" s="76"/>
      <c r="E356" s="76"/>
      <c r="F356" s="75"/>
      <c r="G356" s="76"/>
      <c r="H356" s="76"/>
      <c r="I356" s="7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s="77" customFormat="1" ht="14.25" x14ac:dyDescent="0.2">
      <c r="A357" s="75"/>
      <c r="B357" s="76"/>
      <c r="C357" s="76"/>
      <c r="D357" s="76"/>
      <c r="E357" s="76"/>
      <c r="F357" s="75"/>
      <c r="G357" s="76"/>
      <c r="H357" s="76"/>
      <c r="I357" s="7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s="77" customFormat="1" ht="14.25" x14ac:dyDescent="0.2">
      <c r="A358" s="75"/>
      <c r="B358" s="76"/>
      <c r="C358" s="76"/>
      <c r="D358" s="76"/>
      <c r="E358" s="76"/>
      <c r="F358" s="75"/>
      <c r="G358" s="76"/>
      <c r="H358" s="76"/>
      <c r="I358" s="7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s="77" customFormat="1" ht="14.25" x14ac:dyDescent="0.2">
      <c r="A359" s="75"/>
      <c r="B359" s="76"/>
      <c r="C359" s="76"/>
      <c r="D359" s="76"/>
      <c r="E359" s="76"/>
      <c r="F359" s="75"/>
      <c r="G359" s="76"/>
      <c r="H359" s="76"/>
      <c r="I359" s="7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s="77" customFormat="1" ht="14.25" x14ac:dyDescent="0.2">
      <c r="A360" s="75"/>
      <c r="B360" s="76"/>
      <c r="C360" s="76"/>
      <c r="D360" s="76"/>
      <c r="E360" s="76"/>
      <c r="F360" s="75"/>
      <c r="G360" s="76"/>
      <c r="H360" s="76"/>
      <c r="I360" s="7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s="77" customFormat="1" ht="14.25" x14ac:dyDescent="0.2">
      <c r="A361" s="75"/>
      <c r="B361" s="76"/>
      <c r="C361" s="76"/>
      <c r="D361" s="76"/>
      <c r="E361" s="76"/>
      <c r="F361" s="75"/>
      <c r="G361" s="76"/>
      <c r="H361" s="76"/>
      <c r="I361" s="7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s="77" customFormat="1" ht="14.25" x14ac:dyDescent="0.2">
      <c r="A362" s="75"/>
      <c r="B362" s="76"/>
      <c r="C362" s="76"/>
      <c r="D362" s="76"/>
      <c r="E362" s="76"/>
      <c r="F362" s="75"/>
      <c r="G362" s="76"/>
      <c r="H362" s="76"/>
      <c r="I362" s="7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s="77" customFormat="1" ht="14.25" x14ac:dyDescent="0.2">
      <c r="A363" s="75"/>
      <c r="B363" s="76"/>
      <c r="C363" s="76"/>
      <c r="D363" s="76"/>
      <c r="E363" s="76"/>
      <c r="F363" s="75"/>
      <c r="G363" s="76"/>
      <c r="H363" s="76"/>
      <c r="I363" s="7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s="77" customFormat="1" ht="14.25" x14ac:dyDescent="0.2">
      <c r="A364" s="75"/>
      <c r="B364" s="76"/>
      <c r="C364" s="76"/>
      <c r="D364" s="76"/>
      <c r="E364" s="76"/>
      <c r="F364" s="75"/>
      <c r="G364" s="76"/>
      <c r="H364" s="76"/>
      <c r="I364" s="7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s="77" customFormat="1" ht="14.25" x14ac:dyDescent="0.2">
      <c r="A365" s="75"/>
      <c r="B365" s="76"/>
      <c r="C365" s="76"/>
      <c r="D365" s="76"/>
      <c r="E365" s="76"/>
      <c r="F365" s="75"/>
      <c r="G365" s="76"/>
      <c r="H365" s="76"/>
      <c r="I365" s="7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s="77" customFormat="1" ht="14.25" x14ac:dyDescent="0.2">
      <c r="A366" s="75"/>
      <c r="B366" s="76"/>
      <c r="C366" s="76"/>
      <c r="D366" s="76"/>
      <c r="E366" s="76"/>
      <c r="F366" s="75"/>
      <c r="G366" s="76"/>
      <c r="H366" s="76"/>
      <c r="I366" s="7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s="77" customFormat="1" ht="14.25" x14ac:dyDescent="0.2">
      <c r="A367" s="75"/>
      <c r="B367" s="76"/>
      <c r="C367" s="76"/>
      <c r="D367" s="76"/>
      <c r="E367" s="76"/>
      <c r="F367" s="75"/>
      <c r="G367" s="76"/>
      <c r="H367" s="76"/>
      <c r="I367" s="7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s="77" customFormat="1" ht="14.25" x14ac:dyDescent="0.2">
      <c r="A368" s="75"/>
      <c r="B368" s="76"/>
      <c r="C368" s="76"/>
      <c r="D368" s="76"/>
      <c r="E368" s="76"/>
      <c r="F368" s="75"/>
      <c r="G368" s="76"/>
      <c r="H368" s="76"/>
      <c r="I368" s="7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s="77" customFormat="1" ht="14.25" x14ac:dyDescent="0.2">
      <c r="A369" s="75"/>
      <c r="B369" s="76"/>
      <c r="C369" s="76"/>
      <c r="D369" s="76"/>
      <c r="E369" s="76"/>
      <c r="F369" s="75"/>
      <c r="G369" s="76"/>
      <c r="H369" s="76"/>
      <c r="I369" s="7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s="77" customFormat="1" ht="14.25" x14ac:dyDescent="0.2">
      <c r="A370" s="75"/>
      <c r="B370" s="76"/>
      <c r="C370" s="76"/>
      <c r="D370" s="76"/>
      <c r="E370" s="76"/>
      <c r="F370" s="75"/>
      <c r="G370" s="76"/>
      <c r="H370" s="76"/>
      <c r="I370" s="7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s="77" customFormat="1" ht="14.25" x14ac:dyDescent="0.2">
      <c r="A371" s="75"/>
      <c r="B371" s="76"/>
      <c r="C371" s="76"/>
      <c r="D371" s="76"/>
      <c r="E371" s="76"/>
      <c r="F371" s="75"/>
      <c r="G371" s="76"/>
      <c r="H371" s="76"/>
      <c r="I371" s="7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s="77" customFormat="1" ht="14.25" x14ac:dyDescent="0.2">
      <c r="A372" s="75"/>
      <c r="B372" s="76"/>
      <c r="C372" s="76"/>
      <c r="D372" s="76"/>
      <c r="E372" s="76"/>
      <c r="F372" s="75"/>
      <c r="G372" s="76"/>
      <c r="H372" s="76"/>
      <c r="I372" s="7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s="77" customFormat="1" ht="14.25" x14ac:dyDescent="0.2">
      <c r="A373" s="75"/>
      <c r="B373" s="76"/>
      <c r="C373" s="76"/>
      <c r="D373" s="76"/>
      <c r="E373" s="76"/>
      <c r="F373" s="75"/>
      <c r="G373" s="76"/>
      <c r="H373" s="76"/>
      <c r="I373" s="7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s="77" customFormat="1" ht="14.25" x14ac:dyDescent="0.2">
      <c r="A374" s="75"/>
      <c r="B374" s="76"/>
      <c r="C374" s="76"/>
      <c r="D374" s="76"/>
      <c r="E374" s="76"/>
      <c r="F374" s="75"/>
      <c r="G374" s="76"/>
      <c r="H374" s="76"/>
      <c r="I374" s="7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s="77" customFormat="1" ht="14.25" x14ac:dyDescent="0.2">
      <c r="A375" s="75"/>
      <c r="B375" s="76"/>
      <c r="C375" s="76"/>
      <c r="D375" s="76"/>
      <c r="E375" s="76"/>
      <c r="F375" s="75"/>
      <c r="G375" s="76"/>
      <c r="H375" s="76"/>
      <c r="I375" s="7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s="77" customFormat="1" ht="14.25" x14ac:dyDescent="0.2">
      <c r="A376" s="2"/>
      <c r="F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s="77" customFormat="1" ht="14.25" x14ac:dyDescent="0.2">
      <c r="A377" s="2"/>
      <c r="F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s="77" customFormat="1" ht="14.25" x14ac:dyDescent="0.2">
      <c r="A378" s="2"/>
      <c r="F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s="77" customFormat="1" ht="14.25" x14ac:dyDescent="0.2">
      <c r="A379" s="2"/>
      <c r="F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s="77" customFormat="1" ht="14.25" x14ac:dyDescent="0.2">
      <c r="A380" s="2"/>
      <c r="F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s="77" customFormat="1" ht="14.25" x14ac:dyDescent="0.2">
      <c r="A381" s="2"/>
      <c r="F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s="77" customFormat="1" ht="14.25" x14ac:dyDescent="0.2">
      <c r="A382" s="2"/>
      <c r="F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s="77" customFormat="1" ht="14.25" x14ac:dyDescent="0.2">
      <c r="A383" s="2"/>
      <c r="F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s="77" customFormat="1" ht="14.25" x14ac:dyDescent="0.2">
      <c r="A384" s="2"/>
      <c r="F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</sheetData>
  <mergeCells count="76">
    <mergeCell ref="A97:I97"/>
    <mergeCell ref="A1:J1"/>
    <mergeCell ref="A2:J2"/>
    <mergeCell ref="A3:J3"/>
    <mergeCell ref="B4:J4"/>
    <mergeCell ref="A5:J5"/>
    <mergeCell ref="A154:F154"/>
    <mergeCell ref="A113:I113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66:F166"/>
    <mergeCell ref="A155:F155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78:F178"/>
    <mergeCell ref="A167:F167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90:F190"/>
    <mergeCell ref="A179:F179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202:F202"/>
    <mergeCell ref="A191:F191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9:F209"/>
    <mergeCell ref="A210:F210"/>
    <mergeCell ref="A211:F211"/>
    <mergeCell ref="A212:F212"/>
    <mergeCell ref="A203:F203"/>
    <mergeCell ref="A204:F204"/>
    <mergeCell ref="A205:F205"/>
    <mergeCell ref="A206:F206"/>
    <mergeCell ref="A207:F207"/>
    <mergeCell ref="A208:F208"/>
  </mergeCells>
  <dataValidations count="1">
    <dataValidation type="list" allowBlank="1" sqref="D115:D131 D7:D82 D99:D104" xr:uid="{F2DB2A68-7D57-4182-8685-3528E8A5F2BF}">
      <formula1>"AGP,CLH,CLT,COM,CTD,CTI,DES,DISP,ELE,ESG,EST,EXM,EXQ,EXR,FRQ,REV,VAGO"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51" orientation="landscape" horizontalDpi="0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7D497-C937-49B7-AAD1-53CC86AE4798}">
  <dimension ref="A1:AD1032"/>
  <sheetViews>
    <sheetView zoomScale="80" zoomScaleNormal="80" workbookViewId="0">
      <selection sqref="A1:XFD1048576"/>
    </sheetView>
  </sheetViews>
  <sheetFormatPr defaultColWidth="12.625" defaultRowHeight="15" customHeight="1" x14ac:dyDescent="0.2"/>
  <cols>
    <col min="1" max="1" width="70.5" style="2" bestFit="1" customWidth="1"/>
    <col min="2" max="2" width="9.5" style="77" bestFit="1" customWidth="1"/>
    <col min="3" max="3" width="11.75" style="77" bestFit="1" customWidth="1"/>
    <col min="4" max="4" width="10.75" style="77" customWidth="1"/>
    <col min="5" max="5" width="6.875" style="77" customWidth="1"/>
    <col min="6" max="6" width="52.875" style="2" customWidth="1"/>
    <col min="7" max="7" width="11.875" style="77" customWidth="1"/>
    <col min="8" max="10" width="13.625" style="77" customWidth="1"/>
    <col min="11" max="16" width="8" style="2" customWidth="1"/>
    <col min="17" max="17" width="43.875" style="2" customWidth="1"/>
    <col min="18" max="30" width="8" style="2" customWidth="1"/>
    <col min="31" max="16384" width="12.625" style="2"/>
  </cols>
  <sheetData>
    <row r="1" spans="1:30" ht="18" customHeight="1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18" customHeight="1" x14ac:dyDescent="0.2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10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18" customHeight="1" x14ac:dyDescent="0.2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ht="35.1" customHeight="1" x14ac:dyDescent="0.2">
      <c r="A4" s="5" t="s">
        <v>356</v>
      </c>
      <c r="B4" s="104" t="s">
        <v>4</v>
      </c>
      <c r="C4" s="81"/>
      <c r="D4" s="81"/>
      <c r="E4" s="81"/>
      <c r="F4" s="81"/>
      <c r="G4" s="81"/>
      <c r="H4" s="81"/>
      <c r="I4" s="81"/>
      <c r="J4" s="82"/>
      <c r="K4" s="6"/>
    </row>
    <row r="5" spans="1:30" ht="35.1" customHeight="1" x14ac:dyDescent="0.2">
      <c r="A5" s="105" t="s">
        <v>5</v>
      </c>
      <c r="B5" s="106"/>
      <c r="C5" s="106"/>
      <c r="D5" s="106"/>
      <c r="E5" s="106"/>
      <c r="F5" s="106"/>
      <c r="G5" s="106"/>
      <c r="H5" s="106"/>
      <c r="I5" s="106"/>
      <c r="J5" s="107"/>
      <c r="K5" s="7"/>
      <c r="L5" s="8"/>
      <c r="M5" s="8"/>
      <c r="N5" s="8"/>
      <c r="O5" s="8"/>
      <c r="P5" s="8"/>
      <c r="Q5" s="8"/>
    </row>
    <row r="6" spans="1:30" ht="35.1" customHeight="1" x14ac:dyDescent="0.2">
      <c r="A6" s="9" t="s">
        <v>6</v>
      </c>
      <c r="B6" s="10" t="s">
        <v>7</v>
      </c>
      <c r="C6" s="10" t="s">
        <v>8</v>
      </c>
      <c r="D6" s="10" t="s">
        <v>9</v>
      </c>
      <c r="E6" s="10" t="s">
        <v>10</v>
      </c>
      <c r="F6" s="11" t="s">
        <v>11</v>
      </c>
      <c r="G6" s="10" t="s">
        <v>12</v>
      </c>
      <c r="H6" s="10" t="s">
        <v>13</v>
      </c>
      <c r="I6" s="10" t="s">
        <v>14</v>
      </c>
      <c r="J6" s="12" t="s">
        <v>15</v>
      </c>
      <c r="K6" s="7"/>
      <c r="L6" s="13"/>
      <c r="M6" s="13"/>
      <c r="N6" s="13"/>
      <c r="O6" s="13"/>
      <c r="P6" s="13"/>
      <c r="Q6" s="13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18" customHeight="1" x14ac:dyDescent="0.2">
      <c r="A7" s="15" t="s">
        <v>16</v>
      </c>
      <c r="B7" s="16" t="s">
        <v>17</v>
      </c>
      <c r="C7" s="17"/>
      <c r="D7" s="17" t="s">
        <v>28</v>
      </c>
      <c r="E7" s="18">
        <v>1</v>
      </c>
      <c r="F7" s="19" t="s">
        <v>350</v>
      </c>
      <c r="G7" s="20">
        <v>0</v>
      </c>
      <c r="H7" s="20">
        <v>0</v>
      </c>
      <c r="I7" s="20">
        <v>18000</v>
      </c>
      <c r="J7" s="21">
        <f t="shared" ref="J7:J70" si="0">SUM(G7:I7)</f>
        <v>18000</v>
      </c>
      <c r="K7" s="22"/>
      <c r="L7" s="22"/>
      <c r="M7" s="22"/>
      <c r="N7" s="22"/>
      <c r="O7" s="22"/>
      <c r="P7" s="22"/>
      <c r="Q7" s="22"/>
      <c r="R7" s="23"/>
      <c r="S7" s="23"/>
      <c r="T7" s="23"/>
      <c r="U7" s="23"/>
      <c r="V7" s="23"/>
      <c r="W7" s="23"/>
      <c r="X7" s="23"/>
      <c r="Y7" s="23"/>
      <c r="Z7" s="23"/>
      <c r="AA7" s="6"/>
      <c r="AB7" s="6"/>
      <c r="AC7" s="6"/>
      <c r="AD7" s="6"/>
    </row>
    <row r="8" spans="1:30" ht="18" customHeight="1" x14ac:dyDescent="0.2">
      <c r="A8" s="15" t="s">
        <v>20</v>
      </c>
      <c r="B8" s="16" t="s">
        <v>21</v>
      </c>
      <c r="C8" s="17"/>
      <c r="D8" s="17" t="s">
        <v>48</v>
      </c>
      <c r="E8" s="18">
        <v>1</v>
      </c>
      <c r="F8" s="19"/>
      <c r="G8" s="20">
        <v>0</v>
      </c>
      <c r="H8" s="20"/>
      <c r="I8" s="20"/>
      <c r="J8" s="21">
        <f t="shared" si="0"/>
        <v>0</v>
      </c>
      <c r="K8" s="22"/>
      <c r="L8" s="22"/>
      <c r="M8" s="22"/>
      <c r="N8" s="22"/>
      <c r="O8" s="22"/>
      <c r="P8" s="22"/>
      <c r="Q8" s="22"/>
      <c r="R8" s="23"/>
      <c r="S8" s="23"/>
      <c r="T8" s="23"/>
      <c r="U8" s="23"/>
      <c r="V8" s="23"/>
      <c r="W8" s="23"/>
      <c r="X8" s="23"/>
      <c r="Y8" s="23"/>
      <c r="Z8" s="23"/>
      <c r="AA8" s="6"/>
      <c r="AB8" s="6"/>
      <c r="AC8" s="6"/>
      <c r="AD8" s="6"/>
    </row>
    <row r="9" spans="1:30" ht="18" customHeight="1" x14ac:dyDescent="0.2">
      <c r="A9" s="19" t="s">
        <v>24</v>
      </c>
      <c r="B9" s="24" t="s">
        <v>21</v>
      </c>
      <c r="C9" s="24"/>
      <c r="D9" s="24" t="s">
        <v>22</v>
      </c>
      <c r="E9" s="25">
        <v>1</v>
      </c>
      <c r="F9" s="19" t="s">
        <v>25</v>
      </c>
      <c r="G9" s="26">
        <v>0</v>
      </c>
      <c r="H9" s="26">
        <v>2600</v>
      </c>
      <c r="I9" s="26">
        <v>10400</v>
      </c>
      <c r="J9" s="21">
        <f t="shared" si="0"/>
        <v>13000</v>
      </c>
      <c r="K9" s="22"/>
      <c r="L9" s="22"/>
      <c r="M9" s="22"/>
      <c r="N9" s="22"/>
      <c r="O9" s="22"/>
      <c r="P9" s="22"/>
      <c r="Q9" s="22"/>
      <c r="R9" s="23"/>
      <c r="S9" s="23"/>
      <c r="T9" s="23"/>
      <c r="U9" s="23"/>
      <c r="V9" s="23"/>
      <c r="W9" s="23"/>
      <c r="X9" s="23"/>
      <c r="Y9" s="23"/>
      <c r="Z9" s="23"/>
      <c r="AA9" s="6"/>
      <c r="AB9" s="6"/>
      <c r="AC9" s="6"/>
      <c r="AD9" s="6"/>
    </row>
    <row r="10" spans="1:30" ht="18" customHeight="1" x14ac:dyDescent="0.2">
      <c r="A10" s="19" t="s">
        <v>26</v>
      </c>
      <c r="B10" s="24" t="s">
        <v>27</v>
      </c>
      <c r="C10" s="24"/>
      <c r="D10" s="24" t="s">
        <v>28</v>
      </c>
      <c r="E10" s="25">
        <v>1</v>
      </c>
      <c r="F10" s="19" t="s">
        <v>29</v>
      </c>
      <c r="G10" s="26">
        <v>0</v>
      </c>
      <c r="H10" s="26">
        <v>0</v>
      </c>
      <c r="I10" s="26">
        <v>6782.61</v>
      </c>
      <c r="J10" s="21">
        <f t="shared" si="0"/>
        <v>6782.61</v>
      </c>
      <c r="K10" s="22"/>
      <c r="L10" s="22"/>
      <c r="M10" s="22"/>
      <c r="N10" s="22"/>
      <c r="O10" s="22"/>
      <c r="P10" s="22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6"/>
      <c r="AB10" s="6"/>
      <c r="AC10" s="6"/>
      <c r="AD10" s="6"/>
    </row>
    <row r="11" spans="1:30" ht="18" customHeight="1" x14ac:dyDescent="0.2">
      <c r="A11" s="19" t="s">
        <v>30</v>
      </c>
      <c r="B11" s="24" t="s">
        <v>27</v>
      </c>
      <c r="C11" s="24"/>
      <c r="D11" s="24" t="s">
        <v>28</v>
      </c>
      <c r="E11" s="25">
        <v>1</v>
      </c>
      <c r="F11" s="19" t="s">
        <v>357</v>
      </c>
      <c r="G11" s="26">
        <v>0</v>
      </c>
      <c r="H11" s="26">
        <v>0</v>
      </c>
      <c r="I11" s="26">
        <v>6782.61</v>
      </c>
      <c r="J11" s="21">
        <f t="shared" si="0"/>
        <v>6782.61</v>
      </c>
      <c r="K11" s="22"/>
      <c r="L11" s="22"/>
      <c r="M11" s="22"/>
      <c r="N11" s="22"/>
      <c r="O11" s="22"/>
      <c r="P11" s="22"/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6"/>
      <c r="AB11" s="6"/>
      <c r="AC11" s="6"/>
      <c r="AD11" s="6"/>
    </row>
    <row r="12" spans="1:30" ht="18" customHeight="1" x14ac:dyDescent="0.2">
      <c r="A12" s="19" t="s">
        <v>32</v>
      </c>
      <c r="B12" s="24" t="s">
        <v>27</v>
      </c>
      <c r="C12" s="24"/>
      <c r="D12" s="24" t="s">
        <v>22</v>
      </c>
      <c r="E12" s="25">
        <v>1</v>
      </c>
      <c r="F12" s="19" t="s">
        <v>33</v>
      </c>
      <c r="G12" s="26">
        <v>0</v>
      </c>
      <c r="H12" s="26">
        <v>1695.65</v>
      </c>
      <c r="I12" s="26">
        <v>6782.61</v>
      </c>
      <c r="J12" s="21">
        <f t="shared" si="0"/>
        <v>8478.26</v>
      </c>
      <c r="K12" s="22"/>
      <c r="L12" s="22"/>
      <c r="M12" s="22"/>
      <c r="N12" s="22"/>
      <c r="O12" s="22"/>
      <c r="P12" s="22"/>
      <c r="Q12" s="22"/>
      <c r="R12" s="23"/>
      <c r="S12" s="23"/>
      <c r="T12" s="23"/>
      <c r="U12" s="23"/>
      <c r="V12" s="23"/>
      <c r="W12" s="23"/>
      <c r="X12" s="23"/>
      <c r="Y12" s="23"/>
      <c r="Z12" s="23"/>
      <c r="AA12" s="6"/>
      <c r="AB12" s="6"/>
      <c r="AC12" s="6"/>
      <c r="AD12" s="6"/>
    </row>
    <row r="13" spans="1:30" ht="18" customHeight="1" x14ac:dyDescent="0.2">
      <c r="A13" s="19" t="s">
        <v>34</v>
      </c>
      <c r="B13" s="24" t="s">
        <v>27</v>
      </c>
      <c r="C13" s="24"/>
      <c r="D13" s="24" t="s">
        <v>22</v>
      </c>
      <c r="E13" s="25">
        <v>1</v>
      </c>
      <c r="F13" s="19" t="s">
        <v>35</v>
      </c>
      <c r="G13" s="26">
        <v>0</v>
      </c>
      <c r="H13" s="26">
        <v>1695.65</v>
      </c>
      <c r="I13" s="26">
        <v>6782.61</v>
      </c>
      <c r="J13" s="21">
        <f t="shared" si="0"/>
        <v>8478.26</v>
      </c>
      <c r="K13" s="22"/>
      <c r="L13" s="22"/>
      <c r="M13" s="22"/>
      <c r="N13" s="22"/>
      <c r="O13" s="22"/>
      <c r="P13" s="22"/>
      <c r="Q13" s="22"/>
      <c r="R13" s="23"/>
      <c r="S13" s="23"/>
      <c r="T13" s="23"/>
      <c r="U13" s="23"/>
      <c r="V13" s="23"/>
      <c r="W13" s="23"/>
      <c r="X13" s="23"/>
      <c r="Y13" s="23"/>
      <c r="Z13" s="23"/>
      <c r="AA13" s="6"/>
      <c r="AB13" s="6"/>
      <c r="AC13" s="6"/>
      <c r="AD13" s="6"/>
    </row>
    <row r="14" spans="1:30" ht="18" customHeight="1" x14ac:dyDescent="0.2">
      <c r="A14" s="19" t="s">
        <v>36</v>
      </c>
      <c r="B14" s="24" t="s">
        <v>27</v>
      </c>
      <c r="C14" s="24"/>
      <c r="D14" s="24" t="s">
        <v>22</v>
      </c>
      <c r="E14" s="25">
        <v>1</v>
      </c>
      <c r="F14" s="19" t="s">
        <v>37</v>
      </c>
      <c r="G14" s="26">
        <v>0</v>
      </c>
      <c r="H14" s="26">
        <v>1695.65</v>
      </c>
      <c r="I14" s="26">
        <v>6782.61</v>
      </c>
      <c r="J14" s="21">
        <f t="shared" si="0"/>
        <v>8478.26</v>
      </c>
      <c r="K14" s="22"/>
      <c r="L14" s="22"/>
      <c r="M14" s="22"/>
      <c r="N14" s="22"/>
      <c r="O14" s="22"/>
      <c r="P14" s="22"/>
      <c r="Q14" s="22"/>
      <c r="R14" s="23"/>
      <c r="S14" s="23"/>
      <c r="T14" s="23"/>
      <c r="U14" s="23"/>
      <c r="V14" s="23"/>
      <c r="W14" s="23"/>
      <c r="X14" s="23"/>
      <c r="Y14" s="23"/>
      <c r="Z14" s="23"/>
      <c r="AA14" s="6"/>
      <c r="AB14" s="6"/>
      <c r="AC14" s="6"/>
      <c r="AD14" s="6"/>
    </row>
    <row r="15" spans="1:30" ht="18" customHeight="1" x14ac:dyDescent="0.2">
      <c r="A15" s="19" t="s">
        <v>38</v>
      </c>
      <c r="B15" s="24" t="s">
        <v>39</v>
      </c>
      <c r="C15" s="24"/>
      <c r="D15" s="24" t="s">
        <v>22</v>
      </c>
      <c r="E15" s="25">
        <v>1</v>
      </c>
      <c r="F15" s="19" t="s">
        <v>40</v>
      </c>
      <c r="G15" s="26">
        <v>0</v>
      </c>
      <c r="H15" s="26">
        <v>1425.9</v>
      </c>
      <c r="I15" s="26">
        <v>5703.56</v>
      </c>
      <c r="J15" s="21">
        <f t="shared" si="0"/>
        <v>7129.4600000000009</v>
      </c>
      <c r="K15" s="22"/>
      <c r="L15" s="22"/>
      <c r="M15" s="22"/>
      <c r="N15" s="22"/>
      <c r="O15" s="22"/>
      <c r="P15" s="22"/>
      <c r="Q15" s="22"/>
      <c r="R15" s="23"/>
      <c r="S15" s="23"/>
      <c r="T15" s="23"/>
      <c r="U15" s="23"/>
      <c r="V15" s="23"/>
      <c r="W15" s="23"/>
      <c r="X15" s="23"/>
      <c r="Y15" s="23"/>
      <c r="Z15" s="23"/>
      <c r="AA15" s="6"/>
      <c r="AB15" s="6"/>
      <c r="AC15" s="6"/>
      <c r="AD15" s="6"/>
    </row>
    <row r="16" spans="1:30" ht="18" customHeight="1" x14ac:dyDescent="0.2">
      <c r="A16" s="19" t="s">
        <v>41</v>
      </c>
      <c r="B16" s="24" t="s">
        <v>39</v>
      </c>
      <c r="C16" s="24"/>
      <c r="D16" s="24" t="s">
        <v>22</v>
      </c>
      <c r="E16" s="25">
        <v>1</v>
      </c>
      <c r="F16" s="19" t="s">
        <v>42</v>
      </c>
      <c r="G16" s="26">
        <v>0</v>
      </c>
      <c r="H16" s="26">
        <v>1425.9</v>
      </c>
      <c r="I16" s="26">
        <v>5703.58</v>
      </c>
      <c r="J16" s="21">
        <f t="shared" si="0"/>
        <v>7129.48</v>
      </c>
      <c r="K16" s="22"/>
      <c r="L16" s="22"/>
      <c r="M16" s="22"/>
      <c r="N16" s="22"/>
      <c r="O16" s="22"/>
      <c r="P16" s="22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6"/>
      <c r="AB16" s="6"/>
      <c r="AC16" s="6"/>
      <c r="AD16" s="6"/>
    </row>
    <row r="17" spans="1:30" ht="18" customHeight="1" x14ac:dyDescent="0.2">
      <c r="A17" s="19" t="s">
        <v>43</v>
      </c>
      <c r="B17" s="24" t="s">
        <v>39</v>
      </c>
      <c r="C17" s="24"/>
      <c r="D17" s="24" t="s">
        <v>22</v>
      </c>
      <c r="E17" s="25">
        <v>1</v>
      </c>
      <c r="F17" s="19" t="s">
        <v>44</v>
      </c>
      <c r="G17" s="26">
        <v>0</v>
      </c>
      <c r="H17" s="26">
        <v>1425.9</v>
      </c>
      <c r="I17" s="26">
        <v>5703.56</v>
      </c>
      <c r="J17" s="21">
        <f t="shared" si="0"/>
        <v>7129.4600000000009</v>
      </c>
      <c r="K17" s="22"/>
      <c r="L17" s="22"/>
      <c r="M17" s="22"/>
      <c r="N17" s="22"/>
      <c r="O17" s="22"/>
      <c r="P17" s="22"/>
      <c r="Q17" s="22"/>
      <c r="R17" s="23"/>
      <c r="S17" s="23"/>
      <c r="T17" s="23"/>
      <c r="U17" s="23"/>
      <c r="V17" s="23"/>
      <c r="W17" s="23"/>
      <c r="X17" s="23"/>
      <c r="Y17" s="23"/>
      <c r="Z17" s="23"/>
      <c r="AA17" s="6"/>
      <c r="AB17" s="6"/>
      <c r="AC17" s="6"/>
      <c r="AD17" s="6"/>
    </row>
    <row r="18" spans="1:30" ht="18" customHeight="1" x14ac:dyDescent="0.2">
      <c r="A18" s="19" t="s">
        <v>45</v>
      </c>
      <c r="B18" s="24" t="s">
        <v>39</v>
      </c>
      <c r="C18" s="24"/>
      <c r="D18" s="24" t="s">
        <v>22</v>
      </c>
      <c r="E18" s="25">
        <v>1</v>
      </c>
      <c r="F18" s="19" t="s">
        <v>46</v>
      </c>
      <c r="G18" s="26">
        <v>0</v>
      </c>
      <c r="H18" s="26">
        <v>1425.9</v>
      </c>
      <c r="I18" s="26">
        <v>5703.56</v>
      </c>
      <c r="J18" s="21">
        <f t="shared" si="0"/>
        <v>7129.4600000000009</v>
      </c>
      <c r="K18" s="22"/>
      <c r="L18" s="22"/>
      <c r="M18" s="22"/>
      <c r="N18" s="22"/>
      <c r="O18" s="22"/>
      <c r="P18" s="22"/>
      <c r="Q18" s="22"/>
      <c r="R18" s="23"/>
      <c r="S18" s="23"/>
      <c r="T18" s="23"/>
      <c r="U18" s="23"/>
      <c r="V18" s="23"/>
      <c r="W18" s="23"/>
      <c r="X18" s="23"/>
      <c r="Y18" s="23"/>
      <c r="Z18" s="23"/>
      <c r="AA18" s="6"/>
      <c r="AB18" s="6"/>
      <c r="AC18" s="6"/>
      <c r="AD18" s="6"/>
    </row>
    <row r="19" spans="1:30" ht="18" customHeight="1" x14ac:dyDescent="0.2">
      <c r="A19" s="19" t="s">
        <v>47</v>
      </c>
      <c r="B19" s="24" t="s">
        <v>39</v>
      </c>
      <c r="C19" s="24"/>
      <c r="D19" s="24" t="s">
        <v>48</v>
      </c>
      <c r="E19" s="25">
        <v>1</v>
      </c>
      <c r="F19" s="19"/>
      <c r="G19" s="26">
        <v>0</v>
      </c>
      <c r="H19" s="26"/>
      <c r="I19" s="26"/>
      <c r="J19" s="21">
        <f t="shared" si="0"/>
        <v>0</v>
      </c>
      <c r="K19" s="22"/>
      <c r="L19" s="22"/>
      <c r="M19" s="22"/>
      <c r="N19" s="22"/>
      <c r="O19" s="22"/>
      <c r="P19" s="22"/>
      <c r="Q19" s="22"/>
      <c r="R19" s="23"/>
      <c r="S19" s="23"/>
      <c r="T19" s="23"/>
      <c r="U19" s="23"/>
      <c r="V19" s="23"/>
      <c r="W19" s="23"/>
      <c r="X19" s="23"/>
      <c r="Y19" s="23"/>
      <c r="Z19" s="23"/>
      <c r="AA19" s="6"/>
      <c r="AB19" s="6"/>
      <c r="AC19" s="6"/>
      <c r="AD19" s="6"/>
    </row>
    <row r="20" spans="1:30" ht="18" customHeight="1" x14ac:dyDescent="0.2">
      <c r="A20" s="19" t="s">
        <v>49</v>
      </c>
      <c r="B20" s="24" t="s">
        <v>39</v>
      </c>
      <c r="C20" s="24"/>
      <c r="D20" s="24" t="s">
        <v>22</v>
      </c>
      <c r="E20" s="25">
        <v>1</v>
      </c>
      <c r="F20" s="19" t="s">
        <v>50</v>
      </c>
      <c r="G20" s="26">
        <v>0</v>
      </c>
      <c r="H20" s="26">
        <v>1425.9</v>
      </c>
      <c r="I20" s="26">
        <v>5703.56</v>
      </c>
      <c r="J20" s="21">
        <f t="shared" si="0"/>
        <v>7129.4600000000009</v>
      </c>
      <c r="K20" s="22"/>
      <c r="L20" s="22"/>
      <c r="M20" s="22"/>
      <c r="N20" s="22"/>
      <c r="O20" s="22"/>
      <c r="P20" s="22"/>
      <c r="Q20" s="22"/>
      <c r="R20" s="23"/>
      <c r="S20" s="23"/>
      <c r="T20" s="23"/>
      <c r="U20" s="23"/>
      <c r="V20" s="23"/>
      <c r="W20" s="23"/>
      <c r="X20" s="23"/>
      <c r="Y20" s="23"/>
      <c r="Z20" s="23"/>
      <c r="AA20" s="6"/>
      <c r="AB20" s="6"/>
      <c r="AC20" s="6"/>
      <c r="AD20" s="6"/>
    </row>
    <row r="21" spans="1:30" ht="18" customHeight="1" x14ac:dyDescent="0.2">
      <c r="A21" s="19" t="s">
        <v>51</v>
      </c>
      <c r="B21" s="24" t="s">
        <v>39</v>
      </c>
      <c r="C21" s="24"/>
      <c r="D21" s="24" t="s">
        <v>48</v>
      </c>
      <c r="E21" s="25">
        <v>1</v>
      </c>
      <c r="F21" s="19"/>
      <c r="G21" s="26">
        <v>0</v>
      </c>
      <c r="H21" s="26"/>
      <c r="I21" s="26"/>
      <c r="J21" s="21">
        <f t="shared" si="0"/>
        <v>0</v>
      </c>
      <c r="K21" s="22"/>
      <c r="L21" s="22"/>
      <c r="M21" s="22"/>
      <c r="N21" s="22"/>
      <c r="O21" s="22"/>
      <c r="P21" s="22"/>
      <c r="Q21" s="22"/>
      <c r="R21" s="23"/>
      <c r="S21" s="23"/>
      <c r="T21" s="23"/>
      <c r="U21" s="23"/>
      <c r="V21" s="23"/>
      <c r="W21" s="23"/>
      <c r="X21" s="23"/>
      <c r="Y21" s="23"/>
      <c r="Z21" s="23"/>
      <c r="AA21" s="6"/>
      <c r="AB21" s="6"/>
      <c r="AC21" s="6"/>
      <c r="AD21" s="6"/>
    </row>
    <row r="22" spans="1:30" ht="18" customHeight="1" x14ac:dyDescent="0.2">
      <c r="A22" s="27" t="s">
        <v>52</v>
      </c>
      <c r="B22" s="24" t="s">
        <v>53</v>
      </c>
      <c r="C22" s="24"/>
      <c r="D22" s="24" t="s">
        <v>22</v>
      </c>
      <c r="E22" s="25">
        <v>1</v>
      </c>
      <c r="F22" s="19" t="s">
        <v>54</v>
      </c>
      <c r="G22" s="26">
        <v>0</v>
      </c>
      <c r="H22" s="28">
        <v>1310.28</v>
      </c>
      <c r="I22" s="28">
        <v>5241.1099999999997</v>
      </c>
      <c r="J22" s="21">
        <f t="shared" si="0"/>
        <v>6551.3899999999994</v>
      </c>
      <c r="K22" s="22"/>
      <c r="L22" s="22"/>
      <c r="M22" s="22"/>
      <c r="N22" s="22"/>
      <c r="O22" s="22"/>
      <c r="P22" s="22"/>
      <c r="Q22" s="22"/>
      <c r="R22" s="23"/>
      <c r="S22" s="23"/>
      <c r="T22" s="23"/>
      <c r="U22" s="23"/>
      <c r="V22" s="23"/>
      <c r="W22" s="23"/>
      <c r="X22" s="23"/>
      <c r="Y22" s="23"/>
      <c r="Z22" s="23"/>
      <c r="AA22" s="6"/>
      <c r="AB22" s="6"/>
      <c r="AC22" s="6"/>
      <c r="AD22" s="6"/>
    </row>
    <row r="23" spans="1:30" ht="18" customHeight="1" x14ac:dyDescent="0.2">
      <c r="A23" s="19" t="s">
        <v>55</v>
      </c>
      <c r="B23" s="24" t="s">
        <v>53</v>
      </c>
      <c r="C23" s="24"/>
      <c r="D23" s="24" t="s">
        <v>22</v>
      </c>
      <c r="E23" s="25">
        <v>1</v>
      </c>
      <c r="F23" s="19" t="s">
        <v>56</v>
      </c>
      <c r="G23" s="26">
        <v>0</v>
      </c>
      <c r="H23" s="28">
        <v>1310.28</v>
      </c>
      <c r="I23" s="28">
        <v>5241.1099999999997</v>
      </c>
      <c r="J23" s="21">
        <f t="shared" si="0"/>
        <v>6551.3899999999994</v>
      </c>
      <c r="K23" s="22"/>
      <c r="L23" s="22"/>
      <c r="M23" s="22"/>
      <c r="N23" s="22"/>
      <c r="O23" s="22"/>
      <c r="P23" s="22"/>
      <c r="Q23" s="22"/>
      <c r="R23" s="23"/>
      <c r="S23" s="23"/>
      <c r="T23" s="23"/>
      <c r="U23" s="23"/>
      <c r="V23" s="23"/>
      <c r="W23" s="23"/>
      <c r="X23" s="23"/>
      <c r="Y23" s="23"/>
      <c r="Z23" s="23"/>
      <c r="AA23" s="6"/>
      <c r="AB23" s="6"/>
      <c r="AC23" s="6"/>
      <c r="AD23" s="6"/>
    </row>
    <row r="24" spans="1:30" ht="18" customHeight="1" x14ac:dyDescent="0.2">
      <c r="A24" s="19" t="s">
        <v>57</v>
      </c>
      <c r="B24" s="24" t="s">
        <v>53</v>
      </c>
      <c r="C24" s="24"/>
      <c r="D24" s="24" t="s">
        <v>48</v>
      </c>
      <c r="E24" s="25">
        <v>1</v>
      </c>
      <c r="F24" s="19"/>
      <c r="G24" s="26">
        <v>0</v>
      </c>
      <c r="H24" s="28"/>
      <c r="I24" s="28"/>
      <c r="J24" s="21">
        <f t="shared" si="0"/>
        <v>0</v>
      </c>
      <c r="K24" s="22"/>
      <c r="L24" s="22"/>
      <c r="M24" s="22"/>
      <c r="N24" s="22"/>
      <c r="O24" s="22"/>
      <c r="P24" s="22"/>
      <c r="Q24" s="22"/>
      <c r="R24" s="23"/>
      <c r="S24" s="23"/>
      <c r="T24" s="23"/>
      <c r="U24" s="23"/>
      <c r="V24" s="23"/>
      <c r="W24" s="23"/>
      <c r="X24" s="23"/>
      <c r="Y24" s="23"/>
      <c r="Z24" s="23"/>
      <c r="AA24" s="6"/>
      <c r="AB24" s="6"/>
      <c r="AC24" s="6"/>
      <c r="AD24" s="6"/>
    </row>
    <row r="25" spans="1:30" ht="18" customHeight="1" x14ac:dyDescent="0.2">
      <c r="A25" s="19" t="s">
        <v>58</v>
      </c>
      <c r="B25" s="24" t="s">
        <v>53</v>
      </c>
      <c r="C25" s="24"/>
      <c r="D25" s="24" t="s">
        <v>48</v>
      </c>
      <c r="E25" s="25">
        <v>1</v>
      </c>
      <c r="F25" s="19"/>
      <c r="G25" s="26">
        <v>0</v>
      </c>
      <c r="H25" s="28"/>
      <c r="I25" s="28"/>
      <c r="J25" s="21">
        <f t="shared" si="0"/>
        <v>0</v>
      </c>
      <c r="K25" s="22"/>
      <c r="L25" s="22"/>
      <c r="M25" s="22"/>
      <c r="N25" s="22"/>
      <c r="O25" s="22"/>
      <c r="P25" s="22"/>
      <c r="Q25" s="22"/>
      <c r="R25" s="23"/>
      <c r="S25" s="23"/>
      <c r="T25" s="23"/>
      <c r="U25" s="23"/>
      <c r="V25" s="23"/>
      <c r="W25" s="23"/>
      <c r="X25" s="23"/>
      <c r="Y25" s="23"/>
      <c r="Z25" s="23"/>
      <c r="AA25" s="6"/>
      <c r="AB25" s="6"/>
      <c r="AC25" s="6"/>
      <c r="AD25" s="6"/>
    </row>
    <row r="26" spans="1:30" ht="18" customHeight="1" x14ac:dyDescent="0.2">
      <c r="A26" s="19" t="s">
        <v>59</v>
      </c>
      <c r="B26" s="24" t="s">
        <v>53</v>
      </c>
      <c r="C26" s="24"/>
      <c r="D26" s="24" t="s">
        <v>22</v>
      </c>
      <c r="E26" s="25">
        <v>1</v>
      </c>
      <c r="F26" s="19" t="s">
        <v>358</v>
      </c>
      <c r="G26" s="26">
        <v>0</v>
      </c>
      <c r="H26" s="28">
        <v>1310.28</v>
      </c>
      <c r="I26" s="28">
        <v>5241.1099999999997</v>
      </c>
      <c r="J26" s="21">
        <f t="shared" si="0"/>
        <v>6551.3899999999994</v>
      </c>
      <c r="K26" s="22"/>
      <c r="L26" s="22"/>
      <c r="M26" s="22"/>
      <c r="N26" s="22"/>
      <c r="O26" s="22"/>
      <c r="P26" s="22"/>
      <c r="Q26" s="22"/>
      <c r="R26" s="23"/>
      <c r="S26" s="23"/>
      <c r="T26" s="23"/>
      <c r="U26" s="23"/>
      <c r="V26" s="23"/>
      <c r="W26" s="23"/>
      <c r="X26" s="23"/>
      <c r="Y26" s="23"/>
      <c r="Z26" s="23"/>
      <c r="AA26" s="6"/>
      <c r="AB26" s="6"/>
      <c r="AC26" s="6"/>
      <c r="AD26" s="6"/>
    </row>
    <row r="27" spans="1:30" ht="18" customHeight="1" x14ac:dyDescent="0.2">
      <c r="A27" s="19" t="s">
        <v>61</v>
      </c>
      <c r="B27" s="24" t="s">
        <v>53</v>
      </c>
      <c r="C27" s="24"/>
      <c r="D27" s="24" t="s">
        <v>48</v>
      </c>
      <c r="E27" s="25">
        <v>1</v>
      </c>
      <c r="F27" s="19"/>
      <c r="G27" s="26">
        <v>0</v>
      </c>
      <c r="H27" s="28"/>
      <c r="I27" s="28"/>
      <c r="J27" s="21">
        <f t="shared" si="0"/>
        <v>0</v>
      </c>
      <c r="K27" s="22"/>
      <c r="L27" s="22"/>
      <c r="M27" s="22"/>
      <c r="N27" s="22"/>
      <c r="O27" s="22"/>
      <c r="P27" s="22"/>
      <c r="Q27" s="22"/>
      <c r="R27" s="23"/>
      <c r="S27" s="23"/>
      <c r="T27" s="23"/>
      <c r="U27" s="23"/>
      <c r="V27" s="23"/>
      <c r="W27" s="23"/>
      <c r="X27" s="23"/>
      <c r="Y27" s="23"/>
      <c r="Z27" s="23"/>
      <c r="AA27" s="6"/>
      <c r="AB27" s="6"/>
      <c r="AC27" s="6"/>
      <c r="AD27" s="6"/>
    </row>
    <row r="28" spans="1:30" ht="18" customHeight="1" x14ac:dyDescent="0.2">
      <c r="A28" s="19" t="s">
        <v>63</v>
      </c>
      <c r="B28" s="24" t="s">
        <v>53</v>
      </c>
      <c r="C28" s="24"/>
      <c r="D28" s="24" t="s">
        <v>48</v>
      </c>
      <c r="E28" s="25">
        <v>1</v>
      </c>
      <c r="F28" s="29"/>
      <c r="G28" s="26">
        <v>0</v>
      </c>
      <c r="H28" s="28"/>
      <c r="I28" s="28"/>
      <c r="J28" s="21">
        <f t="shared" si="0"/>
        <v>0</v>
      </c>
      <c r="K28" s="22"/>
      <c r="L28" s="22"/>
      <c r="M28" s="22"/>
      <c r="N28" s="22"/>
      <c r="O28" s="22"/>
      <c r="P28" s="22"/>
      <c r="Q28" s="22"/>
      <c r="R28" s="23"/>
      <c r="S28" s="23"/>
      <c r="T28" s="23"/>
      <c r="U28" s="23"/>
      <c r="V28" s="23"/>
      <c r="W28" s="23"/>
      <c r="X28" s="23"/>
      <c r="Y28" s="23"/>
      <c r="Z28" s="23"/>
      <c r="AA28" s="6"/>
      <c r="AB28" s="6"/>
      <c r="AC28" s="6"/>
      <c r="AD28" s="6"/>
    </row>
    <row r="29" spans="1:30" ht="18" customHeight="1" x14ac:dyDescent="0.2">
      <c r="A29" s="19" t="s">
        <v>64</v>
      </c>
      <c r="B29" s="24" t="s">
        <v>53</v>
      </c>
      <c r="C29" s="24"/>
      <c r="D29" s="24" t="s">
        <v>22</v>
      </c>
      <c r="E29" s="25">
        <v>1</v>
      </c>
      <c r="F29" s="19" t="s">
        <v>65</v>
      </c>
      <c r="G29" s="26">
        <v>0</v>
      </c>
      <c r="H29" s="28">
        <v>1310.28</v>
      </c>
      <c r="I29" s="28">
        <v>5241.1099999999997</v>
      </c>
      <c r="J29" s="21">
        <f t="shared" si="0"/>
        <v>6551.3899999999994</v>
      </c>
      <c r="K29" s="22"/>
      <c r="L29" s="22"/>
      <c r="M29" s="22"/>
      <c r="N29" s="22"/>
      <c r="O29" s="22"/>
      <c r="P29" s="22"/>
      <c r="Q29" s="22"/>
      <c r="R29" s="23"/>
      <c r="S29" s="23"/>
      <c r="T29" s="23"/>
      <c r="U29" s="23"/>
      <c r="V29" s="23"/>
      <c r="W29" s="23"/>
      <c r="X29" s="23"/>
      <c r="Y29" s="23"/>
      <c r="Z29" s="23"/>
      <c r="AA29" s="6"/>
      <c r="AB29" s="6"/>
      <c r="AC29" s="6"/>
      <c r="AD29" s="6"/>
    </row>
    <row r="30" spans="1:30" ht="18" customHeight="1" x14ac:dyDescent="0.2">
      <c r="A30" s="19" t="s">
        <v>64</v>
      </c>
      <c r="B30" s="24" t="s">
        <v>53</v>
      </c>
      <c r="C30" s="24"/>
      <c r="D30" s="24" t="s">
        <v>22</v>
      </c>
      <c r="E30" s="25">
        <v>1</v>
      </c>
      <c r="F30" s="19" t="s">
        <v>346</v>
      </c>
      <c r="G30" s="26">
        <v>0</v>
      </c>
      <c r="H30" s="28">
        <v>1310.28</v>
      </c>
      <c r="I30" s="28">
        <v>5241.1099999999997</v>
      </c>
      <c r="J30" s="21">
        <f t="shared" si="0"/>
        <v>6551.3899999999994</v>
      </c>
      <c r="K30" s="22"/>
      <c r="L30" s="22"/>
      <c r="M30" s="22"/>
      <c r="N30" s="22"/>
      <c r="O30" s="22"/>
      <c r="P30" s="22"/>
      <c r="Q30" s="22"/>
      <c r="R30" s="23"/>
      <c r="S30" s="23"/>
      <c r="T30" s="23"/>
      <c r="U30" s="23"/>
      <c r="V30" s="23"/>
      <c r="W30" s="23"/>
      <c r="X30" s="23"/>
      <c r="Y30" s="23"/>
      <c r="Z30" s="23"/>
      <c r="AA30" s="6"/>
      <c r="AB30" s="6"/>
      <c r="AC30" s="6"/>
      <c r="AD30" s="6"/>
    </row>
    <row r="31" spans="1:30" ht="18" customHeight="1" x14ac:dyDescent="0.2">
      <c r="A31" s="19" t="s">
        <v>66</v>
      </c>
      <c r="B31" s="24" t="s">
        <v>53</v>
      </c>
      <c r="C31" s="24"/>
      <c r="D31" s="24" t="s">
        <v>48</v>
      </c>
      <c r="E31" s="25">
        <v>1</v>
      </c>
      <c r="F31" s="19"/>
      <c r="G31" s="26">
        <v>0</v>
      </c>
      <c r="H31" s="28">
        <v>1310.28</v>
      </c>
      <c r="I31" s="28">
        <v>5241.1099999999997</v>
      </c>
      <c r="J31" s="21">
        <f t="shared" si="0"/>
        <v>6551.3899999999994</v>
      </c>
      <c r="K31" s="22"/>
      <c r="L31" s="22"/>
      <c r="M31" s="22"/>
      <c r="N31" s="22"/>
      <c r="O31" s="22"/>
      <c r="P31" s="22"/>
      <c r="Q31" s="22"/>
      <c r="R31" s="23"/>
      <c r="S31" s="23"/>
      <c r="T31" s="23"/>
      <c r="U31" s="23"/>
      <c r="V31" s="23"/>
      <c r="W31" s="23"/>
      <c r="X31" s="23"/>
      <c r="Y31" s="23"/>
      <c r="Z31" s="23"/>
      <c r="AA31" s="6"/>
      <c r="AB31" s="6"/>
      <c r="AC31" s="6"/>
      <c r="AD31" s="6"/>
    </row>
    <row r="32" spans="1:30" ht="18" customHeight="1" x14ac:dyDescent="0.2">
      <c r="A32" s="19" t="s">
        <v>67</v>
      </c>
      <c r="B32" s="24" t="s">
        <v>53</v>
      </c>
      <c r="C32" s="24"/>
      <c r="D32" s="24" t="s">
        <v>22</v>
      </c>
      <c r="E32" s="25">
        <v>1</v>
      </c>
      <c r="F32" s="19" t="s">
        <v>68</v>
      </c>
      <c r="G32" s="26">
        <v>0</v>
      </c>
      <c r="H32" s="28">
        <v>1310.28</v>
      </c>
      <c r="I32" s="28">
        <v>5241.1099999999997</v>
      </c>
      <c r="J32" s="21">
        <f t="shared" si="0"/>
        <v>6551.3899999999994</v>
      </c>
      <c r="K32" s="22"/>
      <c r="L32" s="22"/>
      <c r="M32" s="22"/>
      <c r="N32" s="22"/>
      <c r="O32" s="22"/>
      <c r="P32" s="22"/>
      <c r="Q32" s="22"/>
      <c r="R32" s="23"/>
      <c r="S32" s="23"/>
      <c r="T32" s="23"/>
      <c r="U32" s="23"/>
      <c r="V32" s="23"/>
      <c r="W32" s="23"/>
      <c r="X32" s="23"/>
      <c r="Y32" s="23"/>
      <c r="Z32" s="23"/>
      <c r="AA32" s="6"/>
      <c r="AB32" s="6"/>
      <c r="AC32" s="6"/>
      <c r="AD32" s="6"/>
    </row>
    <row r="33" spans="1:30" ht="18" customHeight="1" x14ac:dyDescent="0.2">
      <c r="A33" s="19" t="s">
        <v>69</v>
      </c>
      <c r="B33" s="24" t="s">
        <v>53</v>
      </c>
      <c r="C33" s="24"/>
      <c r="D33" s="24" t="s">
        <v>22</v>
      </c>
      <c r="E33" s="25">
        <v>1</v>
      </c>
      <c r="F33" s="19" t="s">
        <v>70</v>
      </c>
      <c r="G33" s="26">
        <v>0</v>
      </c>
      <c r="H33" s="28">
        <v>1310.28</v>
      </c>
      <c r="I33" s="28">
        <v>5241.1099999999997</v>
      </c>
      <c r="J33" s="21">
        <f t="shared" si="0"/>
        <v>6551.3899999999994</v>
      </c>
      <c r="K33" s="22"/>
      <c r="L33" s="22"/>
      <c r="M33" s="22"/>
      <c r="N33" s="22"/>
      <c r="O33" s="22"/>
      <c r="P33" s="22"/>
      <c r="Q33" s="22"/>
      <c r="R33" s="23"/>
      <c r="S33" s="23"/>
      <c r="T33" s="23"/>
      <c r="U33" s="23"/>
      <c r="V33" s="23"/>
      <c r="W33" s="23"/>
      <c r="X33" s="23"/>
      <c r="Y33" s="23"/>
      <c r="Z33" s="23"/>
      <c r="AA33" s="6"/>
      <c r="AB33" s="6"/>
      <c r="AC33" s="6"/>
      <c r="AD33" s="6"/>
    </row>
    <row r="34" spans="1:30" ht="18" customHeight="1" x14ac:dyDescent="0.2">
      <c r="A34" s="19" t="s">
        <v>71</v>
      </c>
      <c r="B34" s="24" t="s">
        <v>53</v>
      </c>
      <c r="C34" s="24"/>
      <c r="D34" s="24" t="s">
        <v>22</v>
      </c>
      <c r="E34" s="25">
        <v>1</v>
      </c>
      <c r="F34" s="19" t="s">
        <v>72</v>
      </c>
      <c r="G34" s="26">
        <v>0</v>
      </c>
      <c r="H34" s="28">
        <v>1310.28</v>
      </c>
      <c r="I34" s="28">
        <v>5241.1099999999997</v>
      </c>
      <c r="J34" s="21">
        <f t="shared" si="0"/>
        <v>6551.3899999999994</v>
      </c>
      <c r="K34" s="22"/>
      <c r="L34" s="22"/>
      <c r="M34" s="22"/>
      <c r="N34" s="22"/>
      <c r="O34" s="22"/>
      <c r="P34" s="22"/>
      <c r="Q34" s="22"/>
      <c r="R34" s="23"/>
      <c r="S34" s="23"/>
      <c r="T34" s="23"/>
      <c r="U34" s="23"/>
      <c r="V34" s="23"/>
      <c r="W34" s="23"/>
      <c r="X34" s="23"/>
      <c r="Y34" s="23"/>
      <c r="Z34" s="23"/>
      <c r="AA34" s="6"/>
      <c r="AB34" s="6"/>
      <c r="AC34" s="6"/>
      <c r="AD34" s="6"/>
    </row>
    <row r="35" spans="1:30" ht="18" customHeight="1" x14ac:dyDescent="0.2">
      <c r="A35" s="19" t="s">
        <v>73</v>
      </c>
      <c r="B35" s="24" t="s">
        <v>53</v>
      </c>
      <c r="C35" s="24"/>
      <c r="D35" s="24" t="s">
        <v>22</v>
      </c>
      <c r="E35" s="25">
        <v>1</v>
      </c>
      <c r="F35" s="19" t="s">
        <v>74</v>
      </c>
      <c r="G35" s="26">
        <v>0</v>
      </c>
      <c r="H35" s="28">
        <v>1310.28</v>
      </c>
      <c r="I35" s="28">
        <v>5241.1099999999997</v>
      </c>
      <c r="J35" s="21">
        <f t="shared" si="0"/>
        <v>6551.3899999999994</v>
      </c>
      <c r="K35" s="22"/>
      <c r="L35" s="22"/>
      <c r="M35" s="22"/>
      <c r="N35" s="22"/>
      <c r="O35" s="22"/>
      <c r="P35" s="22"/>
      <c r="Q35" s="22"/>
      <c r="R35" s="23"/>
      <c r="S35" s="23"/>
      <c r="T35" s="23"/>
      <c r="U35" s="23"/>
      <c r="V35" s="23"/>
      <c r="W35" s="23"/>
      <c r="X35" s="23"/>
      <c r="Y35" s="23"/>
      <c r="Z35" s="23"/>
      <c r="AA35" s="6"/>
      <c r="AB35" s="6"/>
      <c r="AC35" s="6"/>
      <c r="AD35" s="6"/>
    </row>
    <row r="36" spans="1:30" ht="18" customHeight="1" x14ac:dyDescent="0.2">
      <c r="A36" s="19" t="s">
        <v>75</v>
      </c>
      <c r="B36" s="24" t="s">
        <v>53</v>
      </c>
      <c r="C36" s="24"/>
      <c r="D36" s="24" t="s">
        <v>22</v>
      </c>
      <c r="E36" s="25">
        <v>1</v>
      </c>
      <c r="F36" s="19" t="s">
        <v>76</v>
      </c>
      <c r="G36" s="26">
        <v>0</v>
      </c>
      <c r="H36" s="28">
        <v>1310.28</v>
      </c>
      <c r="I36" s="28">
        <v>5241.1099999999997</v>
      </c>
      <c r="J36" s="21">
        <f t="shared" si="0"/>
        <v>6551.3899999999994</v>
      </c>
      <c r="K36" s="22"/>
      <c r="L36" s="22"/>
      <c r="M36" s="22"/>
      <c r="N36" s="22"/>
      <c r="O36" s="22"/>
      <c r="P36" s="22"/>
      <c r="Q36" s="22"/>
      <c r="R36" s="23"/>
      <c r="S36" s="23"/>
      <c r="T36" s="23"/>
      <c r="U36" s="23"/>
      <c r="V36" s="23"/>
      <c r="W36" s="23"/>
      <c r="X36" s="23"/>
      <c r="Y36" s="23"/>
      <c r="Z36" s="23"/>
      <c r="AA36" s="6"/>
      <c r="AB36" s="6"/>
      <c r="AC36" s="6"/>
      <c r="AD36" s="6"/>
    </row>
    <row r="37" spans="1:30" ht="18" customHeight="1" x14ac:dyDescent="0.2">
      <c r="A37" s="19" t="s">
        <v>77</v>
      </c>
      <c r="B37" s="24" t="s">
        <v>78</v>
      </c>
      <c r="C37" s="24"/>
      <c r="D37" s="24" t="s">
        <v>22</v>
      </c>
      <c r="E37" s="25">
        <v>1</v>
      </c>
      <c r="F37" s="19" t="s">
        <v>352</v>
      </c>
      <c r="G37" s="26">
        <v>0</v>
      </c>
      <c r="H37" s="28">
        <v>1079.06</v>
      </c>
      <c r="I37" s="28">
        <v>4316.21</v>
      </c>
      <c r="J37" s="21">
        <f t="shared" si="0"/>
        <v>5395.27</v>
      </c>
      <c r="K37" s="22"/>
      <c r="L37" s="22"/>
      <c r="M37" s="22"/>
      <c r="N37" s="22"/>
      <c r="O37" s="22"/>
      <c r="P37" s="22"/>
      <c r="Q37" s="22"/>
      <c r="R37" s="23"/>
      <c r="S37" s="23"/>
      <c r="T37" s="23"/>
      <c r="U37" s="23"/>
      <c r="V37" s="23"/>
      <c r="W37" s="23"/>
      <c r="X37" s="23"/>
      <c r="Y37" s="23"/>
      <c r="Z37" s="23"/>
      <c r="AA37" s="6"/>
      <c r="AB37" s="6"/>
      <c r="AC37" s="6"/>
      <c r="AD37" s="6"/>
    </row>
    <row r="38" spans="1:30" ht="18" customHeight="1" x14ac:dyDescent="0.2">
      <c r="A38" s="19" t="s">
        <v>79</v>
      </c>
      <c r="B38" s="24" t="s">
        <v>78</v>
      </c>
      <c r="C38" s="24"/>
      <c r="D38" s="24" t="s">
        <v>22</v>
      </c>
      <c r="E38" s="25">
        <v>1</v>
      </c>
      <c r="F38" s="19" t="s">
        <v>80</v>
      </c>
      <c r="G38" s="26">
        <v>0</v>
      </c>
      <c r="H38" s="28">
        <v>1079.06</v>
      </c>
      <c r="I38" s="28">
        <v>4316.21</v>
      </c>
      <c r="J38" s="21">
        <f t="shared" si="0"/>
        <v>5395.27</v>
      </c>
      <c r="K38" s="22"/>
      <c r="L38" s="22"/>
      <c r="M38" s="22"/>
      <c r="N38" s="22"/>
      <c r="O38" s="22"/>
      <c r="P38" s="22"/>
      <c r="Q38" s="22"/>
      <c r="R38" s="23"/>
      <c r="S38" s="23"/>
      <c r="T38" s="23"/>
      <c r="U38" s="23"/>
      <c r="V38" s="23"/>
      <c r="W38" s="23"/>
      <c r="X38" s="23"/>
      <c r="Y38" s="23"/>
      <c r="Z38" s="23"/>
      <c r="AA38" s="6"/>
      <c r="AB38" s="6"/>
      <c r="AC38" s="6"/>
      <c r="AD38" s="6"/>
    </row>
    <row r="39" spans="1:30" ht="18" customHeight="1" x14ac:dyDescent="0.2">
      <c r="A39" s="19" t="s">
        <v>81</v>
      </c>
      <c r="B39" s="24" t="s">
        <v>78</v>
      </c>
      <c r="C39" s="24"/>
      <c r="D39" s="24" t="s">
        <v>22</v>
      </c>
      <c r="E39" s="25">
        <v>1</v>
      </c>
      <c r="F39" s="19" t="s">
        <v>82</v>
      </c>
      <c r="G39" s="26">
        <v>0</v>
      </c>
      <c r="H39" s="28">
        <v>1079.06</v>
      </c>
      <c r="I39" s="28">
        <v>4316.21</v>
      </c>
      <c r="J39" s="21">
        <f t="shared" si="0"/>
        <v>5395.27</v>
      </c>
      <c r="K39" s="22"/>
      <c r="L39" s="22"/>
      <c r="M39" s="22"/>
      <c r="N39" s="22"/>
      <c r="O39" s="22"/>
      <c r="P39" s="22"/>
      <c r="Q39" s="22"/>
      <c r="R39" s="23"/>
      <c r="S39" s="23"/>
      <c r="T39" s="23"/>
      <c r="U39" s="23"/>
      <c r="V39" s="23"/>
      <c r="W39" s="23"/>
      <c r="X39" s="23"/>
      <c r="Y39" s="23"/>
      <c r="Z39" s="23"/>
      <c r="AA39" s="6"/>
      <c r="AB39" s="6"/>
      <c r="AC39" s="6"/>
      <c r="AD39" s="6"/>
    </row>
    <row r="40" spans="1:30" ht="18" customHeight="1" x14ac:dyDescent="0.2">
      <c r="A40" s="19" t="s">
        <v>81</v>
      </c>
      <c r="B40" s="24" t="s">
        <v>78</v>
      </c>
      <c r="C40" s="24"/>
      <c r="D40" s="24" t="s">
        <v>48</v>
      </c>
      <c r="E40" s="25">
        <v>1</v>
      </c>
      <c r="F40" s="19"/>
      <c r="G40" s="26">
        <v>0</v>
      </c>
      <c r="H40" s="28"/>
      <c r="I40" s="28"/>
      <c r="J40" s="21">
        <f t="shared" si="0"/>
        <v>0</v>
      </c>
      <c r="K40" s="22"/>
      <c r="L40" s="22"/>
      <c r="M40" s="22"/>
      <c r="N40" s="22"/>
      <c r="O40" s="22"/>
      <c r="P40" s="22"/>
      <c r="Q40" s="22"/>
      <c r="R40" s="23"/>
      <c r="S40" s="23"/>
      <c r="T40" s="23"/>
      <c r="U40" s="23"/>
      <c r="V40" s="23"/>
      <c r="W40" s="23"/>
      <c r="X40" s="23"/>
      <c r="Y40" s="23"/>
      <c r="Z40" s="23"/>
      <c r="AA40" s="6"/>
      <c r="AB40" s="6"/>
      <c r="AC40" s="6"/>
      <c r="AD40" s="6"/>
    </row>
    <row r="41" spans="1:30" ht="18" customHeight="1" x14ac:dyDescent="0.2">
      <c r="A41" s="19" t="s">
        <v>81</v>
      </c>
      <c r="B41" s="24" t="s">
        <v>78</v>
      </c>
      <c r="C41" s="24"/>
      <c r="D41" s="24" t="s">
        <v>48</v>
      </c>
      <c r="E41" s="25">
        <v>1</v>
      </c>
      <c r="F41" s="19"/>
      <c r="G41" s="26">
        <v>0</v>
      </c>
      <c r="H41" s="28"/>
      <c r="I41" s="28"/>
      <c r="J41" s="21">
        <f t="shared" si="0"/>
        <v>0</v>
      </c>
      <c r="K41" s="22"/>
      <c r="L41" s="22"/>
      <c r="M41" s="22"/>
      <c r="N41" s="22"/>
      <c r="O41" s="22"/>
      <c r="P41" s="22"/>
      <c r="Q41" s="22"/>
      <c r="R41" s="23"/>
      <c r="S41" s="23"/>
      <c r="T41" s="23"/>
      <c r="U41" s="23"/>
      <c r="V41" s="23"/>
      <c r="W41" s="23"/>
      <c r="X41" s="23"/>
      <c r="Y41" s="23"/>
      <c r="Z41" s="23"/>
      <c r="AA41" s="6"/>
      <c r="AB41" s="6"/>
      <c r="AC41" s="6"/>
      <c r="AD41" s="6"/>
    </row>
    <row r="42" spans="1:30" ht="18" customHeight="1" x14ac:dyDescent="0.2">
      <c r="A42" s="19" t="s">
        <v>83</v>
      </c>
      <c r="B42" s="24" t="s">
        <v>78</v>
      </c>
      <c r="C42" s="24"/>
      <c r="D42" s="24" t="s">
        <v>28</v>
      </c>
      <c r="E42" s="25">
        <v>1</v>
      </c>
      <c r="F42" s="19" t="s">
        <v>353</v>
      </c>
      <c r="G42" s="26">
        <v>0</v>
      </c>
      <c r="H42" s="28"/>
      <c r="I42" s="28">
        <v>4316.21</v>
      </c>
      <c r="J42" s="21">
        <f t="shared" si="0"/>
        <v>4316.21</v>
      </c>
      <c r="K42" s="22"/>
      <c r="L42" s="22"/>
      <c r="M42" s="22"/>
      <c r="N42" s="22"/>
      <c r="O42" s="22"/>
      <c r="P42" s="22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6"/>
      <c r="AB42" s="6"/>
      <c r="AC42" s="6"/>
      <c r="AD42" s="6"/>
    </row>
    <row r="43" spans="1:30" ht="18" customHeight="1" x14ac:dyDescent="0.2">
      <c r="A43" s="19" t="s">
        <v>84</v>
      </c>
      <c r="B43" s="24" t="s">
        <v>78</v>
      </c>
      <c r="C43" s="24"/>
      <c r="D43" s="24" t="s">
        <v>28</v>
      </c>
      <c r="E43" s="25">
        <v>1</v>
      </c>
      <c r="F43" s="19" t="s">
        <v>85</v>
      </c>
      <c r="G43" s="26">
        <v>0</v>
      </c>
      <c r="H43" s="28"/>
      <c r="I43" s="28">
        <v>4316.21</v>
      </c>
      <c r="J43" s="21">
        <f t="shared" si="0"/>
        <v>4316.21</v>
      </c>
      <c r="K43" s="22"/>
      <c r="L43" s="22"/>
      <c r="M43" s="22"/>
      <c r="N43" s="22"/>
      <c r="O43" s="22"/>
      <c r="P43" s="22"/>
      <c r="Q43" s="22"/>
      <c r="R43" s="23"/>
      <c r="S43" s="23"/>
      <c r="T43" s="23"/>
      <c r="U43" s="23"/>
      <c r="V43" s="23"/>
      <c r="W43" s="23"/>
      <c r="X43" s="23"/>
      <c r="Y43" s="23"/>
      <c r="Z43" s="23"/>
      <c r="AA43" s="6"/>
      <c r="AB43" s="6"/>
      <c r="AC43" s="6"/>
      <c r="AD43" s="6"/>
    </row>
    <row r="44" spans="1:30" ht="18" customHeight="1" x14ac:dyDescent="0.2">
      <c r="A44" s="27" t="s">
        <v>86</v>
      </c>
      <c r="B44" s="24" t="s">
        <v>78</v>
      </c>
      <c r="C44" s="24"/>
      <c r="D44" s="24" t="s">
        <v>22</v>
      </c>
      <c r="E44" s="25">
        <v>1</v>
      </c>
      <c r="F44" s="19" t="s">
        <v>87</v>
      </c>
      <c r="G44" s="26">
        <v>0</v>
      </c>
      <c r="H44" s="28">
        <v>1079.06</v>
      </c>
      <c r="I44" s="28">
        <v>4316.21</v>
      </c>
      <c r="J44" s="21">
        <f t="shared" si="0"/>
        <v>5395.27</v>
      </c>
      <c r="K44" s="22"/>
      <c r="L44" s="22"/>
      <c r="M44" s="22"/>
      <c r="N44" s="22"/>
      <c r="O44" s="22"/>
      <c r="P44" s="22"/>
      <c r="Q44" s="22"/>
      <c r="R44" s="23"/>
      <c r="S44" s="23"/>
      <c r="T44" s="23"/>
      <c r="U44" s="23"/>
      <c r="V44" s="23"/>
      <c r="W44" s="23"/>
      <c r="X44" s="23"/>
      <c r="Y44" s="23"/>
      <c r="Z44" s="23"/>
      <c r="AA44" s="6"/>
      <c r="AB44" s="6"/>
      <c r="AC44" s="6"/>
      <c r="AD44" s="6"/>
    </row>
    <row r="45" spans="1:30" ht="18" customHeight="1" x14ac:dyDescent="0.2">
      <c r="A45" s="19" t="s">
        <v>88</v>
      </c>
      <c r="B45" s="24" t="s">
        <v>78</v>
      </c>
      <c r="C45" s="24"/>
      <c r="D45" s="24" t="s">
        <v>22</v>
      </c>
      <c r="E45" s="25">
        <v>1</v>
      </c>
      <c r="F45" s="19" t="s">
        <v>89</v>
      </c>
      <c r="G45" s="26">
        <v>0</v>
      </c>
      <c r="H45" s="28">
        <v>1079.06</v>
      </c>
      <c r="I45" s="28">
        <v>4316.21</v>
      </c>
      <c r="J45" s="21">
        <f t="shared" si="0"/>
        <v>5395.27</v>
      </c>
      <c r="K45" s="22"/>
      <c r="L45" s="22"/>
      <c r="M45" s="22"/>
      <c r="N45" s="22"/>
      <c r="O45" s="22"/>
      <c r="P45" s="22"/>
      <c r="Q45" s="22"/>
      <c r="R45" s="23"/>
      <c r="S45" s="23"/>
      <c r="T45" s="23"/>
      <c r="U45" s="23"/>
      <c r="V45" s="23"/>
      <c r="W45" s="23"/>
      <c r="X45" s="23"/>
      <c r="Y45" s="23"/>
      <c r="Z45" s="23"/>
      <c r="AA45" s="6"/>
      <c r="AB45" s="6"/>
      <c r="AC45" s="6"/>
      <c r="AD45" s="6"/>
    </row>
    <row r="46" spans="1:30" ht="18" customHeight="1" x14ac:dyDescent="0.2">
      <c r="A46" s="19" t="s">
        <v>90</v>
      </c>
      <c r="B46" s="24" t="s">
        <v>78</v>
      </c>
      <c r="C46" s="24"/>
      <c r="D46" s="24" t="s">
        <v>22</v>
      </c>
      <c r="E46" s="25">
        <v>1</v>
      </c>
      <c r="F46" s="19" t="s">
        <v>344</v>
      </c>
      <c r="G46" s="26">
        <v>0</v>
      </c>
      <c r="H46" s="28">
        <v>1079.06</v>
      </c>
      <c r="I46" s="28">
        <v>4316.21</v>
      </c>
      <c r="J46" s="21">
        <f t="shared" si="0"/>
        <v>5395.27</v>
      </c>
      <c r="K46" s="22"/>
      <c r="L46" s="22"/>
      <c r="M46" s="22"/>
      <c r="N46" s="22"/>
      <c r="O46" s="22"/>
      <c r="P46" s="22"/>
      <c r="Q46" s="22"/>
      <c r="R46" s="23"/>
      <c r="S46" s="23"/>
      <c r="T46" s="23"/>
      <c r="U46" s="23"/>
      <c r="V46" s="23"/>
      <c r="W46" s="23"/>
      <c r="X46" s="23"/>
      <c r="Y46" s="23"/>
      <c r="Z46" s="23"/>
      <c r="AA46" s="6"/>
      <c r="AB46" s="6"/>
      <c r="AC46" s="6"/>
      <c r="AD46" s="6"/>
    </row>
    <row r="47" spans="1:30" ht="18" customHeight="1" x14ac:dyDescent="0.2">
      <c r="A47" s="19" t="s">
        <v>92</v>
      </c>
      <c r="B47" s="24" t="s">
        <v>93</v>
      </c>
      <c r="C47" s="24"/>
      <c r="D47" s="24" t="s">
        <v>48</v>
      </c>
      <c r="E47" s="25">
        <v>1</v>
      </c>
      <c r="F47" s="19"/>
      <c r="G47" s="26">
        <v>0</v>
      </c>
      <c r="H47" s="28"/>
      <c r="I47" s="28"/>
      <c r="J47" s="21">
        <f t="shared" si="0"/>
        <v>0</v>
      </c>
      <c r="K47" s="22"/>
      <c r="L47" s="22"/>
      <c r="M47" s="22"/>
      <c r="N47" s="22"/>
      <c r="O47" s="22"/>
      <c r="P47" s="22"/>
      <c r="Q47" s="22"/>
      <c r="R47" s="23"/>
      <c r="S47" s="23"/>
      <c r="T47" s="23"/>
      <c r="U47" s="23"/>
      <c r="V47" s="23"/>
      <c r="W47" s="23"/>
      <c r="X47" s="23"/>
      <c r="Y47" s="23"/>
      <c r="Z47" s="23"/>
      <c r="AA47" s="6"/>
      <c r="AB47" s="6"/>
      <c r="AC47" s="6"/>
      <c r="AD47" s="6"/>
    </row>
    <row r="48" spans="1:30" ht="18" customHeight="1" x14ac:dyDescent="0.2">
      <c r="A48" s="19" t="s">
        <v>94</v>
      </c>
      <c r="B48" s="24" t="s">
        <v>95</v>
      </c>
      <c r="C48" s="24"/>
      <c r="D48" s="24" t="s">
        <v>22</v>
      </c>
      <c r="E48" s="25">
        <v>1</v>
      </c>
      <c r="F48" s="19" t="s">
        <v>359</v>
      </c>
      <c r="G48" s="26">
        <v>0</v>
      </c>
      <c r="H48" s="28">
        <v>770.75</v>
      </c>
      <c r="I48" s="28">
        <v>3083.01</v>
      </c>
      <c r="J48" s="21">
        <f t="shared" si="0"/>
        <v>3853.76</v>
      </c>
      <c r="K48" s="22"/>
      <c r="L48" s="22"/>
      <c r="M48" s="22"/>
      <c r="N48" s="22"/>
      <c r="O48" s="22"/>
      <c r="P48" s="22"/>
      <c r="Q48" s="22"/>
      <c r="R48" s="23"/>
      <c r="S48" s="23"/>
      <c r="T48" s="23"/>
      <c r="U48" s="23"/>
      <c r="V48" s="23"/>
      <c r="W48" s="23"/>
      <c r="X48" s="23"/>
      <c r="Y48" s="23"/>
      <c r="Z48" s="23"/>
      <c r="AA48" s="6"/>
      <c r="AB48" s="6"/>
      <c r="AC48" s="6"/>
      <c r="AD48" s="6"/>
    </row>
    <row r="49" spans="1:30" ht="18" customHeight="1" x14ac:dyDescent="0.2">
      <c r="A49" s="19" t="s">
        <v>94</v>
      </c>
      <c r="B49" s="24" t="s">
        <v>95</v>
      </c>
      <c r="C49" s="24"/>
      <c r="D49" s="24" t="s">
        <v>22</v>
      </c>
      <c r="E49" s="25">
        <v>1</v>
      </c>
      <c r="F49" s="19" t="s">
        <v>131</v>
      </c>
      <c r="G49" s="26">
        <v>0</v>
      </c>
      <c r="H49" s="28">
        <v>770.75</v>
      </c>
      <c r="I49" s="28">
        <v>3083.01</v>
      </c>
      <c r="J49" s="21">
        <f t="shared" si="0"/>
        <v>3853.76</v>
      </c>
      <c r="K49" s="22"/>
      <c r="L49" s="22"/>
      <c r="M49" s="22"/>
      <c r="N49" s="22"/>
      <c r="O49" s="22"/>
      <c r="P49" s="22"/>
      <c r="Q49" s="22"/>
      <c r="R49" s="23"/>
      <c r="S49" s="23"/>
      <c r="T49" s="23"/>
      <c r="U49" s="23"/>
      <c r="V49" s="23"/>
      <c r="W49" s="23"/>
      <c r="X49" s="23"/>
      <c r="Y49" s="23"/>
      <c r="Z49" s="23"/>
      <c r="AA49" s="6"/>
      <c r="AB49" s="6"/>
      <c r="AC49" s="6"/>
      <c r="AD49" s="6"/>
    </row>
    <row r="50" spans="1:30" ht="18" customHeight="1" x14ac:dyDescent="0.2">
      <c r="A50" s="19" t="s">
        <v>97</v>
      </c>
      <c r="B50" s="24" t="s">
        <v>95</v>
      </c>
      <c r="C50" s="24"/>
      <c r="D50" s="24" t="s">
        <v>22</v>
      </c>
      <c r="E50" s="25">
        <v>1</v>
      </c>
      <c r="F50" s="19" t="s">
        <v>98</v>
      </c>
      <c r="G50" s="26">
        <v>0</v>
      </c>
      <c r="H50" s="28">
        <v>770.75</v>
      </c>
      <c r="I50" s="28">
        <v>3083.01</v>
      </c>
      <c r="J50" s="21">
        <f t="shared" si="0"/>
        <v>3853.76</v>
      </c>
      <c r="K50" s="22"/>
      <c r="L50" s="22"/>
      <c r="M50" s="22"/>
      <c r="N50" s="22"/>
      <c r="O50" s="22"/>
      <c r="P50" s="22"/>
      <c r="Q50" s="22"/>
      <c r="R50" s="23"/>
      <c r="S50" s="23"/>
      <c r="T50" s="23"/>
      <c r="U50" s="23"/>
      <c r="V50" s="23"/>
      <c r="W50" s="23"/>
      <c r="X50" s="23"/>
      <c r="Y50" s="23"/>
      <c r="Z50" s="23"/>
      <c r="AA50" s="6"/>
      <c r="AB50" s="6"/>
      <c r="AC50" s="6"/>
      <c r="AD50" s="6"/>
    </row>
    <row r="51" spans="1:30" ht="18" customHeight="1" x14ac:dyDescent="0.2">
      <c r="A51" s="19" t="s">
        <v>99</v>
      </c>
      <c r="B51" s="24" t="s">
        <v>95</v>
      </c>
      <c r="C51" s="24"/>
      <c r="D51" s="24" t="s">
        <v>22</v>
      </c>
      <c r="E51" s="25">
        <v>1</v>
      </c>
      <c r="F51" s="19" t="s">
        <v>100</v>
      </c>
      <c r="G51" s="26">
        <v>0</v>
      </c>
      <c r="H51" s="28">
        <v>770.75</v>
      </c>
      <c r="I51" s="28">
        <v>3083.01</v>
      </c>
      <c r="J51" s="21">
        <f t="shared" si="0"/>
        <v>3853.76</v>
      </c>
      <c r="K51" s="22"/>
      <c r="L51" s="22"/>
      <c r="M51" s="22"/>
      <c r="N51" s="22"/>
      <c r="O51" s="22"/>
      <c r="P51" s="22"/>
      <c r="Q51" s="22"/>
      <c r="R51" s="23"/>
      <c r="S51" s="23"/>
      <c r="T51" s="23"/>
      <c r="U51" s="23"/>
      <c r="V51" s="23"/>
      <c r="W51" s="23"/>
      <c r="X51" s="23"/>
      <c r="Y51" s="23"/>
      <c r="Z51" s="23"/>
      <c r="AA51" s="6"/>
      <c r="AB51" s="6"/>
      <c r="AC51" s="6"/>
      <c r="AD51" s="6"/>
    </row>
    <row r="52" spans="1:30" ht="18" customHeight="1" x14ac:dyDescent="0.2">
      <c r="A52" s="19" t="s">
        <v>99</v>
      </c>
      <c r="B52" s="24" t="s">
        <v>95</v>
      </c>
      <c r="C52" s="24"/>
      <c r="D52" s="24" t="s">
        <v>48</v>
      </c>
      <c r="E52" s="25">
        <v>1</v>
      </c>
      <c r="F52" s="19"/>
      <c r="G52" s="26">
        <v>0</v>
      </c>
      <c r="H52" s="28"/>
      <c r="I52" s="28"/>
      <c r="J52" s="21">
        <f t="shared" si="0"/>
        <v>0</v>
      </c>
      <c r="K52" s="22"/>
      <c r="L52" s="22"/>
      <c r="M52" s="22"/>
      <c r="N52" s="22"/>
      <c r="O52" s="22"/>
      <c r="P52" s="22"/>
      <c r="Q52" s="22"/>
      <c r="R52" s="23"/>
      <c r="S52" s="23"/>
      <c r="T52" s="23"/>
      <c r="U52" s="23"/>
      <c r="V52" s="23"/>
      <c r="W52" s="23"/>
      <c r="X52" s="23"/>
      <c r="Y52" s="23"/>
      <c r="Z52" s="23"/>
      <c r="AA52" s="6"/>
      <c r="AB52" s="6"/>
      <c r="AC52" s="6"/>
      <c r="AD52" s="6"/>
    </row>
    <row r="53" spans="1:30" ht="18" customHeight="1" x14ac:dyDescent="0.2">
      <c r="A53" s="19" t="s">
        <v>102</v>
      </c>
      <c r="B53" s="24" t="s">
        <v>95</v>
      </c>
      <c r="C53" s="24"/>
      <c r="D53" s="24" t="s">
        <v>48</v>
      </c>
      <c r="E53" s="25">
        <v>1</v>
      </c>
      <c r="F53" s="19"/>
      <c r="G53" s="26">
        <v>0</v>
      </c>
      <c r="H53" s="28"/>
      <c r="I53" s="28"/>
      <c r="J53" s="21">
        <f t="shared" si="0"/>
        <v>0</v>
      </c>
      <c r="K53" s="22"/>
      <c r="L53" s="22"/>
      <c r="M53" s="22"/>
      <c r="N53" s="22"/>
      <c r="O53" s="22"/>
      <c r="P53" s="22"/>
      <c r="Q53" s="22"/>
      <c r="R53" s="23"/>
      <c r="S53" s="23"/>
      <c r="T53" s="23"/>
      <c r="U53" s="23"/>
      <c r="V53" s="23"/>
      <c r="W53" s="23"/>
      <c r="X53" s="23"/>
      <c r="Y53" s="23"/>
      <c r="Z53" s="23"/>
      <c r="AA53" s="6"/>
      <c r="AB53" s="6"/>
      <c r="AC53" s="6"/>
      <c r="AD53" s="6"/>
    </row>
    <row r="54" spans="1:30" ht="18" customHeight="1" x14ac:dyDescent="0.2">
      <c r="A54" s="27" t="s">
        <v>103</v>
      </c>
      <c r="B54" s="24" t="s">
        <v>95</v>
      </c>
      <c r="C54" s="24"/>
      <c r="D54" s="24" t="s">
        <v>22</v>
      </c>
      <c r="E54" s="25">
        <v>1</v>
      </c>
      <c r="F54" s="19" t="s">
        <v>104</v>
      </c>
      <c r="G54" s="26">
        <v>0</v>
      </c>
      <c r="H54" s="28">
        <v>770.75</v>
      </c>
      <c r="I54" s="28">
        <v>3083.01</v>
      </c>
      <c r="J54" s="21">
        <f t="shared" si="0"/>
        <v>3853.76</v>
      </c>
      <c r="K54" s="22"/>
      <c r="L54" s="22"/>
      <c r="M54" s="22"/>
      <c r="N54" s="22"/>
      <c r="O54" s="22"/>
      <c r="P54" s="22"/>
      <c r="Q54" s="22"/>
      <c r="R54" s="23"/>
      <c r="S54" s="23"/>
      <c r="T54" s="23"/>
      <c r="U54" s="23"/>
      <c r="V54" s="23"/>
      <c r="W54" s="23"/>
      <c r="X54" s="23"/>
      <c r="Y54" s="23"/>
      <c r="Z54" s="23"/>
      <c r="AA54" s="6"/>
      <c r="AB54" s="6"/>
      <c r="AC54" s="6"/>
      <c r="AD54" s="6"/>
    </row>
    <row r="55" spans="1:30" ht="18" customHeight="1" x14ac:dyDescent="0.2">
      <c r="A55" s="19" t="s">
        <v>105</v>
      </c>
      <c r="B55" s="24" t="s">
        <v>95</v>
      </c>
      <c r="C55" s="24"/>
      <c r="D55" s="24" t="s">
        <v>22</v>
      </c>
      <c r="E55" s="25">
        <v>1</v>
      </c>
      <c r="F55" s="19" t="s">
        <v>106</v>
      </c>
      <c r="G55" s="26">
        <v>0</v>
      </c>
      <c r="H55" s="28">
        <v>770.75</v>
      </c>
      <c r="I55" s="28">
        <v>3083.01</v>
      </c>
      <c r="J55" s="21">
        <f t="shared" si="0"/>
        <v>3853.76</v>
      </c>
      <c r="K55" s="22"/>
      <c r="L55" s="22"/>
      <c r="M55" s="22"/>
      <c r="N55" s="22"/>
      <c r="O55" s="22"/>
      <c r="P55" s="22"/>
      <c r="Q55" s="22"/>
      <c r="R55" s="23"/>
      <c r="S55" s="23"/>
      <c r="T55" s="23"/>
      <c r="U55" s="23"/>
      <c r="V55" s="23"/>
      <c r="W55" s="23"/>
      <c r="X55" s="23"/>
      <c r="Y55" s="23"/>
      <c r="Z55" s="23"/>
      <c r="AA55" s="6"/>
      <c r="AB55" s="6"/>
      <c r="AC55" s="6"/>
      <c r="AD55" s="6"/>
    </row>
    <row r="56" spans="1:30" ht="18" customHeight="1" x14ac:dyDescent="0.2">
      <c r="A56" s="19" t="s">
        <v>107</v>
      </c>
      <c r="B56" s="24" t="s">
        <v>95</v>
      </c>
      <c r="C56" s="24"/>
      <c r="D56" s="24" t="s">
        <v>22</v>
      </c>
      <c r="E56" s="25">
        <v>1</v>
      </c>
      <c r="F56" s="19" t="s">
        <v>108</v>
      </c>
      <c r="G56" s="26">
        <v>0</v>
      </c>
      <c r="H56" s="28">
        <v>770.75</v>
      </c>
      <c r="I56" s="28">
        <v>3083.01</v>
      </c>
      <c r="J56" s="21">
        <f t="shared" si="0"/>
        <v>3853.76</v>
      </c>
      <c r="K56" s="22"/>
      <c r="L56" s="22"/>
      <c r="M56" s="22"/>
      <c r="N56" s="22"/>
      <c r="O56" s="22"/>
      <c r="P56" s="22"/>
      <c r="Q56" s="22"/>
      <c r="R56" s="23"/>
      <c r="S56" s="23"/>
      <c r="T56" s="23"/>
      <c r="U56" s="23"/>
      <c r="V56" s="23"/>
      <c r="W56" s="23"/>
      <c r="X56" s="23"/>
      <c r="Y56" s="23"/>
      <c r="Z56" s="23"/>
      <c r="AA56" s="6"/>
      <c r="AB56" s="6"/>
      <c r="AC56" s="6"/>
      <c r="AD56" s="6"/>
    </row>
    <row r="57" spans="1:30" ht="18" customHeight="1" x14ac:dyDescent="0.2">
      <c r="A57" s="19" t="s">
        <v>109</v>
      </c>
      <c r="B57" s="24" t="s">
        <v>95</v>
      </c>
      <c r="C57" s="24"/>
      <c r="D57" s="24" t="s">
        <v>22</v>
      </c>
      <c r="E57" s="25">
        <v>1</v>
      </c>
      <c r="F57" s="19" t="s">
        <v>110</v>
      </c>
      <c r="G57" s="26">
        <v>0</v>
      </c>
      <c r="H57" s="28">
        <v>770.75</v>
      </c>
      <c r="I57" s="28">
        <v>3083.01</v>
      </c>
      <c r="J57" s="21">
        <f t="shared" si="0"/>
        <v>3853.76</v>
      </c>
      <c r="K57" s="22"/>
      <c r="L57" s="22"/>
      <c r="M57" s="22"/>
      <c r="N57" s="22"/>
      <c r="O57" s="22"/>
      <c r="P57" s="22"/>
      <c r="Q57" s="22"/>
      <c r="R57" s="23"/>
      <c r="S57" s="23"/>
      <c r="T57" s="23"/>
      <c r="U57" s="23"/>
      <c r="V57" s="23"/>
      <c r="W57" s="23"/>
      <c r="X57" s="23"/>
      <c r="Y57" s="23"/>
      <c r="Z57" s="23"/>
      <c r="AA57" s="6"/>
      <c r="AB57" s="6"/>
      <c r="AC57" s="6"/>
      <c r="AD57" s="6"/>
    </row>
    <row r="58" spans="1:30" ht="18" customHeight="1" x14ac:dyDescent="0.2">
      <c r="A58" s="19" t="s">
        <v>111</v>
      </c>
      <c r="B58" s="24" t="s">
        <v>95</v>
      </c>
      <c r="C58" s="24"/>
      <c r="D58" s="24" t="s">
        <v>22</v>
      </c>
      <c r="E58" s="25">
        <v>1</v>
      </c>
      <c r="F58" s="19" t="s">
        <v>354</v>
      </c>
      <c r="G58" s="26">
        <v>0</v>
      </c>
      <c r="H58" s="28">
        <v>770.75</v>
      </c>
      <c r="I58" s="28">
        <v>3083.01</v>
      </c>
      <c r="J58" s="21">
        <f t="shared" si="0"/>
        <v>3853.76</v>
      </c>
      <c r="K58" s="22"/>
      <c r="L58" s="22"/>
      <c r="M58" s="22"/>
      <c r="N58" s="22"/>
      <c r="O58" s="22"/>
      <c r="P58" s="22"/>
      <c r="Q58" s="22"/>
      <c r="R58" s="23"/>
      <c r="S58" s="23"/>
      <c r="T58" s="23"/>
      <c r="U58" s="23"/>
      <c r="V58" s="23"/>
      <c r="W58" s="23"/>
      <c r="X58" s="23"/>
      <c r="Y58" s="23"/>
      <c r="Z58" s="23"/>
      <c r="AA58" s="6"/>
      <c r="AB58" s="6"/>
      <c r="AC58" s="6"/>
      <c r="AD58" s="6"/>
    </row>
    <row r="59" spans="1:30" ht="18" customHeight="1" x14ac:dyDescent="0.2">
      <c r="A59" s="19" t="s">
        <v>113</v>
      </c>
      <c r="B59" s="24" t="s">
        <v>95</v>
      </c>
      <c r="C59" s="24"/>
      <c r="D59" s="24" t="s">
        <v>48</v>
      </c>
      <c r="E59" s="25">
        <v>1</v>
      </c>
      <c r="F59" s="19"/>
      <c r="G59" s="26">
        <v>0</v>
      </c>
      <c r="H59" s="28"/>
      <c r="I59" s="28"/>
      <c r="J59" s="21">
        <f t="shared" si="0"/>
        <v>0</v>
      </c>
      <c r="K59" s="22"/>
      <c r="L59" s="22"/>
      <c r="M59" s="22"/>
      <c r="N59" s="22"/>
      <c r="O59" s="22"/>
      <c r="P59" s="22"/>
      <c r="Q59" s="22"/>
      <c r="R59" s="23"/>
      <c r="S59" s="23"/>
      <c r="T59" s="23"/>
      <c r="U59" s="23"/>
      <c r="V59" s="23"/>
      <c r="W59" s="23"/>
      <c r="X59" s="23"/>
      <c r="Y59" s="23"/>
      <c r="Z59" s="23"/>
      <c r="AA59" s="6"/>
      <c r="AB59" s="6"/>
      <c r="AC59" s="6"/>
      <c r="AD59" s="6"/>
    </row>
    <row r="60" spans="1:30" ht="18" customHeight="1" x14ac:dyDescent="0.2">
      <c r="A60" s="19" t="s">
        <v>115</v>
      </c>
      <c r="B60" s="24" t="s">
        <v>95</v>
      </c>
      <c r="C60" s="24"/>
      <c r="D60" s="24" t="s">
        <v>22</v>
      </c>
      <c r="E60" s="25">
        <v>1</v>
      </c>
      <c r="F60" s="19" t="s">
        <v>116</v>
      </c>
      <c r="G60" s="26">
        <v>0</v>
      </c>
      <c r="H60" s="28">
        <v>770.75</v>
      </c>
      <c r="I60" s="28">
        <v>3083.01</v>
      </c>
      <c r="J60" s="21">
        <f t="shared" si="0"/>
        <v>3853.76</v>
      </c>
      <c r="K60" s="22"/>
      <c r="L60" s="22"/>
      <c r="M60" s="22"/>
      <c r="N60" s="22"/>
      <c r="O60" s="22"/>
      <c r="P60" s="22"/>
      <c r="Q60" s="22"/>
      <c r="R60" s="23"/>
      <c r="S60" s="23"/>
      <c r="T60" s="23"/>
      <c r="U60" s="23"/>
      <c r="V60" s="23"/>
      <c r="W60" s="23"/>
      <c r="X60" s="23"/>
      <c r="Y60" s="23"/>
      <c r="Z60" s="23"/>
      <c r="AA60" s="6"/>
      <c r="AB60" s="6"/>
      <c r="AC60" s="6"/>
      <c r="AD60" s="6"/>
    </row>
    <row r="61" spans="1:30" ht="18" customHeight="1" x14ac:dyDescent="0.2">
      <c r="A61" s="19" t="s">
        <v>117</v>
      </c>
      <c r="B61" s="24" t="s">
        <v>95</v>
      </c>
      <c r="C61" s="24"/>
      <c r="D61" s="24" t="s">
        <v>48</v>
      </c>
      <c r="E61" s="25">
        <v>1</v>
      </c>
      <c r="F61" s="19"/>
      <c r="G61" s="26">
        <v>0</v>
      </c>
      <c r="H61" s="28"/>
      <c r="I61" s="28"/>
      <c r="J61" s="21">
        <f t="shared" si="0"/>
        <v>0</v>
      </c>
      <c r="K61" s="22"/>
      <c r="L61" s="22"/>
      <c r="M61" s="22"/>
      <c r="N61" s="22"/>
      <c r="O61" s="22"/>
      <c r="P61" s="22"/>
      <c r="Q61" s="22"/>
      <c r="R61" s="23"/>
      <c r="S61" s="23"/>
      <c r="T61" s="23"/>
      <c r="U61" s="23"/>
      <c r="V61" s="23"/>
      <c r="W61" s="23"/>
      <c r="X61" s="23"/>
      <c r="Y61" s="23"/>
      <c r="Z61" s="23"/>
      <c r="AA61" s="6"/>
      <c r="AB61" s="6"/>
      <c r="AC61" s="6"/>
      <c r="AD61" s="6"/>
    </row>
    <row r="62" spans="1:30" ht="18" customHeight="1" x14ac:dyDescent="0.2">
      <c r="A62" s="19" t="s">
        <v>118</v>
      </c>
      <c r="B62" s="24" t="s">
        <v>95</v>
      </c>
      <c r="C62" s="24"/>
      <c r="D62" s="24" t="s">
        <v>22</v>
      </c>
      <c r="E62" s="25">
        <v>1</v>
      </c>
      <c r="F62" s="19" t="s">
        <v>119</v>
      </c>
      <c r="G62" s="26">
        <v>0</v>
      </c>
      <c r="H62" s="28">
        <v>770.75</v>
      </c>
      <c r="I62" s="28">
        <v>3083.01</v>
      </c>
      <c r="J62" s="21">
        <f t="shared" si="0"/>
        <v>3853.76</v>
      </c>
      <c r="K62" s="22"/>
      <c r="L62" s="22"/>
      <c r="M62" s="22"/>
      <c r="N62" s="22"/>
      <c r="O62" s="22"/>
      <c r="P62" s="22"/>
      <c r="Q62" s="22"/>
      <c r="R62" s="23"/>
      <c r="S62" s="23"/>
      <c r="T62" s="23"/>
      <c r="U62" s="23"/>
      <c r="V62" s="23"/>
      <c r="W62" s="23"/>
      <c r="X62" s="23"/>
      <c r="Y62" s="23"/>
      <c r="Z62" s="23"/>
      <c r="AA62" s="6"/>
      <c r="AB62" s="6"/>
      <c r="AC62" s="6"/>
      <c r="AD62" s="6"/>
    </row>
    <row r="63" spans="1:30" ht="18" customHeight="1" x14ac:dyDescent="0.2">
      <c r="A63" s="19" t="s">
        <v>120</v>
      </c>
      <c r="B63" s="24" t="s">
        <v>95</v>
      </c>
      <c r="C63" s="24"/>
      <c r="D63" s="24" t="s">
        <v>22</v>
      </c>
      <c r="E63" s="25">
        <v>1</v>
      </c>
      <c r="F63" s="19" t="s">
        <v>121</v>
      </c>
      <c r="G63" s="26">
        <v>0</v>
      </c>
      <c r="H63" s="28">
        <v>770.75</v>
      </c>
      <c r="I63" s="28">
        <v>3083.01</v>
      </c>
      <c r="J63" s="21">
        <f t="shared" si="0"/>
        <v>3853.76</v>
      </c>
      <c r="K63" s="22"/>
      <c r="L63" s="22"/>
      <c r="M63" s="22"/>
      <c r="N63" s="22"/>
      <c r="O63" s="22"/>
      <c r="P63" s="22"/>
      <c r="Q63" s="22"/>
      <c r="R63" s="23"/>
      <c r="S63" s="23"/>
      <c r="T63" s="23"/>
      <c r="U63" s="23"/>
      <c r="V63" s="23"/>
      <c r="W63" s="23"/>
      <c r="X63" s="23"/>
      <c r="Y63" s="23"/>
      <c r="Z63" s="23"/>
      <c r="AA63" s="6"/>
      <c r="AB63" s="6"/>
      <c r="AC63" s="6"/>
      <c r="AD63" s="6"/>
    </row>
    <row r="64" spans="1:30" ht="18" customHeight="1" x14ac:dyDescent="0.2">
      <c r="A64" s="19" t="s">
        <v>122</v>
      </c>
      <c r="B64" s="24" t="s">
        <v>95</v>
      </c>
      <c r="C64" s="24"/>
      <c r="D64" s="24" t="s">
        <v>22</v>
      </c>
      <c r="E64" s="25">
        <v>1</v>
      </c>
      <c r="F64" s="19" t="s">
        <v>123</v>
      </c>
      <c r="G64" s="26">
        <v>0</v>
      </c>
      <c r="H64" s="28">
        <v>770.75</v>
      </c>
      <c r="I64" s="28">
        <v>3083.01</v>
      </c>
      <c r="J64" s="21">
        <f t="shared" si="0"/>
        <v>3853.76</v>
      </c>
      <c r="K64" s="22"/>
      <c r="L64" s="22"/>
      <c r="M64" s="22"/>
      <c r="N64" s="22"/>
      <c r="O64" s="22"/>
      <c r="P64" s="22"/>
      <c r="Q64" s="22"/>
      <c r="R64" s="23"/>
      <c r="S64" s="23"/>
      <c r="T64" s="23"/>
      <c r="U64" s="23"/>
      <c r="V64" s="23"/>
      <c r="W64" s="23"/>
      <c r="X64" s="23"/>
      <c r="Y64" s="23"/>
      <c r="Z64" s="23"/>
      <c r="AA64" s="6"/>
      <c r="AB64" s="6"/>
      <c r="AC64" s="6"/>
      <c r="AD64" s="6"/>
    </row>
    <row r="65" spans="1:30" ht="18" customHeight="1" x14ac:dyDescent="0.2">
      <c r="A65" s="19" t="s">
        <v>124</v>
      </c>
      <c r="B65" s="24" t="s">
        <v>125</v>
      </c>
      <c r="C65" s="24"/>
      <c r="D65" s="24" t="s">
        <v>22</v>
      </c>
      <c r="E65" s="25">
        <v>1</v>
      </c>
      <c r="F65" s="19" t="s">
        <v>126</v>
      </c>
      <c r="G65" s="26">
        <v>0</v>
      </c>
      <c r="H65" s="28">
        <v>500.99</v>
      </c>
      <c r="I65" s="28">
        <v>2003.96</v>
      </c>
      <c r="J65" s="21">
        <f t="shared" si="0"/>
        <v>2504.9499999999998</v>
      </c>
      <c r="K65" s="22"/>
      <c r="L65" s="22"/>
      <c r="M65" s="22"/>
      <c r="N65" s="22"/>
      <c r="O65" s="22"/>
      <c r="P65" s="22"/>
      <c r="Q65" s="22"/>
      <c r="R65" s="23"/>
      <c r="S65" s="23"/>
      <c r="T65" s="23"/>
      <c r="U65" s="23"/>
      <c r="V65" s="23"/>
      <c r="W65" s="23"/>
      <c r="X65" s="23"/>
      <c r="Y65" s="23"/>
      <c r="Z65" s="23"/>
      <c r="AA65" s="6"/>
      <c r="AB65" s="6"/>
      <c r="AC65" s="6"/>
      <c r="AD65" s="6"/>
    </row>
    <row r="66" spans="1:30" ht="18" customHeight="1" x14ac:dyDescent="0.2">
      <c r="A66" s="19" t="s">
        <v>127</v>
      </c>
      <c r="B66" s="24" t="s">
        <v>125</v>
      </c>
      <c r="C66" s="24"/>
      <c r="D66" s="24" t="s">
        <v>48</v>
      </c>
      <c r="E66" s="25">
        <v>1</v>
      </c>
      <c r="F66" s="19"/>
      <c r="G66" s="26">
        <v>0</v>
      </c>
      <c r="H66" s="28"/>
      <c r="I66" s="28"/>
      <c r="J66" s="21">
        <f t="shared" si="0"/>
        <v>0</v>
      </c>
      <c r="K66" s="22"/>
      <c r="L66" s="22"/>
      <c r="M66" s="22"/>
      <c r="N66" s="22"/>
      <c r="O66" s="22"/>
      <c r="P66" s="22"/>
      <c r="Q66" s="22"/>
      <c r="R66" s="23"/>
      <c r="S66" s="23"/>
      <c r="T66" s="23"/>
      <c r="U66" s="23"/>
      <c r="V66" s="23"/>
      <c r="W66" s="23"/>
      <c r="X66" s="23"/>
      <c r="Y66" s="23"/>
      <c r="Z66" s="23"/>
      <c r="AA66" s="6"/>
      <c r="AB66" s="6"/>
      <c r="AC66" s="6"/>
      <c r="AD66" s="6"/>
    </row>
    <row r="67" spans="1:30" ht="18" customHeight="1" x14ac:dyDescent="0.2">
      <c r="A67" s="19" t="s">
        <v>128</v>
      </c>
      <c r="B67" s="24" t="s">
        <v>125</v>
      </c>
      <c r="C67" s="24"/>
      <c r="D67" s="24" t="s">
        <v>22</v>
      </c>
      <c r="E67" s="25">
        <v>1</v>
      </c>
      <c r="F67" s="19" t="s">
        <v>129</v>
      </c>
      <c r="G67" s="26">
        <v>0</v>
      </c>
      <c r="H67" s="28">
        <v>500.99</v>
      </c>
      <c r="I67" s="28">
        <v>2003.96</v>
      </c>
      <c r="J67" s="21">
        <f t="shared" si="0"/>
        <v>2504.9499999999998</v>
      </c>
      <c r="K67" s="22"/>
      <c r="L67" s="22"/>
      <c r="M67" s="22"/>
      <c r="N67" s="22"/>
      <c r="O67" s="22"/>
      <c r="P67" s="22"/>
      <c r="Q67" s="22"/>
      <c r="R67" s="23"/>
      <c r="S67" s="23"/>
      <c r="T67" s="23"/>
      <c r="U67" s="23"/>
      <c r="V67" s="23"/>
      <c r="W67" s="23"/>
      <c r="X67" s="23"/>
      <c r="Y67" s="23"/>
      <c r="Z67" s="23"/>
      <c r="AA67" s="6"/>
      <c r="AB67" s="6"/>
      <c r="AC67" s="6"/>
      <c r="AD67" s="6"/>
    </row>
    <row r="68" spans="1:30" ht="18" customHeight="1" x14ac:dyDescent="0.2">
      <c r="A68" s="19" t="s">
        <v>130</v>
      </c>
      <c r="B68" s="24" t="s">
        <v>125</v>
      </c>
      <c r="C68" s="24"/>
      <c r="D68" s="24" t="s">
        <v>48</v>
      </c>
      <c r="E68" s="25">
        <v>1</v>
      </c>
      <c r="F68" s="19"/>
      <c r="G68" s="26">
        <v>0</v>
      </c>
      <c r="H68" s="28"/>
      <c r="I68" s="28"/>
      <c r="J68" s="21">
        <f t="shared" si="0"/>
        <v>0</v>
      </c>
      <c r="K68" s="22"/>
      <c r="L68" s="22"/>
      <c r="M68" s="22"/>
      <c r="N68" s="22"/>
      <c r="O68" s="22"/>
      <c r="P68" s="22"/>
      <c r="Q68" s="22"/>
      <c r="R68" s="23"/>
      <c r="S68" s="23"/>
      <c r="T68" s="23"/>
      <c r="U68" s="23"/>
      <c r="V68" s="23"/>
      <c r="W68" s="23"/>
      <c r="X68" s="23"/>
      <c r="Y68" s="23"/>
      <c r="Z68" s="23"/>
      <c r="AA68" s="6"/>
      <c r="AB68" s="6"/>
      <c r="AC68" s="6"/>
      <c r="AD68" s="6"/>
    </row>
    <row r="69" spans="1:30" ht="18" customHeight="1" x14ac:dyDescent="0.2">
      <c r="A69" s="19" t="s">
        <v>132</v>
      </c>
      <c r="B69" s="24" t="s">
        <v>125</v>
      </c>
      <c r="C69" s="24"/>
      <c r="D69" s="24" t="s">
        <v>22</v>
      </c>
      <c r="E69" s="25">
        <v>1</v>
      </c>
      <c r="F69" s="19" t="s">
        <v>133</v>
      </c>
      <c r="G69" s="26">
        <v>0</v>
      </c>
      <c r="H69" s="28">
        <v>500.99</v>
      </c>
      <c r="I69" s="28">
        <v>2003.96</v>
      </c>
      <c r="J69" s="21">
        <f t="shared" si="0"/>
        <v>2504.9499999999998</v>
      </c>
      <c r="K69" s="22"/>
      <c r="L69" s="22"/>
      <c r="M69" s="22"/>
      <c r="N69" s="22"/>
      <c r="O69" s="22"/>
      <c r="P69" s="22"/>
      <c r="Q69" s="22"/>
      <c r="R69" s="23"/>
      <c r="S69" s="23"/>
      <c r="T69" s="23"/>
      <c r="U69" s="23"/>
      <c r="V69" s="23"/>
      <c r="W69" s="23"/>
      <c r="X69" s="23"/>
      <c r="Y69" s="23"/>
      <c r="Z69" s="23"/>
      <c r="AA69" s="6"/>
      <c r="AB69" s="6"/>
      <c r="AC69" s="6"/>
      <c r="AD69" s="6"/>
    </row>
    <row r="70" spans="1:30" ht="18" customHeight="1" x14ac:dyDescent="0.2">
      <c r="A70" s="19" t="s">
        <v>134</v>
      </c>
      <c r="B70" s="24" t="s">
        <v>125</v>
      </c>
      <c r="C70" s="24"/>
      <c r="D70" s="24" t="s">
        <v>22</v>
      </c>
      <c r="E70" s="25">
        <v>1</v>
      </c>
      <c r="F70" s="19" t="s">
        <v>135</v>
      </c>
      <c r="G70" s="26">
        <v>0</v>
      </c>
      <c r="H70" s="28">
        <v>500.99</v>
      </c>
      <c r="I70" s="28">
        <v>2003.96</v>
      </c>
      <c r="J70" s="21">
        <f t="shared" si="0"/>
        <v>2504.9499999999998</v>
      </c>
      <c r="K70" s="22"/>
      <c r="L70" s="22"/>
      <c r="M70" s="22"/>
      <c r="N70" s="22"/>
      <c r="O70" s="22"/>
      <c r="P70" s="22"/>
      <c r="Q70" s="22"/>
      <c r="R70" s="23"/>
      <c r="S70" s="23"/>
      <c r="T70" s="23"/>
      <c r="U70" s="23"/>
      <c r="V70" s="23"/>
      <c r="W70" s="23"/>
      <c r="X70" s="23"/>
      <c r="Y70" s="23"/>
      <c r="Z70" s="23"/>
      <c r="AA70" s="6"/>
      <c r="AB70" s="6"/>
      <c r="AC70" s="6"/>
      <c r="AD70" s="6"/>
    </row>
    <row r="71" spans="1:30" ht="18" customHeight="1" x14ac:dyDescent="0.2">
      <c r="A71" s="19" t="s">
        <v>136</v>
      </c>
      <c r="B71" s="24" t="s">
        <v>125</v>
      </c>
      <c r="C71" s="24"/>
      <c r="D71" s="24" t="s">
        <v>22</v>
      </c>
      <c r="E71" s="25">
        <v>1</v>
      </c>
      <c r="F71" s="19" t="s">
        <v>137</v>
      </c>
      <c r="G71" s="26">
        <v>0</v>
      </c>
      <c r="H71" s="28">
        <v>500.99</v>
      </c>
      <c r="I71" s="28">
        <v>2003.96</v>
      </c>
      <c r="J71" s="21">
        <f t="shared" ref="J71:J82" si="1">SUM(G71:I71)</f>
        <v>2504.9499999999998</v>
      </c>
      <c r="K71" s="22"/>
      <c r="L71" s="22"/>
      <c r="M71" s="22"/>
      <c r="N71" s="22"/>
      <c r="O71" s="22"/>
      <c r="P71" s="22"/>
      <c r="Q71" s="22"/>
      <c r="R71" s="23"/>
      <c r="S71" s="23"/>
      <c r="T71" s="23"/>
      <c r="U71" s="23"/>
      <c r="V71" s="23"/>
      <c r="W71" s="23"/>
      <c r="X71" s="23"/>
      <c r="Y71" s="23"/>
      <c r="Z71" s="23"/>
      <c r="AA71" s="6"/>
      <c r="AB71" s="6"/>
      <c r="AC71" s="6"/>
      <c r="AD71" s="6"/>
    </row>
    <row r="72" spans="1:30" ht="18" customHeight="1" x14ac:dyDescent="0.2">
      <c r="A72" s="19" t="s">
        <v>138</v>
      </c>
      <c r="B72" s="24" t="s">
        <v>125</v>
      </c>
      <c r="C72" s="24"/>
      <c r="D72" s="24" t="s">
        <v>48</v>
      </c>
      <c r="E72" s="25">
        <v>1</v>
      </c>
      <c r="F72" s="19"/>
      <c r="G72" s="26">
        <v>0</v>
      </c>
      <c r="H72" s="28"/>
      <c r="I72" s="28"/>
      <c r="J72" s="21">
        <f t="shared" si="1"/>
        <v>0</v>
      </c>
      <c r="K72" s="22"/>
      <c r="L72" s="22"/>
      <c r="M72" s="22"/>
      <c r="N72" s="22"/>
      <c r="O72" s="22"/>
      <c r="P72" s="22"/>
      <c r="Q72" s="22"/>
      <c r="R72" s="23"/>
      <c r="S72" s="23"/>
      <c r="T72" s="23"/>
      <c r="U72" s="23"/>
      <c r="V72" s="23"/>
      <c r="W72" s="23"/>
      <c r="X72" s="23"/>
      <c r="Y72" s="23"/>
      <c r="Z72" s="23"/>
      <c r="AA72" s="6"/>
      <c r="AB72" s="6"/>
      <c r="AC72" s="6"/>
      <c r="AD72" s="6"/>
    </row>
    <row r="73" spans="1:30" ht="18" customHeight="1" x14ac:dyDescent="0.2">
      <c r="A73" s="19" t="s">
        <v>139</v>
      </c>
      <c r="B73" s="24" t="s">
        <v>125</v>
      </c>
      <c r="C73" s="24"/>
      <c r="D73" s="24" t="s">
        <v>48</v>
      </c>
      <c r="E73" s="25">
        <v>1</v>
      </c>
      <c r="F73" s="19"/>
      <c r="G73" s="26">
        <v>0</v>
      </c>
      <c r="H73" s="28"/>
      <c r="I73" s="28"/>
      <c r="J73" s="21">
        <f t="shared" si="1"/>
        <v>0</v>
      </c>
      <c r="K73" s="22"/>
      <c r="L73" s="22"/>
      <c r="M73" s="22"/>
      <c r="N73" s="22"/>
      <c r="O73" s="22"/>
      <c r="P73" s="22"/>
      <c r="Q73" s="22"/>
      <c r="R73" s="23"/>
      <c r="S73" s="23"/>
      <c r="T73" s="23"/>
      <c r="U73" s="23"/>
      <c r="V73" s="23"/>
      <c r="W73" s="23"/>
      <c r="X73" s="23"/>
      <c r="Y73" s="23"/>
      <c r="Z73" s="23"/>
      <c r="AA73" s="6"/>
      <c r="AB73" s="6"/>
      <c r="AC73" s="6"/>
      <c r="AD73" s="6"/>
    </row>
    <row r="74" spans="1:30" ht="18" customHeight="1" x14ac:dyDescent="0.2">
      <c r="A74" s="19" t="s">
        <v>140</v>
      </c>
      <c r="B74" s="24" t="s">
        <v>125</v>
      </c>
      <c r="C74" s="24"/>
      <c r="D74" s="24" t="s">
        <v>22</v>
      </c>
      <c r="E74" s="25">
        <v>1</v>
      </c>
      <c r="F74" s="19" t="s">
        <v>141</v>
      </c>
      <c r="G74" s="26">
        <v>0</v>
      </c>
      <c r="H74" s="28">
        <v>500.99</v>
      </c>
      <c r="I74" s="28">
        <v>2003.96</v>
      </c>
      <c r="J74" s="21">
        <f t="shared" si="1"/>
        <v>2504.9499999999998</v>
      </c>
      <c r="K74" s="22"/>
      <c r="L74" s="22"/>
      <c r="M74" s="22"/>
      <c r="N74" s="22"/>
      <c r="O74" s="22"/>
      <c r="P74" s="22"/>
      <c r="Q74" s="22"/>
      <c r="R74" s="23"/>
      <c r="S74" s="23"/>
      <c r="T74" s="23"/>
      <c r="U74" s="23"/>
      <c r="V74" s="23"/>
      <c r="W74" s="23"/>
      <c r="X74" s="23"/>
      <c r="Y74" s="23"/>
      <c r="Z74" s="23"/>
      <c r="AA74" s="6"/>
      <c r="AB74" s="6"/>
      <c r="AC74" s="6"/>
      <c r="AD74" s="6"/>
    </row>
    <row r="75" spans="1:30" ht="18" customHeight="1" x14ac:dyDescent="0.2">
      <c r="A75" s="19" t="s">
        <v>140</v>
      </c>
      <c r="B75" s="24" t="s">
        <v>125</v>
      </c>
      <c r="C75" s="24"/>
      <c r="D75" s="24" t="s">
        <v>48</v>
      </c>
      <c r="E75" s="25">
        <v>1</v>
      </c>
      <c r="F75" s="19"/>
      <c r="G75" s="26">
        <v>0</v>
      </c>
      <c r="H75" s="28"/>
      <c r="I75" s="28"/>
      <c r="J75" s="21">
        <f t="shared" si="1"/>
        <v>0</v>
      </c>
      <c r="K75" s="22"/>
      <c r="L75" s="22"/>
      <c r="M75" s="22"/>
      <c r="N75" s="22"/>
      <c r="O75" s="22"/>
      <c r="P75" s="22"/>
      <c r="Q75" s="22"/>
      <c r="R75" s="23"/>
      <c r="S75" s="23"/>
      <c r="T75" s="23"/>
      <c r="U75" s="23"/>
      <c r="V75" s="23"/>
      <c r="W75" s="23"/>
      <c r="X75" s="23"/>
      <c r="Y75" s="23"/>
      <c r="Z75" s="23"/>
      <c r="AA75" s="6"/>
      <c r="AB75" s="6"/>
      <c r="AC75" s="6"/>
      <c r="AD75" s="6"/>
    </row>
    <row r="76" spans="1:30" ht="18" customHeight="1" x14ac:dyDescent="0.2">
      <c r="A76" s="19" t="s">
        <v>139</v>
      </c>
      <c r="B76" s="24" t="s">
        <v>125</v>
      </c>
      <c r="C76" s="24"/>
      <c r="D76" s="24" t="s">
        <v>22</v>
      </c>
      <c r="E76" s="25">
        <v>1</v>
      </c>
      <c r="F76" s="19" t="s">
        <v>143</v>
      </c>
      <c r="G76" s="26">
        <v>0</v>
      </c>
      <c r="H76" s="28">
        <v>500.99</v>
      </c>
      <c r="I76" s="28">
        <v>2003.96</v>
      </c>
      <c r="J76" s="21">
        <f t="shared" si="1"/>
        <v>2504.9499999999998</v>
      </c>
      <c r="K76" s="22"/>
      <c r="L76" s="22"/>
      <c r="M76" s="22"/>
      <c r="N76" s="22"/>
      <c r="O76" s="22"/>
      <c r="P76" s="22"/>
      <c r="Q76" s="22"/>
      <c r="R76" s="23"/>
      <c r="S76" s="23"/>
      <c r="T76" s="23"/>
      <c r="U76" s="23"/>
      <c r="V76" s="23"/>
      <c r="W76" s="23"/>
      <c r="X76" s="23"/>
      <c r="Y76" s="23"/>
      <c r="Z76" s="23"/>
      <c r="AA76" s="6"/>
      <c r="AB76" s="6"/>
      <c r="AC76" s="6"/>
      <c r="AD76" s="6"/>
    </row>
    <row r="77" spans="1:30" ht="18" customHeight="1" x14ac:dyDescent="0.2">
      <c r="A77" s="19" t="s">
        <v>144</v>
      </c>
      <c r="B77" s="24" t="s">
        <v>145</v>
      </c>
      <c r="C77" s="24"/>
      <c r="D77" s="24" t="s">
        <v>22</v>
      </c>
      <c r="E77" s="25">
        <v>1</v>
      </c>
      <c r="F77" s="19" t="s">
        <v>342</v>
      </c>
      <c r="G77" s="26">
        <v>0</v>
      </c>
      <c r="H77" s="28">
        <v>308.3</v>
      </c>
      <c r="I77" s="28">
        <v>1233.21</v>
      </c>
      <c r="J77" s="21">
        <f t="shared" si="1"/>
        <v>1541.51</v>
      </c>
      <c r="K77" s="22"/>
      <c r="L77" s="22"/>
      <c r="M77" s="22"/>
      <c r="N77" s="22"/>
      <c r="O77" s="22"/>
      <c r="P77" s="22"/>
      <c r="Q77" s="22"/>
      <c r="R77" s="23"/>
      <c r="S77" s="23"/>
      <c r="T77" s="23"/>
      <c r="U77" s="23"/>
      <c r="V77" s="23"/>
      <c r="W77" s="23"/>
      <c r="X77" s="23"/>
      <c r="Y77" s="23"/>
      <c r="Z77" s="23"/>
      <c r="AA77" s="6"/>
      <c r="AB77" s="6"/>
      <c r="AC77" s="6"/>
      <c r="AD77" s="6"/>
    </row>
    <row r="78" spans="1:30" ht="18" customHeight="1" x14ac:dyDescent="0.2">
      <c r="A78" s="19" t="s">
        <v>147</v>
      </c>
      <c r="B78" s="24" t="s">
        <v>145</v>
      </c>
      <c r="C78" s="24"/>
      <c r="D78" s="24" t="s">
        <v>48</v>
      </c>
      <c r="E78" s="25">
        <v>1</v>
      </c>
      <c r="F78" s="19"/>
      <c r="G78" s="26">
        <v>0</v>
      </c>
      <c r="H78" s="28"/>
      <c r="I78" s="28"/>
      <c r="J78" s="21">
        <f t="shared" si="1"/>
        <v>0</v>
      </c>
      <c r="K78" s="22"/>
      <c r="L78" s="22"/>
      <c r="M78" s="22"/>
      <c r="N78" s="22"/>
      <c r="O78" s="22"/>
      <c r="P78" s="22"/>
      <c r="Q78" s="22"/>
      <c r="R78" s="23"/>
      <c r="S78" s="23"/>
      <c r="T78" s="23"/>
      <c r="U78" s="23"/>
      <c r="V78" s="23"/>
      <c r="W78" s="23"/>
      <c r="X78" s="23"/>
      <c r="Y78" s="23"/>
      <c r="Z78" s="23"/>
      <c r="AA78" s="6"/>
      <c r="AB78" s="6"/>
      <c r="AC78" s="6"/>
      <c r="AD78" s="6"/>
    </row>
    <row r="79" spans="1:30" ht="18" customHeight="1" x14ac:dyDescent="0.2">
      <c r="A79" s="19" t="s">
        <v>149</v>
      </c>
      <c r="B79" s="24" t="s">
        <v>145</v>
      </c>
      <c r="C79" s="24"/>
      <c r="D79" s="24" t="s">
        <v>22</v>
      </c>
      <c r="E79" s="25">
        <v>1</v>
      </c>
      <c r="F79" s="19" t="s">
        <v>150</v>
      </c>
      <c r="G79" s="26">
        <v>0</v>
      </c>
      <c r="H79" s="28">
        <v>308.3</v>
      </c>
      <c r="I79" s="28">
        <v>1233.21</v>
      </c>
      <c r="J79" s="21">
        <f t="shared" si="1"/>
        <v>1541.51</v>
      </c>
      <c r="K79" s="22"/>
      <c r="L79" s="22"/>
      <c r="M79" s="22"/>
      <c r="N79" s="22"/>
      <c r="O79" s="22"/>
      <c r="P79" s="22"/>
      <c r="Q79" s="22"/>
      <c r="R79" s="23"/>
      <c r="S79" s="23"/>
      <c r="T79" s="23"/>
      <c r="U79" s="23"/>
      <c r="V79" s="23"/>
      <c r="W79" s="23"/>
      <c r="X79" s="23"/>
      <c r="Y79" s="23"/>
      <c r="Z79" s="23"/>
      <c r="AA79" s="6"/>
      <c r="AB79" s="6"/>
      <c r="AC79" s="6"/>
      <c r="AD79" s="6"/>
    </row>
    <row r="80" spans="1:30" ht="18" customHeight="1" x14ac:dyDescent="0.2">
      <c r="A80" s="19" t="s">
        <v>151</v>
      </c>
      <c r="B80" s="24" t="s">
        <v>152</v>
      </c>
      <c r="C80" s="24"/>
      <c r="D80" s="24" t="s">
        <v>22</v>
      </c>
      <c r="E80" s="25">
        <v>1</v>
      </c>
      <c r="F80" s="19" t="s">
        <v>153</v>
      </c>
      <c r="G80" s="26">
        <v>0</v>
      </c>
      <c r="H80" s="28">
        <v>269.76</v>
      </c>
      <c r="I80" s="28">
        <v>1079.06</v>
      </c>
      <c r="J80" s="21">
        <f t="shared" si="1"/>
        <v>1348.82</v>
      </c>
      <c r="K80" s="22"/>
      <c r="L80" s="22"/>
      <c r="M80" s="22"/>
      <c r="N80" s="22"/>
      <c r="O80" s="22"/>
      <c r="P80" s="22"/>
      <c r="Q80" s="22"/>
      <c r="R80" s="23"/>
      <c r="S80" s="23"/>
      <c r="T80" s="23"/>
      <c r="U80" s="23"/>
      <c r="V80" s="23"/>
      <c r="W80" s="23"/>
      <c r="X80" s="23"/>
      <c r="Y80" s="23"/>
      <c r="Z80" s="23"/>
      <c r="AA80" s="6"/>
      <c r="AB80" s="6"/>
      <c r="AC80" s="6"/>
      <c r="AD80" s="6"/>
    </row>
    <row r="81" spans="1:30" ht="18" customHeight="1" x14ac:dyDescent="0.2">
      <c r="A81" s="19" t="s">
        <v>151</v>
      </c>
      <c r="B81" s="24" t="s">
        <v>152</v>
      </c>
      <c r="C81" s="24"/>
      <c r="D81" s="24" t="s">
        <v>22</v>
      </c>
      <c r="E81" s="25">
        <v>1</v>
      </c>
      <c r="F81" s="19" t="s">
        <v>154</v>
      </c>
      <c r="G81" s="26">
        <v>0</v>
      </c>
      <c r="H81" s="28">
        <v>269.76</v>
      </c>
      <c r="I81" s="28">
        <v>1079.06</v>
      </c>
      <c r="J81" s="21">
        <f t="shared" si="1"/>
        <v>1348.82</v>
      </c>
      <c r="K81" s="22"/>
      <c r="L81" s="22"/>
      <c r="M81" s="22"/>
      <c r="N81" s="22"/>
      <c r="O81" s="22"/>
      <c r="P81" s="22"/>
      <c r="Q81" s="22"/>
      <c r="R81" s="23"/>
      <c r="S81" s="23"/>
      <c r="T81" s="23"/>
      <c r="U81" s="23"/>
      <c r="V81" s="23"/>
      <c r="W81" s="23"/>
      <c r="X81" s="23"/>
      <c r="Y81" s="23"/>
      <c r="Z81" s="23"/>
      <c r="AA81" s="6"/>
      <c r="AB81" s="6"/>
      <c r="AC81" s="6"/>
      <c r="AD81" s="6"/>
    </row>
    <row r="82" spans="1:30" ht="18" customHeight="1" x14ac:dyDescent="0.2">
      <c r="A82" s="19" t="s">
        <v>155</v>
      </c>
      <c r="B82" s="24" t="s">
        <v>152</v>
      </c>
      <c r="C82" s="24"/>
      <c r="D82" s="24" t="s">
        <v>22</v>
      </c>
      <c r="E82" s="25">
        <v>1</v>
      </c>
      <c r="F82" s="19" t="s">
        <v>156</v>
      </c>
      <c r="G82" s="26">
        <v>0</v>
      </c>
      <c r="H82" s="28">
        <v>269.77999999999997</v>
      </c>
      <c r="I82" s="28">
        <v>1079.06</v>
      </c>
      <c r="J82" s="21">
        <f t="shared" si="1"/>
        <v>1348.84</v>
      </c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23"/>
      <c r="W82" s="23"/>
      <c r="X82" s="23"/>
      <c r="Y82" s="23"/>
      <c r="Z82" s="23"/>
      <c r="AA82" s="6"/>
      <c r="AB82" s="6"/>
      <c r="AC82" s="6"/>
      <c r="AD82" s="6"/>
    </row>
    <row r="83" spans="1:30" ht="35.1" customHeight="1" x14ac:dyDescent="0.2">
      <c r="A83" s="30" t="s">
        <v>157</v>
      </c>
      <c r="B83" s="31" t="s">
        <v>158</v>
      </c>
      <c r="C83" s="32" t="s">
        <v>159</v>
      </c>
      <c r="D83" s="33" t="s">
        <v>160</v>
      </c>
      <c r="E83" s="32" t="s">
        <v>161</v>
      </c>
      <c r="F83" s="34"/>
      <c r="G83" s="33" t="s">
        <v>162</v>
      </c>
      <c r="H83" s="32" t="s">
        <v>163</v>
      </c>
      <c r="I83" s="32" t="s">
        <v>164</v>
      </c>
      <c r="J83" s="35" t="s">
        <v>165</v>
      </c>
      <c r="K83" s="22"/>
      <c r="L83" s="22"/>
      <c r="M83" s="22"/>
      <c r="N83" s="22"/>
      <c r="O83" s="22"/>
      <c r="P83" s="22"/>
      <c r="Q83" s="22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8" customHeight="1" x14ac:dyDescent="0.2">
      <c r="A84" s="36" t="s">
        <v>166</v>
      </c>
      <c r="B84" s="25" t="s">
        <v>17</v>
      </c>
      <c r="C84" s="37">
        <f>SUMIFS($E$7:$E$82,$B$7:$B$82,"DAS",$D$7:$D$82,"&lt;&gt;VAGO")</f>
        <v>1</v>
      </c>
      <c r="D84" s="37">
        <f>SUMIFS($E$7:$E$82,$B$7:$B$82,"DAS",$D$7:$D$82,"VAGO")</f>
        <v>0</v>
      </c>
      <c r="E84" s="37">
        <f t="shared" ref="E84:E94" si="2">C84+D84</f>
        <v>1</v>
      </c>
      <c r="F84" s="38"/>
      <c r="G84" s="39">
        <f>SUMIF($B$7:$B$82,"DAS",$G$7:$G$82)</f>
        <v>0</v>
      </c>
      <c r="H84" s="39">
        <f>SUMIF($B$7:$B$82,"DAS",$H$7:$H$82)</f>
        <v>0</v>
      </c>
      <c r="I84" s="39">
        <f>SUMIF($B$7:$B$82,"DAS",$I$7:$I$82)</f>
        <v>18000</v>
      </c>
      <c r="J84" s="40">
        <f>SUMIF($B$7:$B$82,"DAS",$J$7:$J$82)</f>
        <v>18000</v>
      </c>
      <c r="K84" s="8"/>
      <c r="L84" s="8"/>
      <c r="M84" s="8"/>
      <c r="N84" s="8"/>
      <c r="O84" s="8"/>
      <c r="P84" s="8"/>
      <c r="Q84" s="8"/>
    </row>
    <row r="85" spans="1:30" ht="18" customHeight="1" x14ac:dyDescent="0.2">
      <c r="A85" s="36" t="s">
        <v>167</v>
      </c>
      <c r="B85" s="25" t="s">
        <v>21</v>
      </c>
      <c r="C85" s="37">
        <f>SUMIFS($E$7:$E$82,$B$7:$B$82,"DAS-1",$D$7:$D$82,"&lt;&gt;VAGO")</f>
        <v>1</v>
      </c>
      <c r="D85" s="37">
        <f>SUMIFS($E$7:$E$82,$B$7:$B$82,"DAS-1",$D$7:$D$82,"VAGO")</f>
        <v>1</v>
      </c>
      <c r="E85" s="37">
        <f t="shared" si="2"/>
        <v>2</v>
      </c>
      <c r="F85" s="36"/>
      <c r="G85" s="39">
        <f>SUMIF($B$7:$B$82,"DAS-1",$G$7:$G$82)</f>
        <v>0</v>
      </c>
      <c r="H85" s="39">
        <f>SUMIF($B$7:$B$82,"DAS-1",$H$7:$H$82)</f>
        <v>2600</v>
      </c>
      <c r="I85" s="39">
        <f>SUMIF($B$7:$B$82,"DAS-1",$I$7:$I$82)</f>
        <v>10400</v>
      </c>
      <c r="J85" s="40">
        <f>SUMIF($B$7:$B$82,"DAS-1",$J$7:$J$82)</f>
        <v>13000</v>
      </c>
      <c r="K85" s="8"/>
      <c r="L85" s="8"/>
      <c r="M85" s="8"/>
      <c r="N85" s="8"/>
      <c r="O85" s="8"/>
      <c r="P85" s="8"/>
      <c r="Q85" s="8"/>
    </row>
    <row r="86" spans="1:30" ht="18" customHeight="1" x14ac:dyDescent="0.2">
      <c r="A86" s="36" t="s">
        <v>168</v>
      </c>
      <c r="B86" s="25" t="s">
        <v>27</v>
      </c>
      <c r="C86" s="37">
        <f>SUMIFS($E$7:$E$82,$B$7:$B$82,"DAS-2",$D$7:$D$82,"&lt;&gt;VAGO")</f>
        <v>5</v>
      </c>
      <c r="D86" s="37">
        <f>SUMIFS($E$7:$E$82,$B$7:$B$82,"DAS-2",$D$7:$D$82,"VAGO")</f>
        <v>0</v>
      </c>
      <c r="E86" s="37">
        <f t="shared" si="2"/>
        <v>5</v>
      </c>
      <c r="F86" s="36"/>
      <c r="G86" s="39">
        <f>SUMIF($B$7:$B$82,"DAS-2",$G$7:$G$82)</f>
        <v>0</v>
      </c>
      <c r="H86" s="39">
        <f>SUMIF($B$7:$B$82,"DAS-2",$H$7:$H$82)</f>
        <v>5086.9500000000007</v>
      </c>
      <c r="I86" s="39">
        <f>SUMIF($B$7:$B$82,"DAS-2",$I$7:$I$82)</f>
        <v>33913.049999999996</v>
      </c>
      <c r="J86" s="40">
        <f>SUMIF($B$7:$B$82,"DAS-2",$J$7:$J$82)</f>
        <v>39000</v>
      </c>
      <c r="K86" s="8"/>
      <c r="L86" s="8"/>
      <c r="M86" s="8"/>
      <c r="N86" s="8"/>
      <c r="O86" s="8"/>
      <c r="P86" s="8"/>
      <c r="Q86" s="8"/>
    </row>
    <row r="87" spans="1:30" ht="18" customHeight="1" x14ac:dyDescent="0.2">
      <c r="A87" s="36" t="s">
        <v>169</v>
      </c>
      <c r="B87" s="25" t="s">
        <v>39</v>
      </c>
      <c r="C87" s="37">
        <f>SUMIFS($E$7:$E$82,$B$7:$B$82,"DAS-3",$D$7:$D$82,"&lt;&gt;VAGO")</f>
        <v>5</v>
      </c>
      <c r="D87" s="37">
        <f>SUMIFS($E$7:$E$82,$B$7:$B$82,"DAS-3",$D$7:$D$82,"VAGO")</f>
        <v>2</v>
      </c>
      <c r="E87" s="37">
        <f t="shared" si="2"/>
        <v>7</v>
      </c>
      <c r="F87" s="36"/>
      <c r="G87" s="39">
        <f>SUMIF($B$7:$B$82,"DAS-3",$G$7:$G$82)</f>
        <v>0</v>
      </c>
      <c r="H87" s="39">
        <f>SUMIF($B$7:$B$82,"DAS-3",$H$7:$H$82)</f>
        <v>7129.5</v>
      </c>
      <c r="I87" s="39">
        <f>SUMIF($B$7:$B$82,"DAS-3",$I$7:$I$82)</f>
        <v>28517.820000000003</v>
      </c>
      <c r="J87" s="40">
        <f>SUMIF($B$7:$B$82,"DAS-3",$J$7:$J$82)</f>
        <v>35647.32</v>
      </c>
      <c r="K87" s="8"/>
      <c r="L87" s="8"/>
      <c r="M87" s="8"/>
      <c r="N87" s="8"/>
      <c r="O87" s="8"/>
      <c r="P87" s="8"/>
      <c r="Q87" s="8"/>
    </row>
    <row r="88" spans="1:30" ht="18" customHeight="1" x14ac:dyDescent="0.2">
      <c r="A88" s="41" t="s">
        <v>170</v>
      </c>
      <c r="B88" s="25" t="s">
        <v>53</v>
      </c>
      <c r="C88" s="37">
        <f>SUMIFS($E$7:$E$82,$B$7:$B$82,"DAS-4",$D$7:$D$82,"&lt;&gt;VAGO")</f>
        <v>10</v>
      </c>
      <c r="D88" s="37">
        <f>SUMIFS($E$7:$E$82,$B$7:$B$82,"DAS-4",$D$7:$D$82,"VAGO")</f>
        <v>5</v>
      </c>
      <c r="E88" s="37">
        <f t="shared" si="2"/>
        <v>15</v>
      </c>
      <c r="F88" s="41"/>
      <c r="G88" s="39">
        <f>SUMIF($B$7:$B$82,"DAS-4",$G$7:$G$82)</f>
        <v>0</v>
      </c>
      <c r="H88" s="39">
        <f>SUMIF($B$7:$B$82,"DAS-4",$H$7:$H$82)</f>
        <v>14413.080000000002</v>
      </c>
      <c r="I88" s="39">
        <f>SUMIF($B$7:$B$82,"DAS-4",$I$7:$I$82)</f>
        <v>57652.21</v>
      </c>
      <c r="J88" s="40">
        <f>SUMIF($B$7:$B$82,"DAS-4",$J$7:$J$82)</f>
        <v>72065.289999999994</v>
      </c>
      <c r="K88" s="8"/>
      <c r="L88" s="8"/>
      <c r="M88" s="8"/>
      <c r="N88" s="8"/>
      <c r="O88" s="8"/>
      <c r="P88" s="8"/>
      <c r="Q88" s="8"/>
    </row>
    <row r="89" spans="1:30" ht="18" customHeight="1" x14ac:dyDescent="0.2">
      <c r="A89" s="41" t="s">
        <v>171</v>
      </c>
      <c r="B89" s="25" t="s">
        <v>78</v>
      </c>
      <c r="C89" s="37">
        <f>SUMIFS($E$7:$E$82,$B$7:$B$82,"DAS-5",$D$7:$D$82,"&lt;&gt;VAGO")</f>
        <v>8</v>
      </c>
      <c r="D89" s="37">
        <f>SUMIFS($E$7:$E$82,$B$7:$B$82,"DAS-5",$D$7:$D$82,"VAGO")</f>
        <v>2</v>
      </c>
      <c r="E89" s="37">
        <f t="shared" si="2"/>
        <v>10</v>
      </c>
      <c r="F89" s="41"/>
      <c r="G89" s="39">
        <f>SUMIF($B$7:$B$82,"DAS-5",$G$7:$G$82)</f>
        <v>0</v>
      </c>
      <c r="H89" s="39">
        <f>SUMIF($B$7:$B$82,"DAS-5",$H$7:$H$82)</f>
        <v>6474.3599999999988</v>
      </c>
      <c r="I89" s="39">
        <f>SUMIF($B$7:$B$82,"DAS-5",$I$7:$I$82)</f>
        <v>34529.68</v>
      </c>
      <c r="J89" s="40">
        <f>SUMIF($B$7:$B$82,"DAS-5",$J$7:$J$82)</f>
        <v>41004.040000000008</v>
      </c>
      <c r="K89" s="8"/>
      <c r="L89" s="8"/>
      <c r="M89" s="8"/>
      <c r="N89" s="8"/>
      <c r="O89" s="8"/>
      <c r="P89" s="8"/>
      <c r="Q89" s="8"/>
    </row>
    <row r="90" spans="1:30" ht="18" customHeight="1" x14ac:dyDescent="0.2">
      <c r="A90" s="41" t="s">
        <v>172</v>
      </c>
      <c r="B90" s="25" t="s">
        <v>93</v>
      </c>
      <c r="C90" s="37">
        <f>SUMIFS($E$7:$E$82,$B$7:$B$82,"CAA-1",$D$7:$D$82,"&lt;&gt;VAGO")</f>
        <v>0</v>
      </c>
      <c r="D90" s="37">
        <f>SUMIFS($E$7:$E$82,$B$7:$B$82,"CAA-1",$D$7:$D$82,"VAGO")</f>
        <v>1</v>
      </c>
      <c r="E90" s="37">
        <f t="shared" si="2"/>
        <v>1</v>
      </c>
      <c r="F90" s="41"/>
      <c r="G90" s="39">
        <f>SUMIF($B$7:$B$82,"CAA-1",$G$7:$G$82)</f>
        <v>0</v>
      </c>
      <c r="H90" s="39">
        <f>SUMIF($B$7:$B$82,"CAA-1",$H$7:$H$82)</f>
        <v>0</v>
      </c>
      <c r="I90" s="39">
        <f>SUMIF($B$7:$B$82,"CAA-1",$I$7:$I$82)</f>
        <v>0</v>
      </c>
      <c r="J90" s="40">
        <f>SUMIF($B$7:$B$82,"CAA-1",$J$7:$J$82)</f>
        <v>0</v>
      </c>
      <c r="K90" s="8"/>
      <c r="L90" s="8"/>
      <c r="M90" s="8"/>
      <c r="N90" s="8"/>
      <c r="O90" s="8"/>
      <c r="P90" s="8"/>
      <c r="Q90" s="8"/>
    </row>
    <row r="91" spans="1:30" ht="18" customHeight="1" x14ac:dyDescent="0.2">
      <c r="A91" s="41" t="s">
        <v>173</v>
      </c>
      <c r="B91" s="25" t="s">
        <v>95</v>
      </c>
      <c r="C91" s="37">
        <f>SUMIFS($E$7:$E$82,$B$7:$B$82,"CAA-2",$D$7:$D$82,"&lt;&gt;VAGO")</f>
        <v>13</v>
      </c>
      <c r="D91" s="37">
        <f>SUMIFS($E$7:$E$82,$B$7:$B$82,"CAA-2",$D$7:$D$82,"VAGO")</f>
        <v>4</v>
      </c>
      <c r="E91" s="37">
        <f t="shared" si="2"/>
        <v>17</v>
      </c>
      <c r="F91" s="41"/>
      <c r="G91" s="39">
        <f>SUMIF($B$7:$B$82,"CAA-2",$G$7:$G$82)</f>
        <v>0</v>
      </c>
      <c r="H91" s="39">
        <f>SUMIF($B$7:$B$82,"CAA-2",$H$7:$H$82)</f>
        <v>10019.75</v>
      </c>
      <c r="I91" s="39">
        <f>SUMIF($B$7:$B$82,"CAA-2",$I$7:$I$82)</f>
        <v>40079.130000000012</v>
      </c>
      <c r="J91" s="40">
        <f>SUMIF($B$7:$B$82,"CAA-2",$J$7:$J$82)</f>
        <v>50098.880000000019</v>
      </c>
      <c r="K91" s="8"/>
      <c r="L91" s="8"/>
      <c r="M91" s="8"/>
      <c r="N91" s="8"/>
      <c r="O91" s="8"/>
      <c r="P91" s="8"/>
      <c r="Q91" s="8"/>
    </row>
    <row r="92" spans="1:30" ht="18" customHeight="1" x14ac:dyDescent="0.2">
      <c r="A92" s="41" t="s">
        <v>174</v>
      </c>
      <c r="B92" s="25" t="s">
        <v>125</v>
      </c>
      <c r="C92" s="37">
        <f>SUMIFS($E$7:$E$82,$B$7:$B$82,"CAA-3",$D$7:$D$82,"&lt;&gt;VAGO")</f>
        <v>7</v>
      </c>
      <c r="D92" s="37">
        <f>SUMIFS($E$7:$E$82,$B$7:$B$82,"CAA-3",$D$7:$D$82,"VAGO")</f>
        <v>5</v>
      </c>
      <c r="E92" s="37">
        <f t="shared" si="2"/>
        <v>12</v>
      </c>
      <c r="F92" s="36"/>
      <c r="G92" s="39">
        <f>SUMIF($B$7:$B$82,"CAA-3",$G$7:$G$82)</f>
        <v>0</v>
      </c>
      <c r="H92" s="39">
        <f>SUMIF($B$7:$B$82,"CAA-3",$H$7:$H$82)</f>
        <v>3506.9299999999994</v>
      </c>
      <c r="I92" s="39">
        <f>SUMIF($B$7:$B$82,"CAA-3",$I$7:$I$82)</f>
        <v>14027.719999999998</v>
      </c>
      <c r="J92" s="40">
        <f>SUMIF($B$7:$B$82,"CAA-3",$J$7:$J$82)</f>
        <v>17534.650000000001</v>
      </c>
      <c r="K92" s="8"/>
      <c r="L92" s="8"/>
      <c r="M92" s="8"/>
      <c r="N92" s="8"/>
      <c r="O92" s="8"/>
      <c r="P92" s="8"/>
      <c r="Q92" s="8"/>
    </row>
    <row r="93" spans="1:30" ht="18" customHeight="1" x14ac:dyDescent="0.2">
      <c r="A93" s="41" t="s">
        <v>175</v>
      </c>
      <c r="B93" s="25" t="s">
        <v>145</v>
      </c>
      <c r="C93" s="37">
        <f>SUMIFS($E$7:$E$82,$B$7:$B$82,"CAA-4",$D$7:$D$82,"&lt;&gt;VAGO")</f>
        <v>2</v>
      </c>
      <c r="D93" s="37">
        <f>SUMIFS($E$7:$E$82,$B$7:$B$82,"CAA-4",$D$7:$D$82,"VAGO")</f>
        <v>1</v>
      </c>
      <c r="E93" s="37">
        <f t="shared" si="2"/>
        <v>3</v>
      </c>
      <c r="F93" s="36"/>
      <c r="G93" s="39">
        <f>SUMIF($B$7:$B$82,"CAA-4",$G$7:$G$82)</f>
        <v>0</v>
      </c>
      <c r="H93" s="39">
        <f>SUMIF($B$7:$B$82,"CAA-4",$H$7:$H$82)</f>
        <v>616.6</v>
      </c>
      <c r="I93" s="39">
        <f>SUMIF($B$7:$B$82,"CAA-4",$I$7:$I$82)</f>
        <v>2466.42</v>
      </c>
      <c r="J93" s="40">
        <f>SUMIF($B$7:$B$82,"CAA-4",$J$7:$J$82)</f>
        <v>3083.02</v>
      </c>
      <c r="K93" s="8"/>
      <c r="L93" s="8"/>
      <c r="M93" s="8"/>
      <c r="N93" s="8"/>
      <c r="O93" s="8"/>
      <c r="P93" s="8"/>
      <c r="Q93" s="8"/>
    </row>
    <row r="94" spans="1:30" ht="18" customHeight="1" x14ac:dyDescent="0.2">
      <c r="A94" s="41" t="s">
        <v>176</v>
      </c>
      <c r="B94" s="25" t="s">
        <v>152</v>
      </c>
      <c r="C94" s="37">
        <f>SUMIFS($E$7:$E$82,$B$7:$B$82,"CAA-5",$D$7:$D$82,"&lt;&gt;VAGO")</f>
        <v>3</v>
      </c>
      <c r="D94" s="37">
        <f>SUMIFS($E$7:$E$82,$B$7:$B$82,"CAA-5",$D$7:$D$82,"VAGO")</f>
        <v>0</v>
      </c>
      <c r="E94" s="37">
        <f t="shared" si="2"/>
        <v>3</v>
      </c>
      <c r="F94" s="36"/>
      <c r="G94" s="39">
        <f>SUMIF($B$7:$B$82,"CAA-5",$G$7:$G$82)</f>
        <v>0</v>
      </c>
      <c r="H94" s="39">
        <f>SUMIF($B$7:$B$82,"CAA-5",$H$7:$H$82)</f>
        <v>809.3</v>
      </c>
      <c r="I94" s="39">
        <f>SUMIF($B$7:$B$82,"CAA-5",$I$7:$I$82)</f>
        <v>3237.18</v>
      </c>
      <c r="J94" s="40">
        <f>SUMIF($B$7:$B$82,"CAA-5",$J$7:$J$82)</f>
        <v>4046.4799999999996</v>
      </c>
      <c r="K94" s="8"/>
      <c r="L94" s="8"/>
      <c r="M94" s="8"/>
      <c r="N94" s="8"/>
      <c r="O94" s="8"/>
      <c r="P94" s="8"/>
      <c r="Q94" s="8"/>
    </row>
    <row r="95" spans="1:30" ht="35.1" customHeight="1" x14ac:dyDescent="0.2">
      <c r="A95" s="30" t="s">
        <v>177</v>
      </c>
      <c r="B95" s="42"/>
      <c r="C95" s="33">
        <f>SUM(C84:C94)</f>
        <v>55</v>
      </c>
      <c r="D95" s="33">
        <f>SUM(D84:D94)</f>
        <v>21</v>
      </c>
      <c r="E95" s="33">
        <f>SUM(E84:E94)</f>
        <v>76</v>
      </c>
      <c r="F95" s="34"/>
      <c r="G95" s="43">
        <f>SUM(G84:G94)</f>
        <v>0</v>
      </c>
      <c r="H95" s="43">
        <f>SUM(H84:H94)</f>
        <v>50656.47</v>
      </c>
      <c r="I95" s="43">
        <f>SUM(I84:I94)</f>
        <v>242823.21</v>
      </c>
      <c r="J95" s="44">
        <f>SUM(J84:J94)</f>
        <v>293479.68000000005</v>
      </c>
      <c r="K95" s="8"/>
      <c r="L95" s="8"/>
      <c r="M95" s="8"/>
      <c r="N95" s="8"/>
      <c r="O95" s="8"/>
      <c r="P95" s="8"/>
      <c r="Q95" s="8"/>
    </row>
    <row r="96" spans="1:30" ht="18" customHeight="1" x14ac:dyDescent="0.2">
      <c r="A96" s="45"/>
      <c r="B96" s="46"/>
      <c r="C96" s="46"/>
      <c r="D96" s="46"/>
      <c r="E96" s="46"/>
      <c r="F96" s="45"/>
      <c r="G96" s="46"/>
      <c r="H96" s="47"/>
      <c r="I96" s="47"/>
      <c r="J96" s="48"/>
      <c r="K96" s="8"/>
      <c r="L96" s="8"/>
      <c r="M96" s="8"/>
      <c r="N96" s="8"/>
      <c r="O96" s="8"/>
      <c r="P96" s="8"/>
      <c r="Q96" s="8"/>
    </row>
    <row r="97" spans="1:30" ht="35.1" customHeight="1" x14ac:dyDescent="0.2">
      <c r="A97" s="86" t="s">
        <v>178</v>
      </c>
      <c r="B97" s="87"/>
      <c r="C97" s="87"/>
      <c r="D97" s="87"/>
      <c r="E97" s="87"/>
      <c r="F97" s="87"/>
      <c r="G97" s="87"/>
      <c r="H97" s="87"/>
      <c r="I97" s="87"/>
      <c r="J97" s="50"/>
      <c r="K97" s="7"/>
      <c r="L97" s="8"/>
      <c r="M97" s="8"/>
      <c r="N97" s="8"/>
      <c r="O97" s="8"/>
      <c r="P97" s="8"/>
      <c r="Q97" s="8"/>
    </row>
    <row r="98" spans="1:30" ht="35.1" customHeight="1" x14ac:dyDescent="0.2">
      <c r="A98" s="51" t="s">
        <v>179</v>
      </c>
      <c r="B98" s="49" t="s">
        <v>180</v>
      </c>
      <c r="C98" s="49" t="s">
        <v>181</v>
      </c>
      <c r="D98" s="49" t="s">
        <v>182</v>
      </c>
      <c r="E98" s="49" t="s">
        <v>183</v>
      </c>
      <c r="F98" s="52" t="s">
        <v>184</v>
      </c>
      <c r="G98" s="53" t="s">
        <v>185</v>
      </c>
      <c r="H98" s="53" t="s">
        <v>186</v>
      </c>
      <c r="I98" s="49" t="s">
        <v>187</v>
      </c>
      <c r="J98" s="54"/>
      <c r="K98" s="7"/>
      <c r="L98" s="13"/>
      <c r="M98" s="13"/>
      <c r="N98" s="13"/>
      <c r="O98" s="13"/>
      <c r="P98" s="13"/>
      <c r="Q98" s="13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ht="18" customHeight="1" x14ac:dyDescent="0.2">
      <c r="A99" s="19" t="s">
        <v>188</v>
      </c>
      <c r="B99" s="24" t="s">
        <v>189</v>
      </c>
      <c r="C99" s="24" t="s">
        <v>190</v>
      </c>
      <c r="D99" s="24" t="s">
        <v>28</v>
      </c>
      <c r="E99" s="55">
        <v>1</v>
      </c>
      <c r="F99" s="19" t="s">
        <v>191</v>
      </c>
      <c r="G99" s="26">
        <v>0</v>
      </c>
      <c r="H99" s="56">
        <v>6782.61</v>
      </c>
      <c r="I99" s="56">
        <f t="shared" ref="I99:I104" si="3">SUM(G99:H99)</f>
        <v>6782.61</v>
      </c>
      <c r="J99" s="50"/>
      <c r="K99" s="22"/>
      <c r="L99" s="22"/>
      <c r="M99" s="22"/>
      <c r="N99" s="22"/>
      <c r="O99" s="22"/>
      <c r="P99" s="22"/>
      <c r="Q99" s="22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8" customHeight="1" x14ac:dyDescent="0.2">
      <c r="A100" s="19" t="s">
        <v>192</v>
      </c>
      <c r="B100" s="24" t="s">
        <v>193</v>
      </c>
      <c r="C100" s="24" t="s">
        <v>198</v>
      </c>
      <c r="D100" s="24" t="s">
        <v>28</v>
      </c>
      <c r="E100" s="55">
        <v>1</v>
      </c>
      <c r="F100" s="19" t="s">
        <v>199</v>
      </c>
      <c r="G100" s="26">
        <v>0</v>
      </c>
      <c r="H100" s="56">
        <v>5703.56</v>
      </c>
      <c r="I100" s="56">
        <f t="shared" si="3"/>
        <v>5703.56</v>
      </c>
      <c r="J100" s="50"/>
      <c r="K100" s="22"/>
      <c r="L100" s="22"/>
      <c r="M100" s="22"/>
      <c r="N100" s="22"/>
      <c r="O100" s="22"/>
      <c r="P100" s="22"/>
      <c r="Q100" s="22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8" customHeight="1" x14ac:dyDescent="0.2">
      <c r="A101" s="19" t="s">
        <v>61</v>
      </c>
      <c r="B101" s="24" t="s">
        <v>193</v>
      </c>
      <c r="C101" s="24" t="s">
        <v>194</v>
      </c>
      <c r="D101" s="24" t="s">
        <v>28</v>
      </c>
      <c r="E101" s="55">
        <v>1</v>
      </c>
      <c r="F101" s="19" t="s">
        <v>195</v>
      </c>
      <c r="G101" s="26">
        <v>0</v>
      </c>
      <c r="H101" s="56">
        <v>5703.56</v>
      </c>
      <c r="I101" s="56">
        <f t="shared" si="3"/>
        <v>5703.56</v>
      </c>
      <c r="J101" s="50"/>
      <c r="K101" s="22"/>
      <c r="L101" s="22"/>
      <c r="M101" s="22"/>
      <c r="N101" s="22"/>
      <c r="O101" s="22"/>
      <c r="P101" s="22"/>
      <c r="Q101" s="22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8" customHeight="1" x14ac:dyDescent="0.2">
      <c r="A102" s="19" t="s">
        <v>196</v>
      </c>
      <c r="B102" s="24" t="s">
        <v>197</v>
      </c>
      <c r="C102" s="24"/>
      <c r="D102" s="24" t="s">
        <v>48</v>
      </c>
      <c r="E102" s="55">
        <v>1</v>
      </c>
      <c r="F102" s="19"/>
      <c r="G102" s="26">
        <v>0</v>
      </c>
      <c r="H102" s="56"/>
      <c r="I102" s="56">
        <f t="shared" si="3"/>
        <v>0</v>
      </c>
      <c r="J102" s="50"/>
      <c r="K102" s="22"/>
      <c r="L102" s="22"/>
      <c r="M102" s="22"/>
      <c r="N102" s="22"/>
      <c r="O102" s="22"/>
      <c r="P102" s="22"/>
      <c r="Q102" s="22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8" customHeight="1" x14ac:dyDescent="0.2">
      <c r="A103" s="19" t="s">
        <v>200</v>
      </c>
      <c r="B103" s="24" t="s">
        <v>197</v>
      </c>
      <c r="C103" s="24" t="s">
        <v>201</v>
      </c>
      <c r="D103" s="24" t="s">
        <v>28</v>
      </c>
      <c r="E103" s="55">
        <v>1</v>
      </c>
      <c r="F103" s="19" t="s">
        <v>202</v>
      </c>
      <c r="G103" s="26">
        <v>0</v>
      </c>
      <c r="H103" s="56">
        <v>5241.1099999999997</v>
      </c>
      <c r="I103" s="56">
        <f t="shared" si="3"/>
        <v>5241.1099999999997</v>
      </c>
      <c r="J103" s="50"/>
      <c r="K103" s="22"/>
      <c r="L103" s="22"/>
      <c r="M103" s="22"/>
      <c r="N103" s="22"/>
      <c r="O103" s="22"/>
      <c r="P103" s="22"/>
      <c r="Q103" s="22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8" customHeight="1" x14ac:dyDescent="0.2">
      <c r="A104" s="19" t="s">
        <v>203</v>
      </c>
      <c r="B104" s="24" t="s">
        <v>204</v>
      </c>
      <c r="C104" s="24" t="s">
        <v>205</v>
      </c>
      <c r="D104" s="24" t="s">
        <v>28</v>
      </c>
      <c r="E104" s="55">
        <v>1</v>
      </c>
      <c r="F104" s="19" t="s">
        <v>206</v>
      </c>
      <c r="G104" s="26">
        <v>0</v>
      </c>
      <c r="H104" s="56">
        <v>4316.21</v>
      </c>
      <c r="I104" s="56">
        <f t="shared" si="3"/>
        <v>4316.21</v>
      </c>
      <c r="J104" s="50"/>
      <c r="K104" s="22"/>
      <c r="L104" s="22"/>
      <c r="M104" s="22"/>
      <c r="N104" s="22"/>
      <c r="O104" s="22"/>
      <c r="P104" s="22"/>
      <c r="Q104" s="22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60" x14ac:dyDescent="0.2">
      <c r="A105" s="30" t="s">
        <v>207</v>
      </c>
      <c r="B105" s="31" t="s">
        <v>208</v>
      </c>
      <c r="C105" s="32" t="s">
        <v>209</v>
      </c>
      <c r="D105" s="33" t="s">
        <v>210</v>
      </c>
      <c r="E105" s="49" t="s">
        <v>211</v>
      </c>
      <c r="F105" s="57"/>
      <c r="G105" s="53" t="s">
        <v>212</v>
      </c>
      <c r="H105" s="53" t="s">
        <v>213</v>
      </c>
      <c r="I105" s="49" t="s">
        <v>214</v>
      </c>
      <c r="J105" s="50"/>
      <c r="K105" s="7"/>
      <c r="L105" s="7"/>
      <c r="M105" s="7"/>
      <c r="N105" s="7"/>
      <c r="O105" s="7"/>
      <c r="P105" s="7"/>
      <c r="Q105" s="7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0" ht="18" customHeight="1" x14ac:dyDescent="0.2">
      <c r="A106" s="36" t="s">
        <v>215</v>
      </c>
      <c r="B106" s="39" t="s">
        <v>189</v>
      </c>
      <c r="C106" s="37">
        <f>SUMIFS($E$99:$E$104,$B$99:$B$104,"FDA",$D$99:$D$104,"&lt;&gt;VAGO")</f>
        <v>1</v>
      </c>
      <c r="D106" s="37">
        <f>SUMIFS($E$99:$E$104,$B$99:$B$104,"FDA",$D$99:$D$104,"VAGO")</f>
        <v>0</v>
      </c>
      <c r="E106" s="37">
        <f t="shared" ref="E106:E110" si="4">C106+D106</f>
        <v>1</v>
      </c>
      <c r="F106" s="38"/>
      <c r="G106" s="39">
        <f>SUMIF($B$99:$B$104,"FDA",$G$99:$G$104)</f>
        <v>0</v>
      </c>
      <c r="H106" s="39">
        <f>SUMIF($B$99:$B$104,"FDA",$H$99:$H$104)</f>
        <v>6782.61</v>
      </c>
      <c r="I106" s="39">
        <f>SUMIF($B$99:$B$104,"FDA",$I$99:$I$104)</f>
        <v>6782.61</v>
      </c>
      <c r="J106" s="58"/>
      <c r="K106" s="7"/>
      <c r="L106" s="22"/>
      <c r="M106" s="22"/>
      <c r="N106" s="22"/>
      <c r="O106" s="22"/>
      <c r="P106" s="22"/>
      <c r="Q106" s="22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8" customHeight="1" x14ac:dyDescent="0.2">
      <c r="A107" s="36" t="s">
        <v>216</v>
      </c>
      <c r="B107" s="39" t="s">
        <v>193</v>
      </c>
      <c r="C107" s="37">
        <f>SUMIFS($E$99:$E$104,$B$99:$B$104,"FDA-1",$D$99:$D$104,"&lt;&gt;VAGO")</f>
        <v>2</v>
      </c>
      <c r="D107" s="37">
        <f>SUMIFS($E$99:$E$104,$B$99:$B$104,"FDA-1",$D$99:$D$104,"VAGO")</f>
        <v>0</v>
      </c>
      <c r="E107" s="37">
        <f t="shared" si="4"/>
        <v>2</v>
      </c>
      <c r="F107" s="38"/>
      <c r="G107" s="39">
        <f>SUMIF($B$99:$B$104,"FDA-1",$G$99:$G$104)</f>
        <v>0</v>
      </c>
      <c r="H107" s="39">
        <f>SUMIF($B$99:$B$104,"FDA-1",$H$99:$H$104)</f>
        <v>11407.12</v>
      </c>
      <c r="I107" s="39">
        <f>SUMIF($B$99:$B$104,"FDA-1",$I$99:$I$104)</f>
        <v>11407.12</v>
      </c>
      <c r="J107" s="58"/>
      <c r="K107" s="7"/>
      <c r="L107" s="22"/>
      <c r="M107" s="22"/>
      <c r="N107" s="22"/>
      <c r="O107" s="22"/>
      <c r="P107" s="22"/>
      <c r="Q107" s="22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8" customHeight="1" x14ac:dyDescent="0.2">
      <c r="A108" s="36" t="s">
        <v>217</v>
      </c>
      <c r="B108" s="39" t="s">
        <v>197</v>
      </c>
      <c r="C108" s="37">
        <f>SUMIFS($E$99:$E$104,$B$99:$B$104,"FDA-2",$D$99:$D$104,"&lt;&gt;VAGO")</f>
        <v>1</v>
      </c>
      <c r="D108" s="37">
        <f>SUMIFS($E$99:$E$104,$B$99:$B$104,"FDA-2",$D$99:$D$104,"VAGO")</f>
        <v>1</v>
      </c>
      <c r="E108" s="37">
        <f t="shared" si="4"/>
        <v>2</v>
      </c>
      <c r="F108" s="36"/>
      <c r="G108" s="39">
        <f>SUMIF($B$99:$B$104,"FDA-2",$G$99:$G$104)</f>
        <v>0</v>
      </c>
      <c r="H108" s="39">
        <f>SUMIF($B$99:$B$104,"FDA-2",$H$99:$H$104)</f>
        <v>5241.1099999999997</v>
      </c>
      <c r="I108" s="39">
        <f>SUMIF($B$99:$B$104,"FDA-2",$I$99:$I$104)</f>
        <v>5241.1099999999997</v>
      </c>
      <c r="J108" s="58"/>
      <c r="K108" s="7"/>
      <c r="L108" s="22"/>
      <c r="M108" s="22"/>
      <c r="N108" s="22"/>
      <c r="O108" s="22"/>
      <c r="P108" s="22"/>
      <c r="Q108" s="22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8" customHeight="1" x14ac:dyDescent="0.2">
      <c r="A109" s="36" t="s">
        <v>218</v>
      </c>
      <c r="B109" s="39" t="s">
        <v>204</v>
      </c>
      <c r="C109" s="37">
        <f>SUMIFS($E$99:$E$104,$B$99:$B$104,"FDA-3",$D$99:$D$104,"&lt;&gt;VAGO")</f>
        <v>1</v>
      </c>
      <c r="D109" s="37">
        <f>SUMIFS($E$99:$E$104,$B$99:$B$104,"FDA-3",$D$99:$D$104,"VAGO")</f>
        <v>0</v>
      </c>
      <c r="E109" s="37">
        <f t="shared" si="4"/>
        <v>1</v>
      </c>
      <c r="F109" s="41"/>
      <c r="G109" s="39">
        <f>SUMIF($B$99:$B$104,"FDA-3",$G$99:$G$104)</f>
        <v>0</v>
      </c>
      <c r="H109" s="39">
        <f>SUMIF($B$99:$B$104,"FDA-3",$H$99:$H$104)</f>
        <v>4316.21</v>
      </c>
      <c r="I109" s="39">
        <f>SUMIF($B$99:$B$104,"FDA-3",$I$99:$I$104)</f>
        <v>4316.21</v>
      </c>
      <c r="J109" s="58"/>
      <c r="K109" s="7"/>
      <c r="L109" s="22"/>
      <c r="M109" s="22"/>
      <c r="N109" s="22"/>
      <c r="O109" s="22"/>
      <c r="P109" s="22"/>
      <c r="Q109" s="22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8" customHeight="1" x14ac:dyDescent="0.2">
      <c r="A110" s="36" t="s">
        <v>219</v>
      </c>
      <c r="B110" s="39" t="s">
        <v>220</v>
      </c>
      <c r="C110" s="37">
        <f>SUMIFS($E$99:$E$104,$B$99:$B$104,"FDA-4",$D$99:$D$104,"&lt;&gt;VAGO")</f>
        <v>0</v>
      </c>
      <c r="D110" s="37">
        <f>SUMIFS($E$99:$E$104,$B$99:$B$104,"FDA-4",$D$99:$D$104,"VAGO")</f>
        <v>0</v>
      </c>
      <c r="E110" s="37">
        <f t="shared" si="4"/>
        <v>0</v>
      </c>
      <c r="F110" s="36"/>
      <c r="G110" s="39">
        <f>SUMIF($B$99:$B$104,"FDA-4",$G$99:$G$104)</f>
        <v>0</v>
      </c>
      <c r="H110" s="39">
        <f>SUMIF($B$99:$B$104,"FDA-4",$H$99:$H$104)</f>
        <v>0</v>
      </c>
      <c r="I110" s="39">
        <f>SUMIF($B$99:$B$104,"FDA-4",$I$99:$I$104)</f>
        <v>0</v>
      </c>
      <c r="J110" s="58"/>
      <c r="K110" s="7"/>
      <c r="L110" s="22"/>
      <c r="M110" s="22"/>
      <c r="N110" s="22"/>
      <c r="O110" s="22"/>
      <c r="P110" s="22"/>
      <c r="Q110" s="22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35.1" customHeight="1" x14ac:dyDescent="0.2">
      <c r="A111" s="30" t="s">
        <v>221</v>
      </c>
      <c r="B111" s="42"/>
      <c r="C111" s="33">
        <f>SUM(C106:C110)</f>
        <v>5</v>
      </c>
      <c r="D111" s="33">
        <f>SUM(D106:D110)</f>
        <v>1</v>
      </c>
      <c r="E111" s="33">
        <f>SUM(E106:E110)</f>
        <v>6</v>
      </c>
      <c r="F111" s="34"/>
      <c r="G111" s="43">
        <f>SUM(G106:G110)</f>
        <v>0</v>
      </c>
      <c r="H111" s="43">
        <f>SUM(H106:H110)</f>
        <v>27747.05</v>
      </c>
      <c r="I111" s="43">
        <f>SUM(I106:I110)</f>
        <v>27747.05</v>
      </c>
      <c r="J111" s="58"/>
      <c r="K111" s="7"/>
      <c r="L111" s="22"/>
      <c r="M111" s="22"/>
      <c r="N111" s="22"/>
      <c r="O111" s="22"/>
      <c r="P111" s="22"/>
      <c r="Q111" s="22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8" customHeight="1" x14ac:dyDescent="0.2">
      <c r="A112" s="59"/>
      <c r="B112" s="60"/>
      <c r="C112" s="60"/>
      <c r="D112" s="60"/>
      <c r="E112" s="60"/>
      <c r="F112" s="59"/>
      <c r="G112" s="60"/>
      <c r="H112" s="60"/>
      <c r="I112" s="61"/>
      <c r="J112" s="58"/>
      <c r="K112" s="7"/>
      <c r="L112" s="22"/>
      <c r="M112" s="22"/>
      <c r="N112" s="22"/>
      <c r="O112" s="22"/>
      <c r="P112" s="22"/>
      <c r="Q112" s="22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35.1" customHeight="1" x14ac:dyDescent="0.2">
      <c r="A113" s="86" t="s">
        <v>222</v>
      </c>
      <c r="B113" s="87"/>
      <c r="C113" s="87"/>
      <c r="D113" s="87"/>
      <c r="E113" s="87"/>
      <c r="F113" s="87"/>
      <c r="G113" s="87"/>
      <c r="H113" s="87"/>
      <c r="I113" s="87"/>
      <c r="J113" s="58"/>
      <c r="K113" s="7"/>
      <c r="L113" s="22"/>
      <c r="M113" s="22"/>
      <c r="N113" s="22"/>
      <c r="O113" s="22"/>
      <c r="P113" s="22"/>
      <c r="Q113" s="22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35.1" customHeight="1" x14ac:dyDescent="0.2">
      <c r="A114" s="62" t="s">
        <v>223</v>
      </c>
      <c r="B114" s="49" t="s">
        <v>224</v>
      </c>
      <c r="C114" s="49" t="s">
        <v>225</v>
      </c>
      <c r="D114" s="49" t="s">
        <v>226</v>
      </c>
      <c r="E114" s="49" t="s">
        <v>227</v>
      </c>
      <c r="F114" s="52" t="s">
        <v>228</v>
      </c>
      <c r="G114" s="49" t="s">
        <v>229</v>
      </c>
      <c r="H114" s="49" t="s">
        <v>230</v>
      </c>
      <c r="I114" s="49" t="s">
        <v>231</v>
      </c>
      <c r="J114" s="63"/>
      <c r="K114" s="7"/>
      <c r="L114" s="7"/>
      <c r="M114" s="7"/>
      <c r="N114" s="7"/>
      <c r="O114" s="7"/>
      <c r="P114" s="7"/>
      <c r="Q114" s="7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1:30" ht="18" customHeight="1" x14ac:dyDescent="0.2">
      <c r="A115" s="19" t="s">
        <v>232</v>
      </c>
      <c r="B115" s="24" t="s">
        <v>233</v>
      </c>
      <c r="C115" s="26" t="s">
        <v>234</v>
      </c>
      <c r="D115" s="24" t="s">
        <v>28</v>
      </c>
      <c r="E115" s="55">
        <v>1</v>
      </c>
      <c r="F115" s="64" t="s">
        <v>235</v>
      </c>
      <c r="G115" s="26">
        <v>0</v>
      </c>
      <c r="H115" s="65">
        <v>1392.8</v>
      </c>
      <c r="I115" s="39">
        <f t="shared" ref="I115:I131" si="5">SUM(G115:H115)</f>
        <v>1392.8</v>
      </c>
      <c r="J115" s="58"/>
      <c r="K115" s="22"/>
      <c r="L115" s="22"/>
      <c r="M115" s="22"/>
      <c r="N115" s="22"/>
      <c r="O115" s="22"/>
      <c r="P115" s="22"/>
      <c r="Q115" s="22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8" customHeight="1" x14ac:dyDescent="0.2">
      <c r="A116" s="19" t="s">
        <v>232</v>
      </c>
      <c r="B116" s="24" t="s">
        <v>233</v>
      </c>
      <c r="C116" s="26" t="s">
        <v>198</v>
      </c>
      <c r="D116" s="24" t="s">
        <v>28</v>
      </c>
      <c r="E116" s="55">
        <v>1</v>
      </c>
      <c r="F116" s="64" t="s">
        <v>236</v>
      </c>
      <c r="G116" s="26">
        <v>0</v>
      </c>
      <c r="H116" s="65">
        <v>1392.8</v>
      </c>
      <c r="I116" s="39">
        <f t="shared" si="5"/>
        <v>1392.8</v>
      </c>
      <c r="J116" s="58"/>
      <c r="K116" s="22"/>
      <c r="L116" s="22"/>
      <c r="M116" s="22"/>
      <c r="N116" s="22"/>
      <c r="O116" s="22"/>
      <c r="P116" s="22"/>
      <c r="Q116" s="22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8" customHeight="1" x14ac:dyDescent="0.2">
      <c r="A117" s="19" t="s">
        <v>232</v>
      </c>
      <c r="B117" s="24" t="s">
        <v>233</v>
      </c>
      <c r="C117" s="26" t="s">
        <v>237</v>
      </c>
      <c r="D117" s="24" t="s">
        <v>28</v>
      </c>
      <c r="E117" s="55">
        <v>1</v>
      </c>
      <c r="F117" s="64" t="s">
        <v>238</v>
      </c>
      <c r="G117" s="26">
        <v>0</v>
      </c>
      <c r="H117" s="65">
        <v>1392.8</v>
      </c>
      <c r="I117" s="39">
        <f t="shared" si="5"/>
        <v>1392.8</v>
      </c>
      <c r="J117" s="58"/>
      <c r="K117" s="22"/>
      <c r="L117" s="22"/>
      <c r="M117" s="22"/>
      <c r="N117" s="22"/>
      <c r="O117" s="22"/>
      <c r="P117" s="22"/>
      <c r="Q117" s="22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8" customHeight="1" x14ac:dyDescent="0.2">
      <c r="A118" s="19" t="s">
        <v>232</v>
      </c>
      <c r="B118" s="24" t="s">
        <v>233</v>
      </c>
      <c r="C118" s="26" t="s">
        <v>234</v>
      </c>
      <c r="D118" s="24" t="s">
        <v>28</v>
      </c>
      <c r="E118" s="55">
        <v>1</v>
      </c>
      <c r="F118" s="64" t="s">
        <v>239</v>
      </c>
      <c r="G118" s="26">
        <v>0</v>
      </c>
      <c r="H118" s="65">
        <v>1392.8</v>
      </c>
      <c r="I118" s="39">
        <f t="shared" si="5"/>
        <v>1392.8</v>
      </c>
      <c r="J118" s="58"/>
      <c r="K118" s="22"/>
      <c r="L118" s="22"/>
      <c r="M118" s="22"/>
      <c r="N118" s="22"/>
      <c r="O118" s="22"/>
      <c r="P118" s="22"/>
      <c r="Q118" s="22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8" customHeight="1" x14ac:dyDescent="0.2">
      <c r="A119" s="19" t="s">
        <v>232</v>
      </c>
      <c r="B119" s="24" t="s">
        <v>233</v>
      </c>
      <c r="C119" s="26" t="s">
        <v>234</v>
      </c>
      <c r="D119" s="24" t="s">
        <v>28</v>
      </c>
      <c r="E119" s="25">
        <v>1</v>
      </c>
      <c r="F119" s="66" t="s">
        <v>240</v>
      </c>
      <c r="G119" s="26">
        <v>0</v>
      </c>
      <c r="H119" s="26">
        <v>1392.8</v>
      </c>
      <c r="I119" s="39">
        <f t="shared" si="5"/>
        <v>1392.8</v>
      </c>
      <c r="J119" s="58"/>
      <c r="K119" s="22"/>
      <c r="L119" s="22"/>
      <c r="M119" s="22"/>
      <c r="N119" s="22"/>
      <c r="O119" s="22"/>
      <c r="P119" s="22"/>
      <c r="Q119" s="22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8" customHeight="1" x14ac:dyDescent="0.2">
      <c r="A120" s="19" t="s">
        <v>232</v>
      </c>
      <c r="B120" s="24" t="s">
        <v>233</v>
      </c>
      <c r="C120" s="26"/>
      <c r="D120" s="24" t="s">
        <v>48</v>
      </c>
      <c r="E120" s="25">
        <v>1</v>
      </c>
      <c r="F120" s="67"/>
      <c r="G120" s="26">
        <v>0</v>
      </c>
      <c r="H120" s="26">
        <v>0</v>
      </c>
      <c r="I120" s="39">
        <f t="shared" si="5"/>
        <v>0</v>
      </c>
      <c r="J120" s="58"/>
      <c r="K120" s="22"/>
      <c r="L120" s="22"/>
      <c r="M120" s="22"/>
      <c r="N120" s="22"/>
      <c r="O120" s="22"/>
      <c r="P120" s="22"/>
      <c r="Q120" s="22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8" customHeight="1" x14ac:dyDescent="0.2">
      <c r="A121" s="19" t="s">
        <v>232</v>
      </c>
      <c r="B121" s="24" t="s">
        <v>233</v>
      </c>
      <c r="C121" s="26"/>
      <c r="D121" s="24" t="s">
        <v>48</v>
      </c>
      <c r="E121" s="25">
        <v>1</v>
      </c>
      <c r="F121" s="67"/>
      <c r="G121" s="26">
        <v>0</v>
      </c>
      <c r="H121" s="26">
        <v>0</v>
      </c>
      <c r="I121" s="39">
        <f t="shared" si="5"/>
        <v>0</v>
      </c>
      <c r="J121" s="58"/>
      <c r="K121" s="22"/>
      <c r="L121" s="22"/>
      <c r="M121" s="22"/>
      <c r="N121" s="22"/>
      <c r="O121" s="22"/>
      <c r="P121" s="22"/>
      <c r="Q121" s="22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8" customHeight="1" x14ac:dyDescent="0.2">
      <c r="A122" s="19" t="s">
        <v>232</v>
      </c>
      <c r="B122" s="24" t="s">
        <v>233</v>
      </c>
      <c r="C122" s="26"/>
      <c r="D122" s="24" t="s">
        <v>48</v>
      </c>
      <c r="E122" s="25">
        <v>1</v>
      </c>
      <c r="F122" s="67"/>
      <c r="G122" s="26">
        <v>0</v>
      </c>
      <c r="H122" s="26">
        <v>0</v>
      </c>
      <c r="I122" s="39">
        <f t="shared" si="5"/>
        <v>0</v>
      </c>
      <c r="J122" s="58"/>
      <c r="K122" s="22"/>
      <c r="L122" s="22"/>
      <c r="M122" s="22"/>
      <c r="N122" s="22"/>
      <c r="O122" s="22"/>
      <c r="P122" s="22"/>
      <c r="Q122" s="22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8" customHeight="1" x14ac:dyDescent="0.2">
      <c r="A123" s="19" t="s">
        <v>232</v>
      </c>
      <c r="B123" s="24" t="s">
        <v>233</v>
      </c>
      <c r="C123" s="26"/>
      <c r="D123" s="24" t="s">
        <v>48</v>
      </c>
      <c r="E123" s="25">
        <v>1</v>
      </c>
      <c r="F123" s="67"/>
      <c r="G123" s="26">
        <v>0</v>
      </c>
      <c r="H123" s="26">
        <v>0</v>
      </c>
      <c r="I123" s="39">
        <f t="shared" si="5"/>
        <v>0</v>
      </c>
      <c r="J123" s="58"/>
      <c r="K123" s="22"/>
      <c r="L123" s="22"/>
      <c r="M123" s="22"/>
      <c r="N123" s="22"/>
      <c r="O123" s="22"/>
      <c r="P123" s="22"/>
      <c r="Q123" s="22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8" customHeight="1" x14ac:dyDescent="0.2">
      <c r="A124" s="19" t="s">
        <v>241</v>
      </c>
      <c r="B124" s="24" t="s">
        <v>242</v>
      </c>
      <c r="C124" s="24"/>
      <c r="D124" s="24" t="s">
        <v>48</v>
      </c>
      <c r="E124" s="25">
        <v>1</v>
      </c>
      <c r="F124" s="19"/>
      <c r="G124" s="26">
        <v>0</v>
      </c>
      <c r="H124" s="26">
        <v>0</v>
      </c>
      <c r="I124" s="39">
        <f t="shared" si="5"/>
        <v>0</v>
      </c>
      <c r="J124" s="58"/>
      <c r="K124" s="22"/>
      <c r="L124" s="22"/>
      <c r="M124" s="22"/>
      <c r="N124" s="22"/>
      <c r="O124" s="22"/>
      <c r="P124" s="22"/>
      <c r="Q124" s="22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8" customHeight="1" x14ac:dyDescent="0.2">
      <c r="A125" s="19" t="s">
        <v>241</v>
      </c>
      <c r="B125" s="24" t="s">
        <v>242</v>
      </c>
      <c r="C125" s="24"/>
      <c r="D125" s="24" t="s">
        <v>48</v>
      </c>
      <c r="E125" s="25">
        <v>1</v>
      </c>
      <c r="F125" s="19"/>
      <c r="G125" s="26">
        <v>0</v>
      </c>
      <c r="H125" s="26">
        <v>0</v>
      </c>
      <c r="I125" s="39">
        <f t="shared" si="5"/>
        <v>0</v>
      </c>
      <c r="J125" s="58"/>
      <c r="K125" s="22"/>
      <c r="L125" s="22"/>
      <c r="M125" s="22"/>
      <c r="N125" s="22"/>
      <c r="O125" s="22"/>
      <c r="P125" s="22"/>
      <c r="Q125" s="22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8" customHeight="1" x14ac:dyDescent="0.2">
      <c r="A126" s="19" t="s">
        <v>241</v>
      </c>
      <c r="B126" s="24" t="s">
        <v>242</v>
      </c>
      <c r="C126" s="24"/>
      <c r="D126" s="24" t="s">
        <v>48</v>
      </c>
      <c r="E126" s="25">
        <v>1</v>
      </c>
      <c r="F126" s="19"/>
      <c r="G126" s="26">
        <v>0</v>
      </c>
      <c r="H126" s="26">
        <v>0</v>
      </c>
      <c r="I126" s="39">
        <f t="shared" si="5"/>
        <v>0</v>
      </c>
      <c r="J126" s="58"/>
      <c r="K126" s="22"/>
      <c r="L126" s="22"/>
      <c r="M126" s="22"/>
      <c r="N126" s="22"/>
      <c r="O126" s="22"/>
      <c r="P126" s="22"/>
      <c r="Q126" s="22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8" customHeight="1" x14ac:dyDescent="0.2">
      <c r="A127" s="19" t="s">
        <v>241</v>
      </c>
      <c r="B127" s="24" t="s">
        <v>242</v>
      </c>
      <c r="C127" s="24"/>
      <c r="D127" s="24" t="s">
        <v>48</v>
      </c>
      <c r="E127" s="25">
        <v>1</v>
      </c>
      <c r="F127" s="19"/>
      <c r="G127" s="26">
        <v>0</v>
      </c>
      <c r="H127" s="26">
        <v>0</v>
      </c>
      <c r="I127" s="39">
        <f t="shared" si="5"/>
        <v>0</v>
      </c>
      <c r="J127" s="58"/>
      <c r="K127" s="22"/>
      <c r="L127" s="22"/>
      <c r="M127" s="22"/>
      <c r="N127" s="22"/>
      <c r="O127" s="22"/>
      <c r="P127" s="22"/>
      <c r="Q127" s="22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8" customHeight="1" x14ac:dyDescent="0.2">
      <c r="A128" s="19" t="s">
        <v>241</v>
      </c>
      <c r="B128" s="24" t="s">
        <v>242</v>
      </c>
      <c r="C128" s="24"/>
      <c r="D128" s="24" t="s">
        <v>48</v>
      </c>
      <c r="E128" s="25">
        <v>1</v>
      </c>
      <c r="F128" s="19"/>
      <c r="G128" s="26">
        <v>0</v>
      </c>
      <c r="H128" s="26">
        <v>0</v>
      </c>
      <c r="I128" s="39">
        <f t="shared" si="5"/>
        <v>0</v>
      </c>
      <c r="J128" s="58"/>
      <c r="K128" s="22"/>
      <c r="L128" s="22"/>
      <c r="M128" s="22"/>
      <c r="N128" s="22"/>
      <c r="O128" s="22"/>
      <c r="P128" s="22"/>
      <c r="Q128" s="22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8" customHeight="1" x14ac:dyDescent="0.2">
      <c r="A129" s="19" t="s">
        <v>243</v>
      </c>
      <c r="B129" s="24" t="s">
        <v>244</v>
      </c>
      <c r="C129" s="24"/>
      <c r="D129" s="24" t="s">
        <v>48</v>
      </c>
      <c r="E129" s="25">
        <v>1</v>
      </c>
      <c r="F129" s="19"/>
      <c r="G129" s="26">
        <v>0</v>
      </c>
      <c r="H129" s="26">
        <v>0</v>
      </c>
      <c r="I129" s="39">
        <f t="shared" si="5"/>
        <v>0</v>
      </c>
      <c r="J129" s="58"/>
      <c r="K129" s="22"/>
      <c r="L129" s="22"/>
      <c r="M129" s="22"/>
      <c r="N129" s="22"/>
      <c r="O129" s="22"/>
      <c r="P129" s="22"/>
      <c r="Q129" s="22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8" customHeight="1" x14ac:dyDescent="0.2">
      <c r="A130" s="19" t="s">
        <v>243</v>
      </c>
      <c r="B130" s="24" t="s">
        <v>244</v>
      </c>
      <c r="C130" s="24"/>
      <c r="D130" s="24" t="s">
        <v>48</v>
      </c>
      <c r="E130" s="25">
        <v>1</v>
      </c>
      <c r="F130" s="68"/>
      <c r="G130" s="26">
        <v>0</v>
      </c>
      <c r="H130" s="26">
        <v>0</v>
      </c>
      <c r="I130" s="39">
        <f t="shared" si="5"/>
        <v>0</v>
      </c>
      <c r="J130" s="58"/>
      <c r="K130" s="22"/>
      <c r="L130" s="22"/>
      <c r="M130" s="22"/>
      <c r="N130" s="22"/>
      <c r="O130" s="22"/>
      <c r="P130" s="22"/>
      <c r="Q130" s="22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8" customHeight="1" x14ac:dyDescent="0.2">
      <c r="A131" s="19" t="s">
        <v>245</v>
      </c>
      <c r="B131" s="24" t="s">
        <v>246</v>
      </c>
      <c r="C131" s="24"/>
      <c r="D131" s="24" t="s">
        <v>48</v>
      </c>
      <c r="E131" s="25">
        <v>1</v>
      </c>
      <c r="F131" s="19"/>
      <c r="G131" s="26">
        <v>0</v>
      </c>
      <c r="H131" s="26">
        <v>0</v>
      </c>
      <c r="I131" s="39">
        <f t="shared" si="5"/>
        <v>0</v>
      </c>
      <c r="J131" s="58"/>
      <c r="K131" s="22"/>
      <c r="L131" s="22"/>
      <c r="M131" s="22"/>
      <c r="N131" s="22"/>
      <c r="O131" s="22"/>
      <c r="P131" s="22"/>
      <c r="Q131" s="22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55.15" customHeight="1" x14ac:dyDescent="0.2">
      <c r="A132" s="30" t="s">
        <v>247</v>
      </c>
      <c r="B132" s="31" t="s">
        <v>248</v>
      </c>
      <c r="C132" s="33" t="s">
        <v>249</v>
      </c>
      <c r="D132" s="33" t="s">
        <v>250</v>
      </c>
      <c r="E132" s="33" t="s">
        <v>251</v>
      </c>
      <c r="F132" s="34"/>
      <c r="G132" s="33" t="s">
        <v>252</v>
      </c>
      <c r="H132" s="33" t="s">
        <v>253</v>
      </c>
      <c r="I132" s="33" t="s">
        <v>254</v>
      </c>
      <c r="J132" s="58"/>
      <c r="K132" s="22"/>
      <c r="L132" s="22"/>
      <c r="M132" s="22"/>
      <c r="N132" s="22"/>
      <c r="O132" s="22"/>
      <c r="P132" s="22"/>
      <c r="Q132" s="22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1:30" ht="18" customHeight="1" x14ac:dyDescent="0.2">
      <c r="A133" s="36" t="s">
        <v>255</v>
      </c>
      <c r="B133" s="39" t="s">
        <v>233</v>
      </c>
      <c r="C133" s="37">
        <f>SUMIFS($E$115:$E$131,$B$115:$B$131,"FGS-1",$D$115:$D$131,"&lt;&gt;VAGO")</f>
        <v>5</v>
      </c>
      <c r="D133" s="37">
        <f>SUMIFS($E$115:$E$131,$B$115:$B$131,"FGS-1",$D$115:$D$131,"VAGO")</f>
        <v>4</v>
      </c>
      <c r="E133" s="37">
        <f t="shared" ref="E133:E138" si="6">C133+D133</f>
        <v>9</v>
      </c>
      <c r="F133" s="38"/>
      <c r="G133" s="39">
        <f>SUMIF($B$115:$B$131,"FGS-1",$G$115:$G$131)</f>
        <v>0</v>
      </c>
      <c r="H133" s="39">
        <f>SUMIF($B$115:$B$131,"FGS-1",$H$115:$H$131)</f>
        <v>6964</v>
      </c>
      <c r="I133" s="39">
        <f>SUMIF($B$115:$B$131,"FGS-1",$I$115:$I$131)</f>
        <v>6964</v>
      </c>
      <c r="J133" s="58"/>
      <c r="K133" s="22"/>
      <c r="L133" s="22"/>
      <c r="M133" s="22"/>
      <c r="N133" s="22"/>
      <c r="O133" s="22"/>
      <c r="P133" s="22"/>
      <c r="Q133" s="22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1:30" ht="18" customHeight="1" x14ac:dyDescent="0.2">
      <c r="A134" s="36" t="s">
        <v>256</v>
      </c>
      <c r="B134" s="39" t="s">
        <v>257</v>
      </c>
      <c r="C134" s="37">
        <f>SUMIFS($E$115:$E$131,$B$115:$B$131,"FGS-2",$D$115:$D$131,"&lt;&gt;VAGO")</f>
        <v>0</v>
      </c>
      <c r="D134" s="37">
        <f>SUMIFS($E$115:$E$131,$B$115:$B$131,"FGS-2",$D$115:$D$131,"VAGO")</f>
        <v>5</v>
      </c>
      <c r="E134" s="37">
        <f t="shared" si="6"/>
        <v>5</v>
      </c>
      <c r="F134" s="36"/>
      <c r="G134" s="39">
        <f>SUMIF($B$115:$B$131,"FGS-2",$G$115:$G$131)</f>
        <v>0</v>
      </c>
      <c r="H134" s="39">
        <f>SUMIF($B$115:$B$131,"FGS-2",$H$115:$H$131)</f>
        <v>0</v>
      </c>
      <c r="I134" s="39">
        <f>SUMIF($B$115:$B$131,"FGS-2",$I$115:$I$131)</f>
        <v>0</v>
      </c>
      <c r="J134" s="58"/>
      <c r="K134" s="22"/>
      <c r="L134" s="22"/>
      <c r="M134" s="22"/>
      <c r="N134" s="22"/>
      <c r="O134" s="22"/>
      <c r="P134" s="22"/>
      <c r="Q134" s="22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1:30" ht="18" customHeight="1" x14ac:dyDescent="0.2">
      <c r="A135" s="36" t="s">
        <v>258</v>
      </c>
      <c r="B135" s="39" t="s">
        <v>244</v>
      </c>
      <c r="C135" s="37">
        <f>SUMIFS($E$115:$E$131,$B$115:$B$131,"FGS-3",$D$115:$D$131,"&lt;&gt;VAGO")</f>
        <v>0</v>
      </c>
      <c r="D135" s="37">
        <f>SUMIFS($E$115:$E$131,$B$115:$B$131,"FGS-3",$D$115:$D$131,"VAGO")</f>
        <v>2</v>
      </c>
      <c r="E135" s="37">
        <f t="shared" si="6"/>
        <v>2</v>
      </c>
      <c r="F135" s="36"/>
      <c r="G135" s="39">
        <f>SUMIF($B$115:$B$131,"FGS-3",$G$115:$G$131)</f>
        <v>0</v>
      </c>
      <c r="H135" s="39">
        <f>SUMIF($B$115:$B$131,"FGS-3",$H$115:$H$131)</f>
        <v>0</v>
      </c>
      <c r="I135" s="39">
        <f>SUMIF($B$115:$B$131,"FGS-3",$I$115:$I$131)</f>
        <v>0</v>
      </c>
      <c r="J135" s="58"/>
      <c r="K135" s="22"/>
      <c r="L135" s="22"/>
      <c r="M135" s="22"/>
      <c r="N135" s="22"/>
      <c r="O135" s="22"/>
      <c r="P135" s="22"/>
      <c r="Q135" s="22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1:30" ht="18" customHeight="1" x14ac:dyDescent="0.2">
      <c r="A136" s="41" t="s">
        <v>259</v>
      </c>
      <c r="B136" s="69" t="s">
        <v>260</v>
      </c>
      <c r="C136" s="37">
        <f>SUMIFS($E$115:$E$131,$B$115:$B$131,"FGA-1",$D$115:$D$131,"&lt;&gt;VAGO")</f>
        <v>0</v>
      </c>
      <c r="D136" s="37">
        <f>SUMIFS($E$115:$E$131,$B$115:$B$131,"FGA-1",$D$115:$D$131,"VAGO")</f>
        <v>1</v>
      </c>
      <c r="E136" s="37">
        <f t="shared" si="6"/>
        <v>1</v>
      </c>
      <c r="F136" s="41"/>
      <c r="G136" s="39">
        <f>SUMIF($B$115:$B$131,"FGA-1",$G$115:$G$131)</f>
        <v>0</v>
      </c>
      <c r="H136" s="39">
        <f>SUMIF($B$115:$B$131,"FGA-1",$H$115:$H$131)</f>
        <v>0</v>
      </c>
      <c r="I136" s="39">
        <f>SUMIF($B$115:$B$131,"FGA-1",$I$115:$I$131)</f>
        <v>0</v>
      </c>
      <c r="J136" s="58"/>
      <c r="K136" s="22"/>
      <c r="L136" s="22"/>
      <c r="M136" s="22"/>
      <c r="N136" s="22"/>
      <c r="O136" s="22"/>
      <c r="P136" s="22"/>
      <c r="Q136" s="22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1:30" ht="18" customHeight="1" x14ac:dyDescent="0.2">
      <c r="A137" s="36" t="s">
        <v>261</v>
      </c>
      <c r="B137" s="39" t="s">
        <v>262</v>
      </c>
      <c r="C137" s="37">
        <f>SUMIFS($E$115:$E$131,$B$115:$B$131,"FGA-2",$D$115:$D$131,"&lt;&gt;VAGO")</f>
        <v>0</v>
      </c>
      <c r="D137" s="37">
        <f>SUMIFS($E$115:$E$131,$B$115:$B$131,"FGA-2",$D$115:$D$131,"VAGO")</f>
        <v>0</v>
      </c>
      <c r="E137" s="37">
        <f t="shared" si="6"/>
        <v>0</v>
      </c>
      <c r="F137" s="41"/>
      <c r="G137" s="39">
        <f>SUMIF($B$115:$B$131,"FGA-2",$G$115:$G$131)</f>
        <v>0</v>
      </c>
      <c r="H137" s="39">
        <f>SUMIF($B$115:$B$131,"FGA-2",$H$115:$H$131)</f>
        <v>0</v>
      </c>
      <c r="I137" s="39">
        <f>SUMIF($B$115:$B$131,"FGA-2",$I$115:$I$131)</f>
        <v>0</v>
      </c>
      <c r="J137" s="58"/>
      <c r="K137" s="22"/>
      <c r="L137" s="22"/>
      <c r="M137" s="22"/>
      <c r="N137" s="22"/>
      <c r="O137" s="22"/>
      <c r="P137" s="22"/>
      <c r="Q137" s="22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1:30" ht="18" customHeight="1" x14ac:dyDescent="0.2">
      <c r="A138" s="36" t="s">
        <v>263</v>
      </c>
      <c r="B138" s="39" t="s">
        <v>264</v>
      </c>
      <c r="C138" s="37">
        <f>SUMIFS($E$115:$E$131,$B$115:$B$131,"FGA-3",$D$115:$D$131,"&lt;&gt;VAGO")</f>
        <v>0</v>
      </c>
      <c r="D138" s="37">
        <f>SUMIFS($E$115:$E$131,$B$115:$B$131,"FGA-3",$D$115:$D$131,"VAGO")</f>
        <v>0</v>
      </c>
      <c r="E138" s="37">
        <f t="shared" si="6"/>
        <v>0</v>
      </c>
      <c r="F138" s="36"/>
      <c r="G138" s="39">
        <f>SUMIF($B$115:$B$131,"FGA-3",$G$115:$G$131)</f>
        <v>0</v>
      </c>
      <c r="H138" s="39">
        <f>SUMIF($B$115:$B$131,"FGA-3",$H$115:$H$131)</f>
        <v>0</v>
      </c>
      <c r="I138" s="39">
        <f>SUMIF($B$115:$B$131,"FGA-3",$I$115:$I$131)</f>
        <v>0</v>
      </c>
      <c r="J138" s="58"/>
      <c r="K138" s="22"/>
      <c r="L138" s="22"/>
      <c r="M138" s="22"/>
      <c r="N138" s="22"/>
      <c r="O138" s="22"/>
      <c r="P138" s="22"/>
      <c r="Q138" s="22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pans="1:30" ht="30.2" customHeight="1" x14ac:dyDescent="0.2">
      <c r="A139" s="30" t="s">
        <v>265</v>
      </c>
      <c r="B139" s="42"/>
      <c r="C139" s="33">
        <f>SUM(C133:C138)</f>
        <v>5</v>
      </c>
      <c r="D139" s="33">
        <f>SUM(D133:D138)</f>
        <v>12</v>
      </c>
      <c r="E139" s="33">
        <f>SUM(E133:E138)</f>
        <v>17</v>
      </c>
      <c r="F139" s="34"/>
      <c r="G139" s="43">
        <f>SUM(G133:G138)</f>
        <v>0</v>
      </c>
      <c r="H139" s="43">
        <f>SUM(H133:H138)</f>
        <v>6964</v>
      </c>
      <c r="I139" s="43">
        <f>SUM(I133:I138)</f>
        <v>6964</v>
      </c>
      <c r="J139" s="58"/>
      <c r="K139" s="22"/>
      <c r="L139" s="22"/>
      <c r="M139" s="22"/>
      <c r="N139" s="22"/>
      <c r="O139" s="22"/>
      <c r="P139" s="22"/>
      <c r="Q139" s="22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pans="1:30" ht="18" customHeight="1" x14ac:dyDescent="0.2">
      <c r="A140" s="45"/>
      <c r="B140" s="46"/>
      <c r="C140" s="46"/>
      <c r="D140" s="46"/>
      <c r="E140" s="46"/>
      <c r="F140" s="45"/>
      <c r="G140" s="46"/>
      <c r="H140" s="46"/>
      <c r="I140" s="70"/>
      <c r="J140" s="54"/>
      <c r="K140" s="7"/>
      <c r="L140" s="13"/>
      <c r="M140" s="13"/>
      <c r="N140" s="13"/>
      <c r="O140" s="13"/>
      <c r="P140" s="13"/>
      <c r="Q140" s="13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1:30" ht="55.15" customHeight="1" x14ac:dyDescent="0.2">
      <c r="A141" s="30"/>
      <c r="B141" s="31"/>
      <c r="C141" s="33" t="s">
        <v>266</v>
      </c>
      <c r="D141" s="33" t="s">
        <v>267</v>
      </c>
      <c r="E141" s="33" t="s">
        <v>268</v>
      </c>
      <c r="F141" s="34"/>
      <c r="G141" s="33" t="s">
        <v>269</v>
      </c>
      <c r="H141" s="33" t="s">
        <v>270</v>
      </c>
      <c r="I141" s="33" t="s">
        <v>271</v>
      </c>
      <c r="J141" s="54"/>
      <c r="K141" s="7"/>
      <c r="L141" s="13"/>
      <c r="M141" s="13"/>
      <c r="N141" s="13"/>
      <c r="O141" s="13"/>
      <c r="P141" s="13"/>
      <c r="Q141" s="13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1:30" ht="30.2" customHeight="1" x14ac:dyDescent="0.2">
      <c r="A142" s="30" t="s">
        <v>272</v>
      </c>
      <c r="B142" s="42"/>
      <c r="C142" s="33">
        <f>SUM(C95+C111+C139)</f>
        <v>65</v>
      </c>
      <c r="D142" s="33">
        <f>SUM(D95+D111+D139)</f>
        <v>34</v>
      </c>
      <c r="E142" s="33">
        <f>SUM(E95+E111+E139)</f>
        <v>99</v>
      </c>
      <c r="F142" s="34"/>
      <c r="G142" s="43">
        <f>SUM(H95+G111+G139)</f>
        <v>50656.47</v>
      </c>
      <c r="H142" s="43">
        <f>SUM(I95+H111+H139)</f>
        <v>277534.26</v>
      </c>
      <c r="I142" s="43">
        <f>SUM(J95+I111+I139)</f>
        <v>328190.73000000004</v>
      </c>
      <c r="J142" s="54"/>
      <c r="K142" s="7"/>
      <c r="L142" s="13"/>
      <c r="M142" s="13"/>
      <c r="N142" s="13"/>
      <c r="O142" s="13"/>
      <c r="P142" s="13"/>
      <c r="Q142" s="13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1:30" ht="18" customHeight="1" thickBot="1" x14ac:dyDescent="0.25">
      <c r="A143" s="45"/>
      <c r="B143" s="46"/>
      <c r="C143" s="46"/>
      <c r="D143" s="46"/>
      <c r="E143" s="46"/>
      <c r="F143" s="45"/>
      <c r="G143" s="46"/>
      <c r="H143" s="46"/>
      <c r="I143" s="70"/>
      <c r="J143" s="54"/>
      <c r="K143" s="7"/>
      <c r="L143" s="13"/>
      <c r="M143" s="13"/>
      <c r="N143" s="13"/>
      <c r="O143" s="13"/>
      <c r="P143" s="13"/>
      <c r="Q143" s="13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1:30" ht="30.2" customHeight="1" x14ac:dyDescent="0.2">
      <c r="A144" s="88" t="s">
        <v>273</v>
      </c>
      <c r="B144" s="89"/>
      <c r="C144" s="89"/>
      <c r="D144" s="89"/>
      <c r="E144" s="89"/>
      <c r="F144" s="90"/>
      <c r="G144" s="47"/>
      <c r="H144" s="46"/>
      <c r="I144" s="46"/>
      <c r="J144" s="50"/>
      <c r="K144" s="22"/>
      <c r="L144" s="8"/>
      <c r="M144" s="13"/>
      <c r="N144" s="13"/>
      <c r="O144" s="13"/>
      <c r="P144" s="13"/>
      <c r="Q144" s="13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1:30" ht="18" customHeight="1" x14ac:dyDescent="0.2">
      <c r="A145" s="91" t="s">
        <v>274</v>
      </c>
      <c r="B145" s="81"/>
      <c r="C145" s="81"/>
      <c r="D145" s="81"/>
      <c r="E145" s="81"/>
      <c r="F145" s="82"/>
      <c r="G145" s="47"/>
      <c r="H145" s="46"/>
      <c r="I145" s="46"/>
      <c r="J145" s="50"/>
      <c r="K145" s="8"/>
      <c r="L145" s="8"/>
      <c r="M145" s="13"/>
      <c r="N145" s="13"/>
      <c r="O145" s="13"/>
      <c r="P145" s="13"/>
      <c r="Q145" s="13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1:30" ht="18" customHeight="1" x14ac:dyDescent="0.2">
      <c r="A146" s="91" t="s">
        <v>275</v>
      </c>
      <c r="B146" s="81"/>
      <c r="C146" s="81"/>
      <c r="D146" s="81"/>
      <c r="E146" s="81"/>
      <c r="F146" s="82"/>
      <c r="G146" s="47"/>
      <c r="H146" s="46"/>
      <c r="I146" s="46"/>
      <c r="J146" s="50"/>
      <c r="K146" s="8"/>
      <c r="L146" s="8"/>
      <c r="M146" s="13"/>
      <c r="N146" s="13"/>
      <c r="O146" s="13"/>
      <c r="P146" s="13"/>
      <c r="Q146" s="13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1:30" ht="18" customHeight="1" x14ac:dyDescent="0.2">
      <c r="A147" s="80" t="s">
        <v>276</v>
      </c>
      <c r="B147" s="81"/>
      <c r="C147" s="81"/>
      <c r="D147" s="81"/>
      <c r="E147" s="81"/>
      <c r="F147" s="82"/>
      <c r="G147" s="47"/>
      <c r="H147" s="46"/>
      <c r="I147" s="46"/>
      <c r="J147" s="50"/>
      <c r="K147" s="8"/>
      <c r="L147" s="8"/>
      <c r="M147" s="13"/>
      <c r="N147" s="13"/>
      <c r="O147" s="13"/>
      <c r="P147" s="13"/>
      <c r="Q147" s="13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1:30" ht="18" customHeight="1" x14ac:dyDescent="0.2">
      <c r="A148" s="80" t="s">
        <v>277</v>
      </c>
      <c r="B148" s="81"/>
      <c r="C148" s="81"/>
      <c r="D148" s="81"/>
      <c r="E148" s="81"/>
      <c r="F148" s="82"/>
      <c r="G148" s="47"/>
      <c r="H148" s="46"/>
      <c r="I148" s="46"/>
      <c r="J148" s="50"/>
      <c r="K148" s="8"/>
      <c r="L148" s="8"/>
      <c r="M148" s="13"/>
      <c r="N148" s="13"/>
      <c r="O148" s="13"/>
      <c r="P148" s="13"/>
      <c r="Q148" s="13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1:30" ht="18" customHeight="1" x14ac:dyDescent="0.2">
      <c r="A149" s="80" t="s">
        <v>278</v>
      </c>
      <c r="B149" s="81"/>
      <c r="C149" s="81"/>
      <c r="D149" s="81"/>
      <c r="E149" s="81"/>
      <c r="F149" s="82"/>
      <c r="G149" s="47"/>
      <c r="H149" s="46"/>
      <c r="I149" s="46"/>
      <c r="J149" s="50"/>
      <c r="K149" s="8"/>
      <c r="L149" s="8"/>
      <c r="M149" s="13"/>
      <c r="N149" s="13"/>
      <c r="O149" s="13"/>
      <c r="P149" s="13"/>
      <c r="Q149" s="13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1:30" ht="18" customHeight="1" thickBot="1" x14ac:dyDescent="0.25">
      <c r="A150" s="92"/>
      <c r="B150" s="93"/>
      <c r="C150" s="93"/>
      <c r="D150" s="93"/>
      <c r="E150" s="93"/>
      <c r="F150" s="94"/>
      <c r="G150" s="47"/>
      <c r="H150" s="46"/>
      <c r="I150" s="46"/>
      <c r="J150" s="50"/>
      <c r="K150" s="8"/>
      <c r="L150" s="8"/>
      <c r="M150" s="13"/>
      <c r="N150" s="13"/>
      <c r="O150" s="13"/>
      <c r="P150" s="13"/>
      <c r="Q150" s="13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1:30" ht="30.2" customHeight="1" x14ac:dyDescent="0.2">
      <c r="A151" s="88" t="s">
        <v>279</v>
      </c>
      <c r="B151" s="89"/>
      <c r="C151" s="89"/>
      <c r="D151" s="89"/>
      <c r="E151" s="89"/>
      <c r="F151" s="90"/>
      <c r="G151" s="47"/>
      <c r="H151" s="46"/>
      <c r="I151" s="46"/>
      <c r="J151" s="50"/>
      <c r="K151" s="8"/>
      <c r="L151" s="8"/>
      <c r="M151" s="13"/>
      <c r="N151" s="13"/>
      <c r="O151" s="13"/>
      <c r="P151" s="13"/>
      <c r="Q151" s="13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1:30" ht="18" customHeight="1" x14ac:dyDescent="0.2">
      <c r="A152" s="91" t="s">
        <v>280</v>
      </c>
      <c r="B152" s="81"/>
      <c r="C152" s="81"/>
      <c r="D152" s="81"/>
      <c r="E152" s="81"/>
      <c r="F152" s="82"/>
      <c r="G152" s="47"/>
      <c r="H152" s="46"/>
      <c r="I152" s="46"/>
      <c r="J152" s="50"/>
      <c r="K152" s="8"/>
      <c r="L152" s="8"/>
      <c r="M152" s="13"/>
      <c r="N152" s="13"/>
      <c r="O152" s="13"/>
      <c r="P152" s="13"/>
      <c r="Q152" s="13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1:30" ht="18" customHeight="1" x14ac:dyDescent="0.2">
      <c r="A153" s="80" t="s">
        <v>281</v>
      </c>
      <c r="B153" s="81"/>
      <c r="C153" s="81"/>
      <c r="D153" s="81"/>
      <c r="E153" s="81"/>
      <c r="F153" s="82"/>
      <c r="G153" s="47"/>
      <c r="H153" s="46"/>
      <c r="I153" s="46"/>
      <c r="J153" s="50"/>
      <c r="K153" s="8"/>
      <c r="L153" s="8"/>
      <c r="M153" s="13"/>
      <c r="N153" s="13"/>
      <c r="O153" s="13"/>
      <c r="P153" s="13"/>
      <c r="Q153" s="13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1:30" ht="30.2" customHeight="1" x14ac:dyDescent="0.2">
      <c r="A154" s="80" t="s">
        <v>282</v>
      </c>
      <c r="B154" s="81"/>
      <c r="C154" s="81"/>
      <c r="D154" s="81"/>
      <c r="E154" s="81"/>
      <c r="F154" s="82"/>
      <c r="G154" s="47"/>
      <c r="H154" s="46"/>
      <c r="I154" s="46"/>
      <c r="J154" s="50"/>
      <c r="K154" s="8"/>
      <c r="L154" s="8"/>
      <c r="M154" s="13"/>
      <c r="N154" s="13"/>
      <c r="O154" s="13"/>
      <c r="P154" s="13"/>
      <c r="Q154" s="13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1:30" ht="33.75" customHeight="1" x14ac:dyDescent="0.2">
      <c r="A155" s="80" t="s">
        <v>283</v>
      </c>
      <c r="B155" s="81"/>
      <c r="C155" s="81"/>
      <c r="D155" s="81"/>
      <c r="E155" s="81"/>
      <c r="F155" s="82"/>
      <c r="G155" s="47"/>
      <c r="H155" s="46"/>
      <c r="I155" s="46"/>
      <c r="J155" s="50"/>
      <c r="K155" s="8"/>
      <c r="L155" s="8"/>
      <c r="M155" s="13"/>
      <c r="N155" s="13"/>
      <c r="O155" s="13"/>
      <c r="P155" s="13"/>
      <c r="Q155" s="13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1:30" ht="18" customHeight="1" x14ac:dyDescent="0.2">
      <c r="A156" s="80" t="s">
        <v>284</v>
      </c>
      <c r="B156" s="81"/>
      <c r="C156" s="81"/>
      <c r="D156" s="81"/>
      <c r="E156" s="81"/>
      <c r="F156" s="82"/>
      <c r="G156" s="47"/>
      <c r="H156" s="46"/>
      <c r="I156" s="46"/>
      <c r="J156" s="50"/>
      <c r="K156" s="8"/>
      <c r="L156" s="8"/>
      <c r="M156" s="13"/>
      <c r="N156" s="13"/>
      <c r="O156" s="13"/>
      <c r="P156" s="13"/>
      <c r="Q156" s="13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1:30" ht="57.75" customHeight="1" x14ac:dyDescent="0.2">
      <c r="A157" s="80" t="s">
        <v>285</v>
      </c>
      <c r="B157" s="81"/>
      <c r="C157" s="81"/>
      <c r="D157" s="81"/>
      <c r="E157" s="81"/>
      <c r="F157" s="82"/>
      <c r="G157" s="47"/>
      <c r="H157" s="46"/>
      <c r="I157" s="46"/>
      <c r="J157" s="50"/>
      <c r="K157" s="8"/>
      <c r="L157" s="8"/>
      <c r="M157" s="13"/>
      <c r="N157" s="13"/>
      <c r="O157" s="13"/>
      <c r="P157" s="13"/>
      <c r="Q157" s="13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1:30" ht="32.25" customHeight="1" x14ac:dyDescent="0.2">
      <c r="A158" s="80" t="s">
        <v>286</v>
      </c>
      <c r="B158" s="81"/>
      <c r="C158" s="81"/>
      <c r="D158" s="81"/>
      <c r="E158" s="81"/>
      <c r="F158" s="82"/>
      <c r="G158" s="47"/>
      <c r="H158" s="46"/>
      <c r="I158" s="46"/>
      <c r="J158" s="50"/>
      <c r="K158" s="8"/>
      <c r="L158" s="8"/>
      <c r="M158" s="13"/>
      <c r="N158" s="13"/>
      <c r="O158" s="13"/>
      <c r="P158" s="13"/>
      <c r="Q158" s="13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1:30" ht="18" customHeight="1" x14ac:dyDescent="0.2">
      <c r="A159" s="80" t="s">
        <v>287</v>
      </c>
      <c r="B159" s="81"/>
      <c r="C159" s="81"/>
      <c r="D159" s="81"/>
      <c r="E159" s="81"/>
      <c r="F159" s="82"/>
      <c r="G159" s="47"/>
      <c r="H159" s="46"/>
      <c r="I159" s="46"/>
      <c r="J159" s="50"/>
      <c r="K159" s="8"/>
      <c r="L159" s="8"/>
      <c r="M159" s="13"/>
      <c r="N159" s="13"/>
      <c r="O159" s="13"/>
      <c r="P159" s="13"/>
      <c r="Q159" s="13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1:30" ht="18" customHeight="1" x14ac:dyDescent="0.2">
      <c r="A160" s="80" t="s">
        <v>288</v>
      </c>
      <c r="B160" s="81"/>
      <c r="C160" s="81"/>
      <c r="D160" s="81"/>
      <c r="E160" s="81"/>
      <c r="F160" s="82"/>
      <c r="G160" s="47"/>
      <c r="H160" s="46"/>
      <c r="I160" s="46"/>
      <c r="J160" s="50"/>
      <c r="K160" s="8"/>
      <c r="L160" s="8"/>
      <c r="M160" s="13"/>
      <c r="N160" s="13"/>
      <c r="O160" s="13"/>
      <c r="P160" s="13"/>
      <c r="Q160" s="13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1:30" ht="18" customHeight="1" x14ac:dyDescent="0.2">
      <c r="A161" s="80" t="s">
        <v>289</v>
      </c>
      <c r="B161" s="81"/>
      <c r="C161" s="81"/>
      <c r="D161" s="81"/>
      <c r="E161" s="81"/>
      <c r="F161" s="82"/>
      <c r="G161" s="47"/>
      <c r="H161" s="46"/>
      <c r="I161" s="46"/>
      <c r="J161" s="50"/>
      <c r="K161" s="8"/>
      <c r="L161" s="8"/>
      <c r="M161" s="13"/>
      <c r="N161" s="13"/>
      <c r="O161" s="13"/>
      <c r="P161" s="13"/>
      <c r="Q161" s="13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1:30" ht="18" customHeight="1" x14ac:dyDescent="0.2">
      <c r="A162" s="80" t="s">
        <v>290</v>
      </c>
      <c r="B162" s="81"/>
      <c r="C162" s="81"/>
      <c r="D162" s="81"/>
      <c r="E162" s="81"/>
      <c r="F162" s="82"/>
      <c r="G162" s="47"/>
      <c r="H162" s="46"/>
      <c r="I162" s="46"/>
      <c r="J162" s="50"/>
      <c r="K162" s="8"/>
      <c r="L162" s="8"/>
      <c r="M162" s="13"/>
      <c r="N162" s="13"/>
      <c r="O162" s="13"/>
      <c r="P162" s="13"/>
      <c r="Q162" s="13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1:30" ht="18" customHeight="1" x14ac:dyDescent="0.2">
      <c r="A163" s="80" t="s">
        <v>291</v>
      </c>
      <c r="B163" s="81"/>
      <c r="C163" s="81"/>
      <c r="D163" s="81"/>
      <c r="E163" s="81"/>
      <c r="F163" s="82"/>
      <c r="G163" s="47"/>
      <c r="H163" s="46"/>
      <c r="I163" s="46"/>
      <c r="J163" s="50"/>
      <c r="K163" s="8"/>
      <c r="L163" s="8"/>
      <c r="M163" s="13"/>
      <c r="N163" s="13"/>
      <c r="O163" s="13"/>
      <c r="P163" s="13"/>
      <c r="Q163" s="13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1:30" ht="18" customHeight="1" x14ac:dyDescent="0.2">
      <c r="A164" s="80" t="s">
        <v>292</v>
      </c>
      <c r="B164" s="81"/>
      <c r="C164" s="81"/>
      <c r="D164" s="81"/>
      <c r="E164" s="81"/>
      <c r="F164" s="82"/>
      <c r="G164" s="47"/>
      <c r="H164" s="46"/>
      <c r="I164" s="46"/>
      <c r="J164" s="50"/>
      <c r="K164" s="8"/>
      <c r="L164" s="8"/>
      <c r="M164" s="13"/>
      <c r="N164" s="13"/>
      <c r="O164" s="13"/>
      <c r="P164" s="13"/>
      <c r="Q164" s="13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1:30" ht="18" customHeight="1" x14ac:dyDescent="0.2">
      <c r="A165" s="80" t="s">
        <v>293</v>
      </c>
      <c r="B165" s="81"/>
      <c r="C165" s="81"/>
      <c r="D165" s="81"/>
      <c r="E165" s="81"/>
      <c r="F165" s="82"/>
      <c r="G165" s="47"/>
      <c r="H165" s="46"/>
      <c r="I165" s="46"/>
      <c r="J165" s="50"/>
      <c r="K165" s="8"/>
      <c r="L165" s="8"/>
      <c r="M165" s="13"/>
      <c r="N165" s="13"/>
      <c r="O165" s="13"/>
      <c r="P165" s="13"/>
      <c r="Q165" s="13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1:30" ht="18" customHeight="1" x14ac:dyDescent="0.2">
      <c r="A166" s="80" t="s">
        <v>294</v>
      </c>
      <c r="B166" s="81"/>
      <c r="C166" s="81"/>
      <c r="D166" s="81"/>
      <c r="E166" s="81"/>
      <c r="F166" s="82"/>
      <c r="G166" s="47"/>
      <c r="H166" s="46"/>
      <c r="I166" s="46"/>
      <c r="J166" s="50"/>
      <c r="K166" s="8"/>
      <c r="L166" s="8"/>
      <c r="M166" s="13"/>
      <c r="N166" s="13"/>
      <c r="O166" s="13"/>
      <c r="P166" s="13"/>
      <c r="Q166" s="13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1:30" ht="18" customHeight="1" x14ac:dyDescent="0.2">
      <c r="A167" s="80" t="s">
        <v>295</v>
      </c>
      <c r="B167" s="81"/>
      <c r="C167" s="81"/>
      <c r="D167" s="81"/>
      <c r="E167" s="81"/>
      <c r="F167" s="82"/>
      <c r="G167" s="47"/>
      <c r="H167" s="46"/>
      <c r="I167" s="46"/>
      <c r="J167" s="50"/>
      <c r="K167" s="8"/>
      <c r="L167" s="8"/>
      <c r="M167" s="13"/>
      <c r="N167" s="13"/>
      <c r="O167" s="13"/>
      <c r="P167" s="13"/>
      <c r="Q167" s="13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1:30" ht="18" customHeight="1" x14ac:dyDescent="0.2">
      <c r="A168" s="80" t="s">
        <v>296</v>
      </c>
      <c r="B168" s="81"/>
      <c r="C168" s="81"/>
      <c r="D168" s="81"/>
      <c r="E168" s="81"/>
      <c r="F168" s="82"/>
      <c r="G168" s="47"/>
      <c r="H168" s="46"/>
      <c r="I168" s="46"/>
      <c r="J168" s="50"/>
      <c r="K168" s="8"/>
      <c r="L168" s="8"/>
      <c r="M168" s="13"/>
      <c r="N168" s="13"/>
      <c r="O168" s="13"/>
      <c r="P168" s="13"/>
      <c r="Q168" s="13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1:30" ht="18" customHeight="1" x14ac:dyDescent="0.2">
      <c r="A169" s="80" t="s">
        <v>297</v>
      </c>
      <c r="B169" s="81"/>
      <c r="C169" s="81"/>
      <c r="D169" s="81"/>
      <c r="E169" s="81"/>
      <c r="F169" s="82"/>
      <c r="G169" s="47"/>
      <c r="H169" s="46"/>
      <c r="I169" s="46"/>
      <c r="J169" s="50"/>
      <c r="K169" s="8"/>
      <c r="L169" s="8"/>
      <c r="M169" s="13"/>
      <c r="N169" s="13"/>
      <c r="O169" s="13"/>
      <c r="P169" s="13"/>
      <c r="Q169" s="13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1:30" ht="18" customHeight="1" x14ac:dyDescent="0.2">
      <c r="A170" s="80" t="s">
        <v>298</v>
      </c>
      <c r="B170" s="81"/>
      <c r="C170" s="81"/>
      <c r="D170" s="81"/>
      <c r="E170" s="81"/>
      <c r="F170" s="82"/>
      <c r="G170" s="47"/>
      <c r="H170" s="46"/>
      <c r="I170" s="46"/>
      <c r="J170" s="50"/>
      <c r="K170" s="8"/>
      <c r="L170" s="8"/>
      <c r="M170" s="13"/>
      <c r="N170" s="13"/>
      <c r="O170" s="13"/>
      <c r="P170" s="13"/>
      <c r="Q170" s="13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1:30" ht="18" customHeight="1" x14ac:dyDescent="0.2">
      <c r="A171" s="80" t="s">
        <v>299</v>
      </c>
      <c r="B171" s="81"/>
      <c r="C171" s="81"/>
      <c r="D171" s="81"/>
      <c r="E171" s="81"/>
      <c r="F171" s="82"/>
      <c r="G171" s="47"/>
      <c r="H171" s="46"/>
      <c r="I171" s="46"/>
      <c r="J171" s="50"/>
      <c r="K171" s="8"/>
      <c r="L171" s="8"/>
      <c r="M171" s="13"/>
      <c r="N171" s="13"/>
      <c r="O171" s="13"/>
      <c r="P171" s="13"/>
      <c r="Q171" s="13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1:30" ht="18" customHeight="1" x14ac:dyDescent="0.2">
      <c r="A172" s="80" t="s">
        <v>300</v>
      </c>
      <c r="B172" s="81"/>
      <c r="C172" s="81"/>
      <c r="D172" s="81"/>
      <c r="E172" s="81"/>
      <c r="F172" s="82"/>
      <c r="G172" s="47"/>
      <c r="H172" s="46"/>
      <c r="I172" s="46"/>
      <c r="J172" s="50"/>
      <c r="K172" s="8"/>
      <c r="L172" s="8"/>
      <c r="M172" s="13"/>
      <c r="N172" s="13"/>
      <c r="O172" s="13"/>
      <c r="P172" s="13"/>
      <c r="Q172" s="13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1:30" ht="32.25" customHeight="1" x14ac:dyDescent="0.2">
      <c r="A173" s="80" t="s">
        <v>301</v>
      </c>
      <c r="B173" s="81"/>
      <c r="C173" s="81"/>
      <c r="D173" s="81"/>
      <c r="E173" s="81"/>
      <c r="F173" s="82"/>
      <c r="G173" s="47"/>
      <c r="H173" s="46"/>
      <c r="I173" s="46"/>
      <c r="J173" s="50"/>
      <c r="K173" s="8"/>
      <c r="L173" s="8"/>
      <c r="M173" s="13"/>
      <c r="N173" s="13"/>
      <c r="O173" s="13"/>
      <c r="P173" s="13"/>
      <c r="Q173" s="13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1:30" ht="38.25" customHeight="1" x14ac:dyDescent="0.2">
      <c r="A174" s="80" t="s">
        <v>302</v>
      </c>
      <c r="B174" s="81"/>
      <c r="C174" s="81"/>
      <c r="D174" s="81"/>
      <c r="E174" s="81"/>
      <c r="F174" s="82"/>
      <c r="G174" s="47"/>
      <c r="H174" s="46"/>
      <c r="I174" s="46"/>
      <c r="J174" s="50"/>
      <c r="K174" s="8"/>
      <c r="L174" s="8"/>
      <c r="M174" s="13"/>
      <c r="N174" s="13"/>
      <c r="O174" s="13"/>
      <c r="P174" s="13"/>
      <c r="Q174" s="13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1:30" ht="18" customHeight="1" x14ac:dyDescent="0.2">
      <c r="A175" s="80" t="s">
        <v>303</v>
      </c>
      <c r="B175" s="81"/>
      <c r="C175" s="81"/>
      <c r="D175" s="81"/>
      <c r="E175" s="81"/>
      <c r="F175" s="82"/>
      <c r="G175" s="47"/>
      <c r="H175" s="46"/>
      <c r="I175" s="46"/>
      <c r="J175" s="50"/>
      <c r="K175" s="8"/>
      <c r="L175" s="8"/>
      <c r="M175" s="13"/>
      <c r="N175" s="13"/>
      <c r="O175" s="13"/>
      <c r="P175" s="13"/>
      <c r="Q175" s="13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1:30" ht="59.25" customHeight="1" x14ac:dyDescent="0.2">
      <c r="A176" s="80" t="s">
        <v>304</v>
      </c>
      <c r="B176" s="81"/>
      <c r="C176" s="81"/>
      <c r="D176" s="81"/>
      <c r="E176" s="81"/>
      <c r="F176" s="82"/>
      <c r="G176" s="47"/>
      <c r="H176" s="46"/>
      <c r="I176" s="46"/>
      <c r="J176" s="50"/>
      <c r="K176" s="8"/>
      <c r="L176" s="8"/>
      <c r="M176" s="13"/>
      <c r="N176" s="13"/>
      <c r="O176" s="13"/>
      <c r="P176" s="13"/>
      <c r="Q176" s="13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1:30" ht="36" customHeight="1" x14ac:dyDescent="0.2">
      <c r="A177" s="80" t="s">
        <v>305</v>
      </c>
      <c r="B177" s="81"/>
      <c r="C177" s="81"/>
      <c r="D177" s="81"/>
      <c r="E177" s="81"/>
      <c r="F177" s="82"/>
      <c r="G177" s="47"/>
      <c r="H177" s="46"/>
      <c r="I177" s="46"/>
      <c r="J177" s="50"/>
      <c r="K177" s="8"/>
      <c r="L177" s="8"/>
      <c r="M177" s="13"/>
      <c r="N177" s="13"/>
      <c r="O177" s="13"/>
      <c r="P177" s="13"/>
      <c r="Q177" s="13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1:30" ht="31.7" customHeight="1" x14ac:dyDescent="0.2">
      <c r="A178" s="80" t="s">
        <v>306</v>
      </c>
      <c r="B178" s="81"/>
      <c r="C178" s="81"/>
      <c r="D178" s="81"/>
      <c r="E178" s="81"/>
      <c r="F178" s="82"/>
      <c r="G178" s="47"/>
      <c r="H178" s="46"/>
      <c r="I178" s="46"/>
      <c r="J178" s="50"/>
      <c r="K178" s="8"/>
      <c r="L178" s="8"/>
      <c r="M178" s="13"/>
      <c r="N178" s="13"/>
      <c r="O178" s="13"/>
      <c r="P178" s="13"/>
      <c r="Q178" s="13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1:30" ht="18" customHeight="1" x14ac:dyDescent="0.2">
      <c r="A179" s="80" t="s">
        <v>307</v>
      </c>
      <c r="B179" s="81"/>
      <c r="C179" s="81"/>
      <c r="D179" s="81"/>
      <c r="E179" s="81"/>
      <c r="F179" s="82"/>
      <c r="G179" s="47"/>
      <c r="H179" s="46"/>
      <c r="I179" s="46"/>
      <c r="J179" s="50"/>
      <c r="K179" s="8"/>
      <c r="L179" s="8"/>
      <c r="M179" s="13"/>
      <c r="N179" s="13"/>
      <c r="O179" s="13"/>
      <c r="P179" s="13"/>
      <c r="Q179" s="13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1:30" ht="18" customHeight="1" x14ac:dyDescent="0.2">
      <c r="A180" s="80" t="s">
        <v>308</v>
      </c>
      <c r="B180" s="81"/>
      <c r="C180" s="81"/>
      <c r="D180" s="81"/>
      <c r="E180" s="81"/>
      <c r="F180" s="82"/>
      <c r="G180" s="47"/>
      <c r="H180" s="46"/>
      <c r="I180" s="46"/>
      <c r="J180" s="50"/>
      <c r="K180" s="8"/>
      <c r="L180" s="8"/>
      <c r="M180" s="13"/>
      <c r="N180" s="13"/>
      <c r="O180" s="13"/>
      <c r="P180" s="13"/>
      <c r="Q180" s="13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1:30" ht="18" customHeight="1" x14ac:dyDescent="0.2">
      <c r="A181" s="80" t="s">
        <v>309</v>
      </c>
      <c r="B181" s="81"/>
      <c r="C181" s="81"/>
      <c r="D181" s="81"/>
      <c r="E181" s="81"/>
      <c r="F181" s="82"/>
      <c r="G181" s="47"/>
      <c r="H181" s="46"/>
      <c r="I181" s="46"/>
      <c r="J181" s="50"/>
      <c r="K181" s="8"/>
      <c r="L181" s="8"/>
      <c r="M181" s="13"/>
      <c r="N181" s="13"/>
      <c r="O181" s="13"/>
      <c r="P181" s="13"/>
      <c r="Q181" s="13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pans="1:30" ht="18" customHeight="1" x14ac:dyDescent="0.2">
      <c r="A182" s="80" t="s">
        <v>310</v>
      </c>
      <c r="B182" s="81"/>
      <c r="C182" s="81"/>
      <c r="D182" s="81"/>
      <c r="E182" s="81"/>
      <c r="F182" s="82"/>
      <c r="G182" s="47"/>
      <c r="H182" s="46"/>
      <c r="I182" s="46"/>
      <c r="J182" s="50"/>
      <c r="K182" s="8"/>
      <c r="L182" s="8"/>
      <c r="M182" s="13"/>
      <c r="N182" s="13"/>
      <c r="O182" s="13"/>
      <c r="P182" s="13"/>
      <c r="Q182" s="13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1:30" ht="18" customHeight="1" x14ac:dyDescent="0.2">
      <c r="A183" s="80" t="s">
        <v>311</v>
      </c>
      <c r="B183" s="81"/>
      <c r="C183" s="81"/>
      <c r="D183" s="81"/>
      <c r="E183" s="81"/>
      <c r="F183" s="82"/>
      <c r="G183" s="47"/>
      <c r="H183" s="46"/>
      <c r="I183" s="46"/>
      <c r="J183" s="50"/>
      <c r="K183" s="8"/>
      <c r="L183" s="8"/>
      <c r="M183" s="13"/>
      <c r="N183" s="13"/>
      <c r="O183" s="13"/>
      <c r="P183" s="13"/>
      <c r="Q183" s="13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1:30" ht="18" customHeight="1" x14ac:dyDescent="0.2">
      <c r="A184" s="80" t="s">
        <v>312</v>
      </c>
      <c r="B184" s="81"/>
      <c r="C184" s="81"/>
      <c r="D184" s="81"/>
      <c r="E184" s="81"/>
      <c r="F184" s="82"/>
      <c r="G184" s="47"/>
      <c r="H184" s="46"/>
      <c r="I184" s="46"/>
      <c r="J184" s="50"/>
      <c r="K184" s="8"/>
      <c r="L184" s="8"/>
      <c r="M184" s="13"/>
      <c r="N184" s="13"/>
      <c r="O184" s="13"/>
      <c r="P184" s="13"/>
      <c r="Q184" s="13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pans="1:30" ht="18" customHeight="1" x14ac:dyDescent="0.2">
      <c r="A185" s="80" t="s">
        <v>313</v>
      </c>
      <c r="B185" s="81"/>
      <c r="C185" s="81"/>
      <c r="D185" s="81"/>
      <c r="E185" s="81"/>
      <c r="F185" s="82"/>
      <c r="G185" s="47"/>
      <c r="H185" s="46"/>
      <c r="I185" s="46"/>
      <c r="J185" s="50"/>
      <c r="K185" s="8"/>
      <c r="L185" s="8"/>
      <c r="M185" s="13"/>
      <c r="N185" s="13"/>
      <c r="O185" s="13"/>
      <c r="P185" s="13"/>
      <c r="Q185" s="13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pans="1:30" ht="18" customHeight="1" x14ac:dyDescent="0.2">
      <c r="A186" s="80" t="s">
        <v>314</v>
      </c>
      <c r="B186" s="81"/>
      <c r="C186" s="81"/>
      <c r="D186" s="81"/>
      <c r="E186" s="81"/>
      <c r="F186" s="82"/>
      <c r="G186" s="47"/>
      <c r="H186" s="46"/>
      <c r="I186" s="46"/>
      <c r="J186" s="50"/>
      <c r="K186" s="8"/>
      <c r="L186" s="8"/>
      <c r="M186" s="13"/>
      <c r="N186" s="13"/>
      <c r="O186" s="13"/>
      <c r="P186" s="13"/>
      <c r="Q186" s="13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pans="1:30" ht="18" customHeight="1" x14ac:dyDescent="0.2">
      <c r="A187" s="80" t="s">
        <v>315</v>
      </c>
      <c r="B187" s="81"/>
      <c r="C187" s="81"/>
      <c r="D187" s="81"/>
      <c r="E187" s="81"/>
      <c r="F187" s="82"/>
      <c r="G187" s="47"/>
      <c r="H187" s="46"/>
      <c r="I187" s="46"/>
      <c r="J187" s="50"/>
      <c r="K187" s="8"/>
      <c r="L187" s="8"/>
      <c r="M187" s="13"/>
      <c r="N187" s="13"/>
      <c r="O187" s="13"/>
      <c r="P187" s="13"/>
      <c r="Q187" s="13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1:30" ht="18" customHeight="1" x14ac:dyDescent="0.2">
      <c r="A188" s="80" t="s">
        <v>316</v>
      </c>
      <c r="B188" s="81"/>
      <c r="C188" s="81"/>
      <c r="D188" s="81"/>
      <c r="E188" s="81"/>
      <c r="F188" s="82"/>
      <c r="G188" s="47"/>
      <c r="H188" s="46"/>
      <c r="I188" s="46"/>
      <c r="J188" s="50"/>
      <c r="K188" s="8"/>
      <c r="L188" s="8"/>
      <c r="M188" s="13"/>
      <c r="N188" s="13"/>
      <c r="O188" s="13"/>
      <c r="P188" s="13"/>
      <c r="Q188" s="13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1:30" ht="18" customHeight="1" x14ac:dyDescent="0.2">
      <c r="A189" s="80" t="s">
        <v>317</v>
      </c>
      <c r="B189" s="81"/>
      <c r="C189" s="81"/>
      <c r="D189" s="81"/>
      <c r="E189" s="81"/>
      <c r="F189" s="82"/>
      <c r="G189" s="47"/>
      <c r="H189" s="46"/>
      <c r="I189" s="46"/>
      <c r="J189" s="50"/>
      <c r="K189" s="8"/>
      <c r="L189" s="8"/>
      <c r="M189" s="13"/>
      <c r="N189" s="13"/>
      <c r="O189" s="13"/>
      <c r="P189" s="13"/>
      <c r="Q189" s="13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1:30" ht="33" customHeight="1" x14ac:dyDescent="0.2">
      <c r="A190" s="80" t="s">
        <v>318</v>
      </c>
      <c r="B190" s="81"/>
      <c r="C190" s="81"/>
      <c r="D190" s="81"/>
      <c r="E190" s="81"/>
      <c r="F190" s="82"/>
      <c r="G190" s="47"/>
      <c r="H190" s="46"/>
      <c r="I190" s="46"/>
      <c r="J190" s="50"/>
      <c r="K190" s="8"/>
      <c r="L190" s="8"/>
      <c r="M190" s="13"/>
      <c r="N190" s="13"/>
      <c r="O190" s="13"/>
      <c r="P190" s="13"/>
      <c r="Q190" s="13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1:30" ht="30.2" customHeight="1" x14ac:dyDescent="0.2">
      <c r="A191" s="80" t="s">
        <v>319</v>
      </c>
      <c r="B191" s="81"/>
      <c r="C191" s="81"/>
      <c r="D191" s="81"/>
      <c r="E191" s="81"/>
      <c r="F191" s="82"/>
      <c r="G191" s="47"/>
      <c r="H191" s="46"/>
      <c r="I191" s="46"/>
      <c r="J191" s="50"/>
      <c r="K191" s="8"/>
      <c r="L191" s="8"/>
      <c r="M191" s="13"/>
      <c r="N191" s="13"/>
      <c r="O191" s="13"/>
      <c r="P191" s="13"/>
      <c r="Q191" s="13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pans="1:30" ht="18" customHeight="1" x14ac:dyDescent="0.2">
      <c r="A192" s="80" t="s">
        <v>320</v>
      </c>
      <c r="B192" s="81"/>
      <c r="C192" s="81"/>
      <c r="D192" s="81"/>
      <c r="E192" s="81"/>
      <c r="F192" s="82"/>
      <c r="G192" s="47"/>
      <c r="H192" s="46"/>
      <c r="I192" s="46"/>
      <c r="J192" s="50"/>
      <c r="K192" s="8"/>
      <c r="L192" s="8"/>
      <c r="M192" s="13"/>
      <c r="N192" s="13"/>
      <c r="O192" s="13"/>
      <c r="P192" s="13"/>
      <c r="Q192" s="13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pans="1:30" ht="61.5" customHeight="1" x14ac:dyDescent="0.2">
      <c r="A193" s="80" t="s">
        <v>321</v>
      </c>
      <c r="B193" s="81"/>
      <c r="C193" s="81"/>
      <c r="D193" s="81"/>
      <c r="E193" s="81"/>
      <c r="F193" s="82"/>
      <c r="G193" s="70"/>
      <c r="H193" s="70"/>
      <c r="I193" s="70"/>
      <c r="J193" s="71"/>
      <c r="K193" s="72"/>
      <c r="L193" s="72"/>
      <c r="M193" s="72"/>
      <c r="N193" s="72"/>
      <c r="O193" s="72"/>
      <c r="P193" s="72"/>
      <c r="Q193" s="72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pans="1:30" ht="33.75" customHeight="1" x14ac:dyDescent="0.2">
      <c r="A194" s="80" t="s">
        <v>322</v>
      </c>
      <c r="B194" s="81"/>
      <c r="C194" s="81"/>
      <c r="D194" s="81"/>
      <c r="E194" s="81"/>
      <c r="F194" s="82"/>
      <c r="G194" s="70"/>
      <c r="H194" s="70"/>
      <c r="I194" s="70"/>
      <c r="J194" s="71"/>
      <c r="K194" s="72"/>
      <c r="L194" s="72"/>
      <c r="M194" s="72"/>
      <c r="N194" s="72"/>
      <c r="O194" s="72"/>
      <c r="P194" s="72"/>
      <c r="Q194" s="72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spans="1:30" ht="27.75" customHeight="1" x14ac:dyDescent="0.2">
      <c r="A195" s="80" t="s">
        <v>323</v>
      </c>
      <c r="B195" s="81"/>
      <c r="C195" s="81"/>
      <c r="D195" s="81"/>
      <c r="E195" s="81"/>
      <c r="F195" s="82"/>
      <c r="G195" s="70"/>
      <c r="H195" s="70"/>
      <c r="I195" s="70"/>
      <c r="J195" s="71"/>
      <c r="K195" s="72"/>
      <c r="L195" s="72"/>
      <c r="M195" s="72"/>
      <c r="N195" s="72"/>
      <c r="O195" s="72"/>
      <c r="P195" s="72"/>
      <c r="Q195" s="72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spans="1:30" ht="18" customHeight="1" x14ac:dyDescent="0.2">
      <c r="A196" s="80" t="s">
        <v>324</v>
      </c>
      <c r="B196" s="81"/>
      <c r="C196" s="81"/>
      <c r="D196" s="81"/>
      <c r="E196" s="81"/>
      <c r="F196" s="82"/>
      <c r="G196" s="70"/>
      <c r="H196" s="70"/>
      <c r="I196" s="70"/>
      <c r="J196" s="71"/>
      <c r="K196" s="72"/>
      <c r="L196" s="72"/>
      <c r="M196" s="72"/>
      <c r="N196" s="72"/>
      <c r="O196" s="72"/>
      <c r="P196" s="72"/>
      <c r="Q196" s="72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spans="1:30" ht="18" customHeight="1" x14ac:dyDescent="0.2">
      <c r="A197" s="80" t="s">
        <v>325</v>
      </c>
      <c r="B197" s="81"/>
      <c r="C197" s="81"/>
      <c r="D197" s="81"/>
      <c r="E197" s="81"/>
      <c r="F197" s="82"/>
      <c r="G197" s="70"/>
      <c r="H197" s="70"/>
      <c r="I197" s="70"/>
      <c r="J197" s="71"/>
      <c r="K197" s="72"/>
      <c r="L197" s="72"/>
      <c r="M197" s="72"/>
      <c r="N197" s="72"/>
      <c r="O197" s="72"/>
      <c r="P197" s="72"/>
      <c r="Q197" s="72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spans="1:30" ht="18" customHeight="1" x14ac:dyDescent="0.2">
      <c r="A198" s="80" t="s">
        <v>326</v>
      </c>
      <c r="B198" s="81"/>
      <c r="C198" s="81"/>
      <c r="D198" s="81"/>
      <c r="E198" s="81"/>
      <c r="F198" s="82"/>
      <c r="G198" s="70"/>
      <c r="H198" s="70"/>
      <c r="I198" s="70"/>
      <c r="J198" s="71"/>
      <c r="K198" s="72"/>
      <c r="L198" s="72"/>
      <c r="M198" s="72"/>
      <c r="N198" s="72"/>
      <c r="O198" s="72"/>
      <c r="P198" s="72"/>
      <c r="Q198" s="72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spans="1:30" ht="18" customHeight="1" x14ac:dyDescent="0.2">
      <c r="A199" s="80" t="s">
        <v>327</v>
      </c>
      <c r="B199" s="81"/>
      <c r="C199" s="81"/>
      <c r="D199" s="81"/>
      <c r="E199" s="81"/>
      <c r="F199" s="82"/>
      <c r="G199" s="70"/>
      <c r="H199" s="70"/>
      <c r="I199" s="70"/>
      <c r="J199" s="71"/>
      <c r="K199" s="72"/>
      <c r="L199" s="72"/>
      <c r="M199" s="72"/>
      <c r="N199" s="72"/>
      <c r="O199" s="72"/>
      <c r="P199" s="72"/>
      <c r="Q199" s="72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spans="1:30" ht="18" customHeight="1" x14ac:dyDescent="0.2">
      <c r="A200" s="80" t="s">
        <v>328</v>
      </c>
      <c r="B200" s="81"/>
      <c r="C200" s="81"/>
      <c r="D200" s="81"/>
      <c r="E200" s="81"/>
      <c r="F200" s="82"/>
      <c r="G200" s="70"/>
      <c r="H200" s="70"/>
      <c r="I200" s="70"/>
      <c r="J200" s="71"/>
      <c r="K200" s="72"/>
      <c r="L200" s="72"/>
      <c r="M200" s="72"/>
      <c r="N200" s="72"/>
      <c r="O200" s="72"/>
      <c r="P200" s="72"/>
      <c r="Q200" s="72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</row>
    <row r="201" spans="1:30" ht="18" customHeight="1" x14ac:dyDescent="0.2">
      <c r="A201" s="80" t="s">
        <v>329</v>
      </c>
      <c r="B201" s="81"/>
      <c r="C201" s="81"/>
      <c r="D201" s="81"/>
      <c r="E201" s="81"/>
      <c r="F201" s="82"/>
      <c r="G201" s="70"/>
      <c r="H201" s="70"/>
      <c r="I201" s="70"/>
      <c r="J201" s="71"/>
      <c r="K201" s="72"/>
      <c r="L201" s="72"/>
      <c r="M201" s="72"/>
      <c r="N201" s="72"/>
      <c r="O201" s="72"/>
      <c r="P201" s="72"/>
      <c r="Q201" s="72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</row>
    <row r="202" spans="1:30" ht="18" customHeight="1" x14ac:dyDescent="0.2">
      <c r="A202" s="80" t="s">
        <v>330</v>
      </c>
      <c r="B202" s="81"/>
      <c r="C202" s="81"/>
      <c r="D202" s="81"/>
      <c r="E202" s="81"/>
      <c r="F202" s="82"/>
      <c r="G202" s="70"/>
      <c r="H202" s="70"/>
      <c r="I202" s="70"/>
      <c r="J202" s="71"/>
      <c r="K202" s="72"/>
      <c r="L202" s="72"/>
      <c r="M202" s="72"/>
      <c r="N202" s="72"/>
      <c r="O202" s="72"/>
      <c r="P202" s="72"/>
      <c r="Q202" s="72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</row>
    <row r="203" spans="1:30" ht="18" customHeight="1" x14ac:dyDescent="0.2">
      <c r="A203" s="80" t="s">
        <v>331</v>
      </c>
      <c r="B203" s="81"/>
      <c r="C203" s="81"/>
      <c r="D203" s="81"/>
      <c r="E203" s="81"/>
      <c r="F203" s="82"/>
      <c r="G203" s="70"/>
      <c r="H203" s="70"/>
      <c r="I203" s="70"/>
      <c r="J203" s="71"/>
      <c r="K203" s="72"/>
      <c r="L203" s="72"/>
      <c r="M203" s="72"/>
      <c r="N203" s="72"/>
      <c r="O203" s="72"/>
      <c r="P203" s="72"/>
      <c r="Q203" s="72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</row>
    <row r="204" spans="1:30" ht="18" customHeight="1" x14ac:dyDescent="0.2">
      <c r="A204" s="80" t="s">
        <v>332</v>
      </c>
      <c r="B204" s="81"/>
      <c r="C204" s="81"/>
      <c r="D204" s="81"/>
      <c r="E204" s="81"/>
      <c r="F204" s="82"/>
      <c r="G204" s="70"/>
      <c r="H204" s="70"/>
      <c r="I204" s="70"/>
      <c r="J204" s="71"/>
      <c r="K204" s="72"/>
      <c r="L204" s="72"/>
      <c r="M204" s="72"/>
      <c r="N204" s="72"/>
      <c r="O204" s="72"/>
      <c r="P204" s="72"/>
      <c r="Q204" s="72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</row>
    <row r="205" spans="1:30" ht="18" customHeight="1" x14ac:dyDescent="0.2">
      <c r="A205" s="80" t="s">
        <v>333</v>
      </c>
      <c r="B205" s="81"/>
      <c r="C205" s="81"/>
      <c r="D205" s="81"/>
      <c r="E205" s="81"/>
      <c r="F205" s="82"/>
      <c r="G205" s="70"/>
      <c r="H205" s="70"/>
      <c r="I205" s="70"/>
      <c r="J205" s="71"/>
      <c r="K205" s="72"/>
      <c r="L205" s="72"/>
      <c r="M205" s="72"/>
      <c r="N205" s="72"/>
      <c r="O205" s="72"/>
      <c r="P205" s="72"/>
      <c r="Q205" s="72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</row>
    <row r="206" spans="1:30" ht="18" customHeight="1" x14ac:dyDescent="0.2">
      <c r="A206" s="80" t="s">
        <v>334</v>
      </c>
      <c r="B206" s="81"/>
      <c r="C206" s="81"/>
      <c r="D206" s="81"/>
      <c r="E206" s="81"/>
      <c r="F206" s="82"/>
      <c r="G206" s="70"/>
      <c r="H206" s="70"/>
      <c r="I206" s="70"/>
      <c r="J206" s="71"/>
      <c r="K206" s="72"/>
      <c r="L206" s="72"/>
      <c r="M206" s="72"/>
      <c r="N206" s="72"/>
      <c r="O206" s="72"/>
      <c r="P206" s="72"/>
      <c r="Q206" s="72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</row>
    <row r="207" spans="1:30" ht="18" customHeight="1" x14ac:dyDescent="0.2">
      <c r="A207" s="80" t="s">
        <v>335</v>
      </c>
      <c r="B207" s="81"/>
      <c r="C207" s="81"/>
      <c r="D207" s="81"/>
      <c r="E207" s="81"/>
      <c r="F207" s="82"/>
      <c r="G207" s="70"/>
      <c r="H207" s="70"/>
      <c r="I207" s="70"/>
      <c r="J207" s="71"/>
      <c r="K207" s="72"/>
      <c r="L207" s="72"/>
      <c r="M207" s="72"/>
      <c r="N207" s="72"/>
      <c r="O207" s="72"/>
      <c r="P207" s="72"/>
      <c r="Q207" s="72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</row>
    <row r="208" spans="1:30" ht="18" customHeight="1" x14ac:dyDescent="0.2">
      <c r="A208" s="80" t="s">
        <v>336</v>
      </c>
      <c r="B208" s="81"/>
      <c r="C208" s="81"/>
      <c r="D208" s="81"/>
      <c r="E208" s="81"/>
      <c r="F208" s="82"/>
      <c r="G208" s="70"/>
      <c r="H208" s="70"/>
      <c r="I208" s="70"/>
      <c r="J208" s="71"/>
      <c r="K208" s="72"/>
      <c r="L208" s="72"/>
      <c r="M208" s="72"/>
      <c r="N208" s="72"/>
      <c r="O208" s="72"/>
      <c r="P208" s="72"/>
      <c r="Q208" s="72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</row>
    <row r="209" spans="1:30" ht="18" customHeight="1" x14ac:dyDescent="0.2">
      <c r="A209" s="80" t="s">
        <v>337</v>
      </c>
      <c r="B209" s="81"/>
      <c r="C209" s="81"/>
      <c r="D209" s="81"/>
      <c r="E209" s="81"/>
      <c r="F209" s="82"/>
      <c r="G209" s="70"/>
      <c r="H209" s="70"/>
      <c r="I209" s="70"/>
      <c r="J209" s="71"/>
      <c r="K209" s="72"/>
      <c r="L209" s="72"/>
      <c r="M209" s="72"/>
      <c r="N209" s="72"/>
      <c r="O209" s="72"/>
      <c r="P209" s="72"/>
      <c r="Q209" s="72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</row>
    <row r="210" spans="1:30" ht="18" customHeight="1" x14ac:dyDescent="0.2">
      <c r="A210" s="80" t="s">
        <v>338</v>
      </c>
      <c r="B210" s="81"/>
      <c r="C210" s="81"/>
      <c r="D210" s="81"/>
      <c r="E210" s="81"/>
      <c r="F210" s="82"/>
      <c r="G210" s="70"/>
      <c r="H210" s="70"/>
      <c r="I210" s="70"/>
      <c r="J210" s="71"/>
      <c r="K210" s="72"/>
      <c r="L210" s="72"/>
      <c r="M210" s="72"/>
      <c r="N210" s="72"/>
      <c r="O210" s="72"/>
      <c r="P210" s="72"/>
      <c r="Q210" s="72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</row>
    <row r="211" spans="1:30" ht="18" customHeight="1" x14ac:dyDescent="0.2">
      <c r="A211" s="80" t="s">
        <v>339</v>
      </c>
      <c r="B211" s="81"/>
      <c r="C211" s="81"/>
      <c r="D211" s="81"/>
      <c r="E211" s="81"/>
      <c r="F211" s="82"/>
      <c r="G211" s="70"/>
      <c r="H211" s="70"/>
      <c r="I211" s="70"/>
      <c r="J211" s="71"/>
      <c r="K211" s="72"/>
      <c r="L211" s="72"/>
      <c r="M211" s="72"/>
      <c r="N211" s="72"/>
      <c r="O211" s="72"/>
      <c r="P211" s="72"/>
      <c r="Q211" s="72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</row>
    <row r="212" spans="1:30" ht="30.2" customHeight="1" thickBot="1" x14ac:dyDescent="0.25">
      <c r="A212" s="83" t="s">
        <v>340</v>
      </c>
      <c r="B212" s="84"/>
      <c r="C212" s="84"/>
      <c r="D212" s="84"/>
      <c r="E212" s="84"/>
      <c r="F212" s="85"/>
      <c r="G212" s="70"/>
      <c r="H212" s="70"/>
      <c r="I212" s="70"/>
      <c r="J212" s="71"/>
      <c r="K212" s="72"/>
      <c r="L212" s="72"/>
      <c r="M212" s="72"/>
      <c r="N212" s="72"/>
      <c r="O212" s="72"/>
      <c r="P212" s="72"/>
      <c r="Q212" s="72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</row>
    <row r="213" spans="1:30" ht="14.25" x14ac:dyDescent="0.2">
      <c r="A213" s="45"/>
      <c r="B213" s="46"/>
      <c r="C213" s="46"/>
      <c r="D213" s="46"/>
      <c r="E213" s="46"/>
      <c r="F213" s="45"/>
      <c r="G213" s="46"/>
      <c r="H213" s="46"/>
      <c r="I213" s="46"/>
      <c r="J213" s="73"/>
      <c r="K213" s="74"/>
      <c r="L213" s="74"/>
      <c r="M213" s="74"/>
      <c r="N213" s="74"/>
      <c r="O213" s="74"/>
      <c r="P213" s="74"/>
      <c r="Q213" s="74"/>
    </row>
    <row r="214" spans="1:30" ht="14.25" x14ac:dyDescent="0.2">
      <c r="A214" s="45"/>
      <c r="B214" s="46"/>
      <c r="C214" s="46"/>
      <c r="D214" s="46"/>
      <c r="E214" s="46"/>
      <c r="F214" s="45"/>
      <c r="G214" s="46"/>
      <c r="H214" s="46"/>
      <c r="I214" s="46"/>
      <c r="J214" s="73"/>
      <c r="K214" s="74"/>
      <c r="L214" s="74"/>
      <c r="M214" s="74"/>
      <c r="N214" s="74"/>
      <c r="O214" s="74"/>
      <c r="P214" s="74"/>
      <c r="Q214" s="74"/>
    </row>
    <row r="215" spans="1:30" ht="14.25" x14ac:dyDescent="0.2">
      <c r="A215" s="45"/>
      <c r="B215" s="46"/>
      <c r="C215" s="46"/>
      <c r="D215" s="46"/>
      <c r="E215" s="46"/>
      <c r="F215" s="45"/>
      <c r="G215" s="46"/>
      <c r="H215" s="46"/>
      <c r="I215" s="46"/>
      <c r="J215" s="73"/>
      <c r="K215" s="74"/>
      <c r="L215" s="74"/>
      <c r="M215" s="74"/>
      <c r="N215" s="74"/>
      <c r="O215" s="74"/>
      <c r="P215" s="74"/>
      <c r="Q215" s="74"/>
    </row>
    <row r="216" spans="1:30" ht="14.25" x14ac:dyDescent="0.2">
      <c r="A216" s="45"/>
      <c r="B216" s="46"/>
      <c r="C216" s="46"/>
      <c r="D216" s="46"/>
      <c r="E216" s="46"/>
      <c r="F216" s="45"/>
      <c r="G216" s="46"/>
      <c r="H216" s="46"/>
      <c r="I216" s="46"/>
      <c r="J216" s="73"/>
      <c r="K216" s="74"/>
      <c r="L216" s="74"/>
      <c r="M216" s="74"/>
      <c r="N216" s="74"/>
      <c r="O216" s="74"/>
      <c r="P216" s="74"/>
      <c r="Q216" s="74"/>
    </row>
    <row r="217" spans="1:30" ht="14.25" x14ac:dyDescent="0.2">
      <c r="A217" s="75"/>
      <c r="B217" s="76"/>
      <c r="C217" s="76"/>
      <c r="D217" s="76"/>
      <c r="E217" s="76"/>
      <c r="F217" s="75"/>
      <c r="G217" s="76"/>
      <c r="H217" s="76"/>
      <c r="I217" s="76"/>
    </row>
    <row r="218" spans="1:30" ht="14.25" x14ac:dyDescent="0.2">
      <c r="A218" s="75"/>
      <c r="B218" s="76"/>
      <c r="C218" s="76"/>
      <c r="D218" s="76"/>
      <c r="E218" s="76"/>
      <c r="F218" s="75"/>
      <c r="G218" s="76"/>
      <c r="H218" s="76"/>
      <c r="I218" s="76"/>
    </row>
    <row r="219" spans="1:30" ht="14.25" x14ac:dyDescent="0.2">
      <c r="A219" s="75"/>
      <c r="B219" s="76"/>
      <c r="C219" s="76"/>
      <c r="D219" s="76"/>
      <c r="E219" s="76"/>
      <c r="F219" s="75"/>
      <c r="G219" s="76"/>
      <c r="H219" s="76"/>
      <c r="I219" s="76"/>
    </row>
    <row r="220" spans="1:30" ht="14.25" x14ac:dyDescent="0.2">
      <c r="A220" s="75"/>
      <c r="B220" s="76"/>
      <c r="C220" s="76"/>
      <c r="D220" s="76"/>
      <c r="E220" s="76"/>
      <c r="F220" s="75"/>
      <c r="G220" s="76"/>
      <c r="H220" s="76"/>
      <c r="I220" s="76"/>
    </row>
    <row r="221" spans="1:30" ht="14.25" x14ac:dyDescent="0.2">
      <c r="A221" s="75"/>
      <c r="B221" s="76"/>
      <c r="C221" s="76"/>
      <c r="D221" s="76"/>
      <c r="E221" s="76"/>
      <c r="F221" s="75"/>
      <c r="G221" s="76"/>
      <c r="H221" s="76"/>
      <c r="I221" s="76"/>
    </row>
    <row r="222" spans="1:30" ht="14.25" x14ac:dyDescent="0.2">
      <c r="A222" s="75"/>
      <c r="B222" s="76"/>
      <c r="C222" s="76"/>
      <c r="D222" s="76"/>
      <c r="E222" s="76"/>
      <c r="F222" s="75"/>
      <c r="G222" s="76"/>
      <c r="H222" s="76"/>
      <c r="I222" s="76"/>
    </row>
    <row r="223" spans="1:30" ht="14.25" x14ac:dyDescent="0.2">
      <c r="A223" s="75"/>
      <c r="B223" s="76"/>
      <c r="C223" s="76"/>
      <c r="D223" s="76"/>
      <c r="E223" s="76"/>
      <c r="F223" s="75"/>
      <c r="G223" s="76"/>
      <c r="H223" s="76"/>
      <c r="I223" s="76"/>
    </row>
    <row r="224" spans="1:30" ht="14.25" x14ac:dyDescent="0.2">
      <c r="A224" s="75"/>
      <c r="B224" s="76"/>
      <c r="C224" s="76"/>
      <c r="D224" s="76"/>
      <c r="E224" s="76"/>
      <c r="F224" s="75"/>
      <c r="G224" s="76"/>
      <c r="H224" s="76"/>
      <c r="I224" s="76"/>
    </row>
    <row r="225" spans="1:30" s="77" customFormat="1" ht="14.25" x14ac:dyDescent="0.2">
      <c r="A225" s="75"/>
      <c r="B225" s="76"/>
      <c r="C225" s="76"/>
      <c r="D225" s="76"/>
      <c r="E225" s="76"/>
      <c r="F225" s="75"/>
      <c r="G225" s="76"/>
      <c r="H225" s="76"/>
      <c r="I225" s="7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77" customFormat="1" ht="14.25" x14ac:dyDescent="0.2">
      <c r="A226" s="75"/>
      <c r="B226" s="76"/>
      <c r="C226" s="76"/>
      <c r="D226" s="76"/>
      <c r="E226" s="76"/>
      <c r="F226" s="75"/>
      <c r="G226" s="76"/>
      <c r="H226" s="76"/>
      <c r="I226" s="7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77" customFormat="1" ht="14.25" x14ac:dyDescent="0.2">
      <c r="A227" s="75"/>
      <c r="B227" s="76"/>
      <c r="C227" s="76"/>
      <c r="D227" s="76"/>
      <c r="E227" s="76"/>
      <c r="F227" s="75"/>
      <c r="G227" s="76"/>
      <c r="H227" s="76"/>
      <c r="I227" s="7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77" customFormat="1" ht="14.25" x14ac:dyDescent="0.2">
      <c r="A228" s="75"/>
      <c r="B228" s="76"/>
      <c r="C228" s="76"/>
      <c r="D228" s="76"/>
      <c r="E228" s="76"/>
      <c r="F228" s="75"/>
      <c r="G228" s="76"/>
      <c r="H228" s="76"/>
      <c r="I228" s="7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77" customFormat="1" ht="14.25" x14ac:dyDescent="0.2">
      <c r="A229" s="75"/>
      <c r="B229" s="76"/>
      <c r="C229" s="76"/>
      <c r="D229" s="76"/>
      <c r="E229" s="76"/>
      <c r="F229" s="75"/>
      <c r="G229" s="76"/>
      <c r="H229" s="76"/>
      <c r="I229" s="7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77" customFormat="1" ht="14.25" x14ac:dyDescent="0.2">
      <c r="A230" s="75"/>
      <c r="B230" s="76"/>
      <c r="C230" s="76"/>
      <c r="D230" s="76"/>
      <c r="E230" s="76"/>
      <c r="F230" s="75"/>
      <c r="G230" s="76"/>
      <c r="H230" s="76"/>
      <c r="I230" s="7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77" customFormat="1" ht="14.25" x14ac:dyDescent="0.2">
      <c r="A231" s="75"/>
      <c r="B231" s="76"/>
      <c r="C231" s="76"/>
      <c r="D231" s="76"/>
      <c r="E231" s="76"/>
      <c r="F231" s="75"/>
      <c r="G231" s="76"/>
      <c r="H231" s="76"/>
      <c r="I231" s="7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77" customFormat="1" ht="14.25" x14ac:dyDescent="0.2">
      <c r="A232" s="75"/>
      <c r="B232" s="76"/>
      <c r="C232" s="76"/>
      <c r="D232" s="76"/>
      <c r="E232" s="76"/>
      <c r="F232" s="75"/>
      <c r="G232" s="76"/>
      <c r="H232" s="76"/>
      <c r="I232" s="7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77" customFormat="1" ht="14.25" x14ac:dyDescent="0.2">
      <c r="A233" s="75"/>
      <c r="B233" s="76"/>
      <c r="C233" s="76"/>
      <c r="D233" s="76"/>
      <c r="E233" s="76"/>
      <c r="F233" s="75"/>
      <c r="G233" s="76"/>
      <c r="H233" s="76"/>
      <c r="I233" s="7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77" customFormat="1" ht="14.25" x14ac:dyDescent="0.2">
      <c r="A234" s="75"/>
      <c r="B234" s="76"/>
      <c r="C234" s="76"/>
      <c r="D234" s="76"/>
      <c r="E234" s="76"/>
      <c r="F234" s="75"/>
      <c r="G234" s="76"/>
      <c r="H234" s="76"/>
      <c r="I234" s="7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77" customFormat="1" ht="14.25" x14ac:dyDescent="0.2">
      <c r="A235" s="75"/>
      <c r="B235" s="76"/>
      <c r="C235" s="76"/>
      <c r="D235" s="76"/>
      <c r="E235" s="76"/>
      <c r="F235" s="75"/>
      <c r="G235" s="76"/>
      <c r="H235" s="76"/>
      <c r="I235" s="7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77" customFormat="1" ht="14.25" x14ac:dyDescent="0.2">
      <c r="A236" s="75"/>
      <c r="B236" s="76"/>
      <c r="C236" s="76"/>
      <c r="D236" s="76"/>
      <c r="E236" s="76"/>
      <c r="F236" s="75"/>
      <c r="G236" s="76"/>
      <c r="H236" s="76"/>
      <c r="I236" s="7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77" customFormat="1" ht="14.25" x14ac:dyDescent="0.2">
      <c r="A237" s="75"/>
      <c r="B237" s="76"/>
      <c r="C237" s="76"/>
      <c r="D237" s="76"/>
      <c r="E237" s="76"/>
      <c r="F237" s="75"/>
      <c r="G237" s="76"/>
      <c r="H237" s="76"/>
      <c r="I237" s="7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77" customFormat="1" ht="14.25" x14ac:dyDescent="0.2">
      <c r="A238" s="75"/>
      <c r="B238" s="76"/>
      <c r="C238" s="76"/>
      <c r="D238" s="76"/>
      <c r="E238" s="76"/>
      <c r="F238" s="75"/>
      <c r="G238" s="76"/>
      <c r="H238" s="76"/>
      <c r="I238" s="7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77" customFormat="1" ht="14.25" x14ac:dyDescent="0.2">
      <c r="A239" s="75"/>
      <c r="B239" s="76"/>
      <c r="C239" s="76"/>
      <c r="D239" s="76"/>
      <c r="E239" s="76"/>
      <c r="F239" s="75"/>
      <c r="G239" s="76"/>
      <c r="H239" s="76"/>
      <c r="I239" s="7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77" customFormat="1" ht="14.25" x14ac:dyDescent="0.2">
      <c r="A240" s="75"/>
      <c r="B240" s="76"/>
      <c r="C240" s="76"/>
      <c r="D240" s="76"/>
      <c r="E240" s="76"/>
      <c r="F240" s="75"/>
      <c r="G240" s="76"/>
      <c r="H240" s="76"/>
      <c r="I240" s="7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77" customFormat="1" ht="14.25" x14ac:dyDescent="0.2">
      <c r="A241" s="75"/>
      <c r="B241" s="76"/>
      <c r="C241" s="76"/>
      <c r="D241" s="76"/>
      <c r="E241" s="76"/>
      <c r="F241" s="75"/>
      <c r="G241" s="76"/>
      <c r="H241" s="76"/>
      <c r="I241" s="7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77" customFormat="1" ht="14.25" x14ac:dyDescent="0.2">
      <c r="A242" s="75"/>
      <c r="B242" s="76"/>
      <c r="C242" s="76"/>
      <c r="D242" s="76"/>
      <c r="E242" s="76"/>
      <c r="F242" s="75"/>
      <c r="G242" s="76"/>
      <c r="H242" s="76"/>
      <c r="I242" s="7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77" customFormat="1" ht="14.25" x14ac:dyDescent="0.2">
      <c r="A243" s="75"/>
      <c r="B243" s="76"/>
      <c r="C243" s="76"/>
      <c r="D243" s="76"/>
      <c r="E243" s="76"/>
      <c r="F243" s="75"/>
      <c r="G243" s="76"/>
      <c r="H243" s="76"/>
      <c r="I243" s="7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77" customFormat="1" ht="14.25" x14ac:dyDescent="0.2">
      <c r="A244" s="75"/>
      <c r="B244" s="76"/>
      <c r="C244" s="76"/>
      <c r="D244" s="76"/>
      <c r="E244" s="76"/>
      <c r="F244" s="75"/>
      <c r="G244" s="76"/>
      <c r="H244" s="76"/>
      <c r="I244" s="7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77" customFormat="1" ht="14.25" x14ac:dyDescent="0.2">
      <c r="A245" s="75"/>
      <c r="B245" s="76"/>
      <c r="C245" s="76"/>
      <c r="D245" s="76"/>
      <c r="E245" s="76"/>
      <c r="F245" s="75"/>
      <c r="G245" s="76"/>
      <c r="H245" s="76"/>
      <c r="I245" s="7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77" customFormat="1" ht="14.25" x14ac:dyDescent="0.2">
      <c r="A246" s="75"/>
      <c r="B246" s="76"/>
      <c r="C246" s="76"/>
      <c r="D246" s="76"/>
      <c r="E246" s="76"/>
      <c r="F246" s="75"/>
      <c r="G246" s="76"/>
      <c r="H246" s="76"/>
      <c r="I246" s="7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77" customFormat="1" ht="14.25" x14ac:dyDescent="0.2">
      <c r="A247" s="75"/>
      <c r="B247" s="76"/>
      <c r="C247" s="76"/>
      <c r="D247" s="76"/>
      <c r="E247" s="76"/>
      <c r="F247" s="75"/>
      <c r="G247" s="76"/>
      <c r="H247" s="76"/>
      <c r="I247" s="7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77" customFormat="1" ht="14.25" x14ac:dyDescent="0.2">
      <c r="A248" s="75"/>
      <c r="B248" s="76"/>
      <c r="C248" s="76"/>
      <c r="D248" s="76"/>
      <c r="E248" s="76"/>
      <c r="F248" s="75"/>
      <c r="G248" s="76"/>
      <c r="H248" s="76"/>
      <c r="I248" s="7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77" customFormat="1" ht="14.25" x14ac:dyDescent="0.2">
      <c r="A249" s="75"/>
      <c r="B249" s="76"/>
      <c r="C249" s="76"/>
      <c r="D249" s="76"/>
      <c r="E249" s="76"/>
      <c r="F249" s="75"/>
      <c r="G249" s="76"/>
      <c r="H249" s="76"/>
      <c r="I249" s="7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77" customFormat="1" ht="14.25" x14ac:dyDescent="0.2">
      <c r="A250" s="75"/>
      <c r="B250" s="76"/>
      <c r="C250" s="76"/>
      <c r="D250" s="76"/>
      <c r="E250" s="76"/>
      <c r="F250" s="75"/>
      <c r="G250" s="76"/>
      <c r="H250" s="76"/>
      <c r="I250" s="7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77" customFormat="1" ht="14.25" x14ac:dyDescent="0.2">
      <c r="A251" s="75"/>
      <c r="B251" s="76"/>
      <c r="C251" s="76"/>
      <c r="D251" s="76"/>
      <c r="E251" s="76"/>
      <c r="F251" s="75"/>
      <c r="G251" s="76"/>
      <c r="H251" s="76"/>
      <c r="I251" s="7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s="77" customFormat="1" ht="14.25" x14ac:dyDescent="0.2">
      <c r="A252" s="75"/>
      <c r="B252" s="76"/>
      <c r="C252" s="76"/>
      <c r="D252" s="76"/>
      <c r="E252" s="76"/>
      <c r="F252" s="75"/>
      <c r="G252" s="76"/>
      <c r="H252" s="76"/>
      <c r="I252" s="7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s="77" customFormat="1" ht="14.25" x14ac:dyDescent="0.2">
      <c r="A253" s="75"/>
      <c r="B253" s="76"/>
      <c r="C253" s="76"/>
      <c r="D253" s="76"/>
      <c r="E253" s="76"/>
      <c r="F253" s="75"/>
      <c r="G253" s="76"/>
      <c r="H253" s="76"/>
      <c r="I253" s="7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s="77" customFormat="1" ht="14.25" x14ac:dyDescent="0.2">
      <c r="A254" s="75"/>
      <c r="B254" s="76"/>
      <c r="C254" s="76"/>
      <c r="D254" s="76"/>
      <c r="E254" s="76"/>
      <c r="F254" s="75"/>
      <c r="G254" s="76"/>
      <c r="H254" s="76"/>
      <c r="I254" s="7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s="77" customFormat="1" ht="14.25" x14ac:dyDescent="0.2">
      <c r="A255" s="75"/>
      <c r="B255" s="76"/>
      <c r="C255" s="76"/>
      <c r="D255" s="76"/>
      <c r="E255" s="76"/>
      <c r="F255" s="75"/>
      <c r="G255" s="76"/>
      <c r="H255" s="76"/>
      <c r="I255" s="7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s="77" customFormat="1" ht="14.25" x14ac:dyDescent="0.2">
      <c r="A256" s="75"/>
      <c r="B256" s="76"/>
      <c r="C256" s="76"/>
      <c r="D256" s="76"/>
      <c r="E256" s="76"/>
      <c r="F256" s="75"/>
      <c r="G256" s="76"/>
      <c r="H256" s="76"/>
      <c r="I256" s="7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s="77" customFormat="1" ht="14.25" x14ac:dyDescent="0.2">
      <c r="A257" s="75"/>
      <c r="B257" s="76"/>
      <c r="C257" s="76"/>
      <c r="D257" s="76"/>
      <c r="E257" s="76"/>
      <c r="F257" s="75"/>
      <c r="G257" s="76"/>
      <c r="H257" s="76"/>
      <c r="I257" s="7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s="77" customFormat="1" ht="14.25" x14ac:dyDescent="0.2">
      <c r="A258" s="75"/>
      <c r="B258" s="76"/>
      <c r="C258" s="76"/>
      <c r="D258" s="76"/>
      <c r="E258" s="76"/>
      <c r="F258" s="75"/>
      <c r="G258" s="76"/>
      <c r="H258" s="76"/>
      <c r="I258" s="7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s="77" customFormat="1" ht="14.25" x14ac:dyDescent="0.2">
      <c r="A259" s="75"/>
      <c r="B259" s="76"/>
      <c r="C259" s="76"/>
      <c r="D259" s="76"/>
      <c r="E259" s="76"/>
      <c r="F259" s="75"/>
      <c r="G259" s="76"/>
      <c r="H259" s="76"/>
      <c r="I259" s="7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s="77" customFormat="1" ht="14.25" x14ac:dyDescent="0.2">
      <c r="A260" s="75"/>
      <c r="B260" s="76"/>
      <c r="C260" s="76"/>
      <c r="D260" s="76"/>
      <c r="E260" s="76"/>
      <c r="F260" s="75"/>
      <c r="G260" s="76"/>
      <c r="H260" s="76"/>
      <c r="I260" s="7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s="77" customFormat="1" ht="14.25" x14ac:dyDescent="0.2">
      <c r="A261" s="75"/>
      <c r="B261" s="76"/>
      <c r="C261" s="76"/>
      <c r="D261" s="76"/>
      <c r="E261" s="76"/>
      <c r="F261" s="75"/>
      <c r="G261" s="76"/>
      <c r="H261" s="76"/>
      <c r="I261" s="7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s="77" customFormat="1" ht="14.25" x14ac:dyDescent="0.2">
      <c r="A262" s="75"/>
      <c r="B262" s="76"/>
      <c r="C262" s="76"/>
      <c r="D262" s="76"/>
      <c r="E262" s="76"/>
      <c r="F262" s="75"/>
      <c r="G262" s="76"/>
      <c r="H262" s="76"/>
      <c r="I262" s="7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s="77" customFormat="1" ht="14.25" x14ac:dyDescent="0.2">
      <c r="A263" s="75"/>
      <c r="B263" s="76"/>
      <c r="C263" s="76"/>
      <c r="D263" s="76"/>
      <c r="E263" s="76"/>
      <c r="F263" s="75"/>
      <c r="G263" s="76"/>
      <c r="H263" s="76"/>
      <c r="I263" s="7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s="77" customFormat="1" ht="14.25" x14ac:dyDescent="0.2">
      <c r="A264" s="75"/>
      <c r="B264" s="76"/>
      <c r="C264" s="76"/>
      <c r="D264" s="76"/>
      <c r="E264" s="76"/>
      <c r="F264" s="75"/>
      <c r="G264" s="76"/>
      <c r="H264" s="76"/>
      <c r="I264" s="7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s="77" customFormat="1" ht="14.25" x14ac:dyDescent="0.2">
      <c r="A265" s="75"/>
      <c r="B265" s="76"/>
      <c r="C265" s="76"/>
      <c r="D265" s="76"/>
      <c r="E265" s="76"/>
      <c r="F265" s="75"/>
      <c r="G265" s="76"/>
      <c r="H265" s="76"/>
      <c r="I265" s="7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s="77" customFormat="1" ht="14.25" x14ac:dyDescent="0.2">
      <c r="A266" s="75"/>
      <c r="B266" s="76"/>
      <c r="C266" s="76"/>
      <c r="D266" s="76"/>
      <c r="E266" s="76"/>
      <c r="F266" s="75"/>
      <c r="G266" s="76"/>
      <c r="H266" s="76"/>
      <c r="I266" s="7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s="77" customFormat="1" ht="14.25" x14ac:dyDescent="0.2">
      <c r="A267" s="75"/>
      <c r="B267" s="76"/>
      <c r="C267" s="76"/>
      <c r="D267" s="76"/>
      <c r="E267" s="76"/>
      <c r="F267" s="75"/>
      <c r="G267" s="76"/>
      <c r="H267" s="76"/>
      <c r="I267" s="7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s="77" customFormat="1" ht="14.25" x14ac:dyDescent="0.2">
      <c r="A268" s="75"/>
      <c r="B268" s="76"/>
      <c r="C268" s="76"/>
      <c r="D268" s="76"/>
      <c r="E268" s="76"/>
      <c r="F268" s="75"/>
      <c r="G268" s="76"/>
      <c r="H268" s="76"/>
      <c r="I268" s="7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s="77" customFormat="1" ht="14.25" x14ac:dyDescent="0.2">
      <c r="A269" s="75"/>
      <c r="B269" s="76"/>
      <c r="C269" s="76"/>
      <c r="D269" s="76"/>
      <c r="E269" s="76"/>
      <c r="F269" s="75"/>
      <c r="G269" s="76"/>
      <c r="H269" s="76"/>
      <c r="I269" s="7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s="77" customFormat="1" ht="14.25" x14ac:dyDescent="0.2">
      <c r="A270" s="75"/>
      <c r="B270" s="76"/>
      <c r="C270" s="76"/>
      <c r="D270" s="76"/>
      <c r="E270" s="76"/>
      <c r="F270" s="75"/>
      <c r="G270" s="76"/>
      <c r="H270" s="76"/>
      <c r="I270" s="7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s="77" customFormat="1" ht="14.25" x14ac:dyDescent="0.2">
      <c r="A271" s="75"/>
      <c r="B271" s="76"/>
      <c r="C271" s="76"/>
      <c r="D271" s="76"/>
      <c r="E271" s="76"/>
      <c r="F271" s="75"/>
      <c r="G271" s="76"/>
      <c r="H271" s="76"/>
      <c r="I271" s="7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s="77" customFormat="1" ht="14.25" x14ac:dyDescent="0.2">
      <c r="A272" s="75"/>
      <c r="B272" s="76"/>
      <c r="C272" s="76"/>
      <c r="D272" s="76"/>
      <c r="E272" s="76"/>
      <c r="F272" s="75"/>
      <c r="G272" s="76"/>
      <c r="H272" s="76"/>
      <c r="I272" s="7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s="77" customFormat="1" ht="14.25" x14ac:dyDescent="0.2">
      <c r="A273" s="75"/>
      <c r="B273" s="76"/>
      <c r="C273" s="76"/>
      <c r="D273" s="76"/>
      <c r="E273" s="76"/>
      <c r="F273" s="75"/>
      <c r="G273" s="76"/>
      <c r="H273" s="76"/>
      <c r="I273" s="7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s="77" customFormat="1" ht="14.25" x14ac:dyDescent="0.2">
      <c r="A274" s="75"/>
      <c r="B274" s="76"/>
      <c r="C274" s="76"/>
      <c r="D274" s="76"/>
      <c r="E274" s="76"/>
      <c r="F274" s="75"/>
      <c r="G274" s="76"/>
      <c r="H274" s="76"/>
      <c r="I274" s="7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s="77" customFormat="1" ht="14.25" x14ac:dyDescent="0.2">
      <c r="A275" s="75"/>
      <c r="B275" s="76"/>
      <c r="C275" s="76"/>
      <c r="D275" s="76"/>
      <c r="E275" s="76"/>
      <c r="F275" s="75"/>
      <c r="G275" s="76"/>
      <c r="H275" s="76"/>
      <c r="I275" s="7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s="77" customFormat="1" ht="14.25" x14ac:dyDescent="0.2">
      <c r="A276" s="75"/>
      <c r="B276" s="76"/>
      <c r="C276" s="76"/>
      <c r="D276" s="76"/>
      <c r="E276" s="76"/>
      <c r="F276" s="75"/>
      <c r="G276" s="76"/>
      <c r="H276" s="76"/>
      <c r="I276" s="7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s="77" customFormat="1" ht="14.25" x14ac:dyDescent="0.2">
      <c r="A277" s="75"/>
      <c r="B277" s="76"/>
      <c r="C277" s="76"/>
      <c r="D277" s="76"/>
      <c r="E277" s="76"/>
      <c r="F277" s="75"/>
      <c r="G277" s="76"/>
      <c r="H277" s="76"/>
      <c r="I277" s="7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s="77" customFormat="1" ht="14.25" x14ac:dyDescent="0.2">
      <c r="A278" s="75"/>
      <c r="B278" s="76"/>
      <c r="C278" s="76"/>
      <c r="D278" s="76"/>
      <c r="E278" s="76"/>
      <c r="F278" s="75"/>
      <c r="G278" s="76"/>
      <c r="H278" s="76"/>
      <c r="I278" s="7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s="77" customFormat="1" ht="14.25" x14ac:dyDescent="0.2">
      <c r="A279" s="75"/>
      <c r="B279" s="76"/>
      <c r="C279" s="76"/>
      <c r="D279" s="76"/>
      <c r="E279" s="76"/>
      <c r="F279" s="75"/>
      <c r="G279" s="76"/>
      <c r="H279" s="76"/>
      <c r="I279" s="7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s="77" customFormat="1" ht="14.25" x14ac:dyDescent="0.2">
      <c r="A280" s="75"/>
      <c r="B280" s="76"/>
      <c r="C280" s="76"/>
      <c r="D280" s="76"/>
      <c r="E280" s="76"/>
      <c r="F280" s="75"/>
      <c r="G280" s="76"/>
      <c r="H280" s="76"/>
      <c r="I280" s="7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s="77" customFormat="1" ht="14.25" x14ac:dyDescent="0.2">
      <c r="A281" s="75"/>
      <c r="B281" s="76"/>
      <c r="C281" s="76"/>
      <c r="D281" s="76"/>
      <c r="E281" s="76"/>
      <c r="F281" s="75"/>
      <c r="G281" s="76"/>
      <c r="H281" s="76"/>
      <c r="I281" s="7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s="77" customFormat="1" ht="14.25" x14ac:dyDescent="0.2">
      <c r="A282" s="75"/>
      <c r="B282" s="76"/>
      <c r="C282" s="76"/>
      <c r="D282" s="76"/>
      <c r="E282" s="76"/>
      <c r="F282" s="75"/>
      <c r="G282" s="76"/>
      <c r="H282" s="76"/>
      <c r="I282" s="7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s="77" customFormat="1" ht="14.25" x14ac:dyDescent="0.2">
      <c r="A283" s="75"/>
      <c r="B283" s="76"/>
      <c r="C283" s="76"/>
      <c r="D283" s="76"/>
      <c r="E283" s="76"/>
      <c r="F283" s="75"/>
      <c r="G283" s="76"/>
      <c r="H283" s="76"/>
      <c r="I283" s="7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s="77" customFormat="1" ht="14.25" x14ac:dyDescent="0.2">
      <c r="A284" s="75"/>
      <c r="B284" s="76"/>
      <c r="C284" s="76"/>
      <c r="D284" s="76"/>
      <c r="E284" s="76"/>
      <c r="F284" s="75"/>
      <c r="G284" s="76"/>
      <c r="H284" s="76"/>
      <c r="I284" s="7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s="77" customFormat="1" ht="14.25" x14ac:dyDescent="0.2">
      <c r="A285" s="75"/>
      <c r="B285" s="76"/>
      <c r="C285" s="76"/>
      <c r="D285" s="76"/>
      <c r="E285" s="76"/>
      <c r="F285" s="75"/>
      <c r="G285" s="76"/>
      <c r="H285" s="76"/>
      <c r="I285" s="7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s="77" customFormat="1" ht="14.25" x14ac:dyDescent="0.2">
      <c r="A286" s="75"/>
      <c r="B286" s="76"/>
      <c r="C286" s="76"/>
      <c r="D286" s="76"/>
      <c r="E286" s="76"/>
      <c r="F286" s="75"/>
      <c r="G286" s="76"/>
      <c r="H286" s="76"/>
      <c r="I286" s="7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s="77" customFormat="1" ht="14.25" x14ac:dyDescent="0.2">
      <c r="A287" s="75"/>
      <c r="B287" s="76"/>
      <c r="C287" s="76"/>
      <c r="D287" s="76"/>
      <c r="E287" s="76"/>
      <c r="F287" s="75"/>
      <c r="G287" s="76"/>
      <c r="H287" s="76"/>
      <c r="I287" s="7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s="77" customFormat="1" ht="14.25" x14ac:dyDescent="0.2">
      <c r="A288" s="75"/>
      <c r="B288" s="76"/>
      <c r="C288" s="76"/>
      <c r="D288" s="76"/>
      <c r="E288" s="76"/>
      <c r="F288" s="75"/>
      <c r="G288" s="76"/>
      <c r="H288" s="76"/>
      <c r="I288" s="7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s="77" customFormat="1" ht="14.25" x14ac:dyDescent="0.2">
      <c r="A289" s="75"/>
      <c r="B289" s="76"/>
      <c r="C289" s="76"/>
      <c r="D289" s="76"/>
      <c r="E289" s="76"/>
      <c r="F289" s="75"/>
      <c r="G289" s="76"/>
      <c r="H289" s="76"/>
      <c r="I289" s="7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s="77" customFormat="1" ht="14.25" x14ac:dyDescent="0.2">
      <c r="A290" s="75"/>
      <c r="B290" s="76"/>
      <c r="C290" s="76"/>
      <c r="D290" s="76"/>
      <c r="E290" s="76"/>
      <c r="F290" s="75"/>
      <c r="G290" s="76"/>
      <c r="H290" s="76"/>
      <c r="I290" s="7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s="77" customFormat="1" ht="14.25" x14ac:dyDescent="0.2">
      <c r="A291" s="75"/>
      <c r="B291" s="76"/>
      <c r="C291" s="76"/>
      <c r="D291" s="76"/>
      <c r="E291" s="76"/>
      <c r="F291" s="75"/>
      <c r="G291" s="76"/>
      <c r="H291" s="76"/>
      <c r="I291" s="7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s="77" customFormat="1" ht="14.25" x14ac:dyDescent="0.2">
      <c r="A292" s="75"/>
      <c r="B292" s="76"/>
      <c r="C292" s="76"/>
      <c r="D292" s="76"/>
      <c r="E292" s="76"/>
      <c r="F292" s="75"/>
      <c r="G292" s="76"/>
      <c r="H292" s="76"/>
      <c r="I292" s="7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s="77" customFormat="1" ht="14.25" x14ac:dyDescent="0.2">
      <c r="A293" s="75"/>
      <c r="B293" s="76"/>
      <c r="C293" s="76"/>
      <c r="D293" s="76"/>
      <c r="E293" s="76"/>
      <c r="F293" s="75"/>
      <c r="G293" s="76"/>
      <c r="H293" s="76"/>
      <c r="I293" s="7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s="77" customFormat="1" ht="14.25" x14ac:dyDescent="0.2">
      <c r="A294" s="75"/>
      <c r="B294" s="76"/>
      <c r="C294" s="76"/>
      <c r="D294" s="76"/>
      <c r="E294" s="76"/>
      <c r="F294" s="75"/>
      <c r="G294" s="76"/>
      <c r="H294" s="76"/>
      <c r="I294" s="7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s="77" customFormat="1" ht="14.25" x14ac:dyDescent="0.2">
      <c r="A295" s="75"/>
      <c r="B295" s="76"/>
      <c r="C295" s="76"/>
      <c r="D295" s="76"/>
      <c r="E295" s="76"/>
      <c r="F295" s="75"/>
      <c r="G295" s="76"/>
      <c r="H295" s="76"/>
      <c r="I295" s="7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s="77" customFormat="1" ht="14.25" x14ac:dyDescent="0.2">
      <c r="A296" s="75"/>
      <c r="B296" s="76"/>
      <c r="C296" s="76"/>
      <c r="D296" s="76"/>
      <c r="E296" s="76"/>
      <c r="F296" s="75"/>
      <c r="G296" s="76"/>
      <c r="H296" s="76"/>
      <c r="I296" s="7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s="77" customFormat="1" ht="14.25" x14ac:dyDescent="0.2">
      <c r="A297" s="75"/>
      <c r="B297" s="76"/>
      <c r="C297" s="76"/>
      <c r="D297" s="76"/>
      <c r="E297" s="76"/>
      <c r="F297" s="75"/>
      <c r="G297" s="76"/>
      <c r="H297" s="76"/>
      <c r="I297" s="7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s="77" customFormat="1" ht="14.25" x14ac:dyDescent="0.2">
      <c r="A298" s="75"/>
      <c r="B298" s="76"/>
      <c r="C298" s="76"/>
      <c r="D298" s="76"/>
      <c r="E298" s="76"/>
      <c r="F298" s="75"/>
      <c r="G298" s="76"/>
      <c r="H298" s="76"/>
      <c r="I298" s="7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s="77" customFormat="1" ht="14.25" x14ac:dyDescent="0.2">
      <c r="A299" s="75"/>
      <c r="B299" s="76"/>
      <c r="C299" s="76"/>
      <c r="D299" s="76"/>
      <c r="E299" s="76"/>
      <c r="F299" s="75"/>
      <c r="G299" s="76"/>
      <c r="H299" s="76"/>
      <c r="I299" s="7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s="77" customFormat="1" ht="14.25" x14ac:dyDescent="0.2">
      <c r="A300" s="75"/>
      <c r="B300" s="76"/>
      <c r="C300" s="76"/>
      <c r="D300" s="76"/>
      <c r="E300" s="76"/>
      <c r="F300" s="75"/>
      <c r="G300" s="76"/>
      <c r="H300" s="76"/>
      <c r="I300" s="7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s="77" customFormat="1" ht="14.25" x14ac:dyDescent="0.2">
      <c r="A301" s="75"/>
      <c r="B301" s="76"/>
      <c r="C301" s="76"/>
      <c r="D301" s="76"/>
      <c r="E301" s="76"/>
      <c r="F301" s="75"/>
      <c r="G301" s="76"/>
      <c r="H301" s="76"/>
      <c r="I301" s="7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s="77" customFormat="1" ht="14.25" x14ac:dyDescent="0.2">
      <c r="A302" s="75"/>
      <c r="B302" s="76"/>
      <c r="C302" s="76"/>
      <c r="D302" s="76"/>
      <c r="E302" s="76"/>
      <c r="F302" s="75"/>
      <c r="G302" s="76"/>
      <c r="H302" s="76"/>
      <c r="I302" s="7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s="77" customFormat="1" ht="14.25" x14ac:dyDescent="0.2">
      <c r="A303" s="75"/>
      <c r="B303" s="76"/>
      <c r="C303" s="76"/>
      <c r="D303" s="76"/>
      <c r="E303" s="76"/>
      <c r="F303" s="75"/>
      <c r="G303" s="76"/>
      <c r="H303" s="76"/>
      <c r="I303" s="7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s="77" customFormat="1" ht="14.25" x14ac:dyDescent="0.2">
      <c r="A304" s="75"/>
      <c r="B304" s="76"/>
      <c r="C304" s="76"/>
      <c r="D304" s="76"/>
      <c r="E304" s="76"/>
      <c r="F304" s="75"/>
      <c r="G304" s="76"/>
      <c r="H304" s="76"/>
      <c r="I304" s="7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s="77" customFormat="1" ht="14.25" x14ac:dyDescent="0.2">
      <c r="A305" s="75"/>
      <c r="B305" s="76"/>
      <c r="C305" s="76"/>
      <c r="D305" s="76"/>
      <c r="E305" s="76"/>
      <c r="F305" s="75"/>
      <c r="G305" s="76"/>
      <c r="H305" s="76"/>
      <c r="I305" s="7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s="77" customFormat="1" ht="14.25" x14ac:dyDescent="0.2">
      <c r="A306" s="75"/>
      <c r="B306" s="76"/>
      <c r="C306" s="76"/>
      <c r="D306" s="76"/>
      <c r="E306" s="76"/>
      <c r="F306" s="75"/>
      <c r="G306" s="76"/>
      <c r="H306" s="76"/>
      <c r="I306" s="7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s="77" customFormat="1" ht="14.25" x14ac:dyDescent="0.2">
      <c r="A307" s="75"/>
      <c r="B307" s="76"/>
      <c r="C307" s="76"/>
      <c r="D307" s="76"/>
      <c r="E307" s="76"/>
      <c r="F307" s="75"/>
      <c r="G307" s="76"/>
      <c r="H307" s="76"/>
      <c r="I307" s="7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s="77" customFormat="1" ht="14.25" x14ac:dyDescent="0.2">
      <c r="A308" s="75"/>
      <c r="B308" s="76"/>
      <c r="C308" s="76"/>
      <c r="D308" s="76"/>
      <c r="E308" s="76"/>
      <c r="F308" s="75"/>
      <c r="G308" s="76"/>
      <c r="H308" s="76"/>
      <c r="I308" s="7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s="77" customFormat="1" ht="14.25" x14ac:dyDescent="0.2">
      <c r="A309" s="75"/>
      <c r="B309" s="76"/>
      <c r="C309" s="76"/>
      <c r="D309" s="76"/>
      <c r="E309" s="76"/>
      <c r="F309" s="75"/>
      <c r="G309" s="76"/>
      <c r="H309" s="76"/>
      <c r="I309" s="7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s="77" customFormat="1" ht="14.25" x14ac:dyDescent="0.2">
      <c r="A310" s="75"/>
      <c r="B310" s="76"/>
      <c r="C310" s="76"/>
      <c r="D310" s="76"/>
      <c r="E310" s="76"/>
      <c r="F310" s="75"/>
      <c r="G310" s="76"/>
      <c r="H310" s="76"/>
      <c r="I310" s="7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s="77" customFormat="1" ht="14.25" x14ac:dyDescent="0.2">
      <c r="A311" s="75"/>
      <c r="B311" s="76"/>
      <c r="C311" s="76"/>
      <c r="D311" s="76"/>
      <c r="E311" s="76"/>
      <c r="F311" s="75"/>
      <c r="G311" s="76"/>
      <c r="H311" s="76"/>
      <c r="I311" s="7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s="77" customFormat="1" ht="14.25" x14ac:dyDescent="0.2">
      <c r="A312" s="75"/>
      <c r="B312" s="76"/>
      <c r="C312" s="76"/>
      <c r="D312" s="76"/>
      <c r="E312" s="76"/>
      <c r="F312" s="75"/>
      <c r="G312" s="76"/>
      <c r="H312" s="76"/>
      <c r="I312" s="7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s="77" customFormat="1" ht="14.25" x14ac:dyDescent="0.2">
      <c r="A313" s="75"/>
      <c r="B313" s="76"/>
      <c r="C313" s="76"/>
      <c r="D313" s="76"/>
      <c r="E313" s="76"/>
      <c r="F313" s="75"/>
      <c r="G313" s="76"/>
      <c r="H313" s="76"/>
      <c r="I313" s="7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s="77" customFormat="1" ht="14.25" x14ac:dyDescent="0.2">
      <c r="A314" s="75"/>
      <c r="B314" s="76"/>
      <c r="C314" s="76"/>
      <c r="D314" s="76"/>
      <c r="E314" s="76"/>
      <c r="F314" s="75"/>
      <c r="G314" s="76"/>
      <c r="H314" s="76"/>
      <c r="I314" s="7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s="77" customFormat="1" ht="14.25" x14ac:dyDescent="0.2">
      <c r="A315" s="75"/>
      <c r="B315" s="76"/>
      <c r="C315" s="76"/>
      <c r="D315" s="76"/>
      <c r="E315" s="76"/>
      <c r="F315" s="75"/>
      <c r="G315" s="76"/>
      <c r="H315" s="76"/>
      <c r="I315" s="7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s="77" customFormat="1" ht="14.25" x14ac:dyDescent="0.2">
      <c r="A316" s="75"/>
      <c r="B316" s="76"/>
      <c r="C316" s="76"/>
      <c r="D316" s="76"/>
      <c r="E316" s="76"/>
      <c r="F316" s="75"/>
      <c r="G316" s="76"/>
      <c r="H316" s="76"/>
      <c r="I316" s="7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s="77" customFormat="1" ht="14.25" x14ac:dyDescent="0.2">
      <c r="A317" s="75"/>
      <c r="B317" s="76"/>
      <c r="C317" s="76"/>
      <c r="D317" s="76"/>
      <c r="E317" s="76"/>
      <c r="F317" s="75"/>
      <c r="G317" s="76"/>
      <c r="H317" s="76"/>
      <c r="I317" s="7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s="77" customFormat="1" ht="14.25" x14ac:dyDescent="0.2">
      <c r="A318" s="75"/>
      <c r="B318" s="76"/>
      <c r="C318" s="76"/>
      <c r="D318" s="76"/>
      <c r="E318" s="76"/>
      <c r="F318" s="75"/>
      <c r="G318" s="76"/>
      <c r="H318" s="76"/>
      <c r="I318" s="7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s="77" customFormat="1" ht="14.25" x14ac:dyDescent="0.2">
      <c r="A319" s="75"/>
      <c r="B319" s="76"/>
      <c r="C319" s="76"/>
      <c r="D319" s="76"/>
      <c r="E319" s="76"/>
      <c r="F319" s="75"/>
      <c r="G319" s="76"/>
      <c r="H319" s="76"/>
      <c r="I319" s="7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s="77" customFormat="1" ht="14.25" x14ac:dyDescent="0.2">
      <c r="A320" s="75"/>
      <c r="B320" s="76"/>
      <c r="C320" s="76"/>
      <c r="D320" s="76"/>
      <c r="E320" s="76"/>
      <c r="F320" s="75"/>
      <c r="G320" s="76"/>
      <c r="H320" s="76"/>
      <c r="I320" s="7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s="77" customFormat="1" ht="14.25" x14ac:dyDescent="0.2">
      <c r="A321" s="75"/>
      <c r="B321" s="76"/>
      <c r="C321" s="76"/>
      <c r="D321" s="76"/>
      <c r="E321" s="76"/>
      <c r="F321" s="75"/>
      <c r="G321" s="76"/>
      <c r="H321" s="76"/>
      <c r="I321" s="7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s="77" customFormat="1" ht="14.25" x14ac:dyDescent="0.2">
      <c r="A322" s="75"/>
      <c r="B322" s="76"/>
      <c r="C322" s="76"/>
      <c r="D322" s="76"/>
      <c r="E322" s="76"/>
      <c r="F322" s="75"/>
      <c r="G322" s="76"/>
      <c r="H322" s="76"/>
      <c r="I322" s="7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s="77" customFormat="1" ht="14.25" x14ac:dyDescent="0.2">
      <c r="A323" s="75"/>
      <c r="B323" s="76"/>
      <c r="C323" s="76"/>
      <c r="D323" s="76"/>
      <c r="E323" s="76"/>
      <c r="F323" s="75"/>
      <c r="G323" s="76"/>
      <c r="H323" s="76"/>
      <c r="I323" s="7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s="77" customFormat="1" ht="14.25" x14ac:dyDescent="0.2">
      <c r="A324" s="75"/>
      <c r="B324" s="76"/>
      <c r="C324" s="76"/>
      <c r="D324" s="76"/>
      <c r="E324" s="76"/>
      <c r="F324" s="75"/>
      <c r="G324" s="76"/>
      <c r="H324" s="76"/>
      <c r="I324" s="7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s="77" customFormat="1" ht="14.25" x14ac:dyDescent="0.2">
      <c r="A325" s="75"/>
      <c r="B325" s="76"/>
      <c r="C325" s="76"/>
      <c r="D325" s="76"/>
      <c r="E325" s="76"/>
      <c r="F325" s="75"/>
      <c r="G325" s="76"/>
      <c r="H325" s="76"/>
      <c r="I325" s="7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s="77" customFormat="1" ht="14.25" x14ac:dyDescent="0.2">
      <c r="A326" s="75"/>
      <c r="B326" s="76"/>
      <c r="C326" s="76"/>
      <c r="D326" s="76"/>
      <c r="E326" s="76"/>
      <c r="F326" s="75"/>
      <c r="G326" s="76"/>
      <c r="H326" s="76"/>
      <c r="I326" s="7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s="77" customFormat="1" ht="14.25" x14ac:dyDescent="0.2">
      <c r="A327" s="75"/>
      <c r="B327" s="76"/>
      <c r="C327" s="76"/>
      <c r="D327" s="76"/>
      <c r="E327" s="76"/>
      <c r="F327" s="75"/>
      <c r="G327" s="76"/>
      <c r="H327" s="76"/>
      <c r="I327" s="7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s="77" customFormat="1" ht="14.25" x14ac:dyDescent="0.2">
      <c r="A328" s="75"/>
      <c r="B328" s="76"/>
      <c r="C328" s="76"/>
      <c r="D328" s="76"/>
      <c r="E328" s="76"/>
      <c r="F328" s="75"/>
      <c r="G328" s="76"/>
      <c r="H328" s="76"/>
      <c r="I328" s="7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s="77" customFormat="1" ht="14.25" x14ac:dyDescent="0.2">
      <c r="A329" s="75"/>
      <c r="B329" s="76"/>
      <c r="C329" s="76"/>
      <c r="D329" s="76"/>
      <c r="E329" s="76"/>
      <c r="F329" s="75"/>
      <c r="G329" s="76"/>
      <c r="H329" s="76"/>
      <c r="I329" s="7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s="77" customFormat="1" ht="14.25" x14ac:dyDescent="0.2">
      <c r="A330" s="75"/>
      <c r="B330" s="76"/>
      <c r="C330" s="76"/>
      <c r="D330" s="76"/>
      <c r="E330" s="76"/>
      <c r="F330" s="75"/>
      <c r="G330" s="76"/>
      <c r="H330" s="76"/>
      <c r="I330" s="7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s="77" customFormat="1" ht="14.25" x14ac:dyDescent="0.2">
      <c r="A331" s="75"/>
      <c r="B331" s="76"/>
      <c r="C331" s="76"/>
      <c r="D331" s="76"/>
      <c r="E331" s="76"/>
      <c r="F331" s="75"/>
      <c r="G331" s="76"/>
      <c r="H331" s="76"/>
      <c r="I331" s="7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s="77" customFormat="1" ht="14.25" x14ac:dyDescent="0.2">
      <c r="A332" s="75"/>
      <c r="B332" s="76"/>
      <c r="C332" s="76"/>
      <c r="D332" s="76"/>
      <c r="E332" s="76"/>
      <c r="F332" s="75"/>
      <c r="G332" s="76"/>
      <c r="H332" s="76"/>
      <c r="I332" s="7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s="77" customFormat="1" ht="14.25" x14ac:dyDescent="0.2">
      <c r="A333" s="75"/>
      <c r="B333" s="76"/>
      <c r="C333" s="76"/>
      <c r="D333" s="76"/>
      <c r="E333" s="76"/>
      <c r="F333" s="75"/>
      <c r="G333" s="76"/>
      <c r="H333" s="76"/>
      <c r="I333" s="7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s="77" customFormat="1" ht="14.25" x14ac:dyDescent="0.2">
      <c r="A334" s="75"/>
      <c r="B334" s="76"/>
      <c r="C334" s="76"/>
      <c r="D334" s="76"/>
      <c r="E334" s="76"/>
      <c r="F334" s="75"/>
      <c r="G334" s="76"/>
      <c r="H334" s="76"/>
      <c r="I334" s="7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s="77" customFormat="1" ht="14.25" x14ac:dyDescent="0.2">
      <c r="A335" s="75"/>
      <c r="B335" s="76"/>
      <c r="C335" s="76"/>
      <c r="D335" s="76"/>
      <c r="E335" s="76"/>
      <c r="F335" s="75"/>
      <c r="G335" s="76"/>
      <c r="H335" s="76"/>
      <c r="I335" s="7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s="77" customFormat="1" ht="14.25" x14ac:dyDescent="0.2">
      <c r="A336" s="75"/>
      <c r="B336" s="76"/>
      <c r="C336" s="76"/>
      <c r="D336" s="76"/>
      <c r="E336" s="76"/>
      <c r="F336" s="75"/>
      <c r="G336" s="76"/>
      <c r="H336" s="76"/>
      <c r="I336" s="7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s="77" customFormat="1" ht="14.25" x14ac:dyDescent="0.2">
      <c r="A337" s="75"/>
      <c r="B337" s="76"/>
      <c r="C337" s="76"/>
      <c r="D337" s="76"/>
      <c r="E337" s="76"/>
      <c r="F337" s="75"/>
      <c r="G337" s="76"/>
      <c r="H337" s="76"/>
      <c r="I337" s="7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s="77" customFormat="1" ht="14.25" x14ac:dyDescent="0.2">
      <c r="A338" s="75"/>
      <c r="B338" s="76"/>
      <c r="C338" s="76"/>
      <c r="D338" s="76"/>
      <c r="E338" s="76"/>
      <c r="F338" s="75"/>
      <c r="G338" s="76"/>
      <c r="H338" s="76"/>
      <c r="I338" s="7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s="77" customFormat="1" ht="14.25" x14ac:dyDescent="0.2">
      <c r="A339" s="75"/>
      <c r="B339" s="76"/>
      <c r="C339" s="76"/>
      <c r="D339" s="76"/>
      <c r="E339" s="76"/>
      <c r="F339" s="75"/>
      <c r="G339" s="76"/>
      <c r="H339" s="76"/>
      <c r="I339" s="7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s="77" customFormat="1" ht="14.25" x14ac:dyDescent="0.2">
      <c r="A340" s="75"/>
      <c r="B340" s="76"/>
      <c r="C340" s="76"/>
      <c r="D340" s="76"/>
      <c r="E340" s="76"/>
      <c r="F340" s="75"/>
      <c r="G340" s="76"/>
      <c r="H340" s="76"/>
      <c r="I340" s="7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s="77" customFormat="1" ht="14.25" x14ac:dyDescent="0.2">
      <c r="A341" s="75"/>
      <c r="B341" s="76"/>
      <c r="C341" s="76"/>
      <c r="D341" s="76"/>
      <c r="E341" s="76"/>
      <c r="F341" s="75"/>
      <c r="G341" s="76"/>
      <c r="H341" s="76"/>
      <c r="I341" s="7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s="77" customFormat="1" ht="14.25" x14ac:dyDescent="0.2">
      <c r="A342" s="75"/>
      <c r="B342" s="76"/>
      <c r="C342" s="76"/>
      <c r="D342" s="76"/>
      <c r="E342" s="76"/>
      <c r="F342" s="75"/>
      <c r="G342" s="76"/>
      <c r="H342" s="76"/>
      <c r="I342" s="7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s="77" customFormat="1" ht="14.25" x14ac:dyDescent="0.2">
      <c r="A343" s="75"/>
      <c r="B343" s="76"/>
      <c r="C343" s="76"/>
      <c r="D343" s="76"/>
      <c r="E343" s="76"/>
      <c r="F343" s="75"/>
      <c r="G343" s="76"/>
      <c r="H343" s="76"/>
      <c r="I343" s="7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s="77" customFormat="1" ht="14.25" x14ac:dyDescent="0.2">
      <c r="A344" s="75"/>
      <c r="B344" s="76"/>
      <c r="C344" s="76"/>
      <c r="D344" s="76"/>
      <c r="E344" s="76"/>
      <c r="F344" s="75"/>
      <c r="G344" s="76"/>
      <c r="H344" s="76"/>
      <c r="I344" s="7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s="77" customFormat="1" ht="14.25" x14ac:dyDescent="0.2">
      <c r="A345" s="75"/>
      <c r="B345" s="76"/>
      <c r="C345" s="76"/>
      <c r="D345" s="76"/>
      <c r="E345" s="76"/>
      <c r="F345" s="75"/>
      <c r="G345" s="76"/>
      <c r="H345" s="76"/>
      <c r="I345" s="7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s="77" customFormat="1" ht="14.25" x14ac:dyDescent="0.2">
      <c r="A346" s="75"/>
      <c r="B346" s="76"/>
      <c r="C346" s="76"/>
      <c r="D346" s="76"/>
      <c r="E346" s="76"/>
      <c r="F346" s="75"/>
      <c r="G346" s="76"/>
      <c r="H346" s="76"/>
      <c r="I346" s="7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s="77" customFormat="1" ht="14.25" x14ac:dyDescent="0.2">
      <c r="A347" s="75"/>
      <c r="B347" s="76"/>
      <c r="C347" s="76"/>
      <c r="D347" s="76"/>
      <c r="E347" s="76"/>
      <c r="F347" s="75"/>
      <c r="G347" s="76"/>
      <c r="H347" s="76"/>
      <c r="I347" s="7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s="77" customFormat="1" ht="14.25" x14ac:dyDescent="0.2">
      <c r="A348" s="75"/>
      <c r="B348" s="76"/>
      <c r="C348" s="76"/>
      <c r="D348" s="76"/>
      <c r="E348" s="76"/>
      <c r="F348" s="75"/>
      <c r="G348" s="76"/>
      <c r="H348" s="76"/>
      <c r="I348" s="7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s="77" customFormat="1" ht="14.25" x14ac:dyDescent="0.2">
      <c r="A349" s="75"/>
      <c r="B349" s="76"/>
      <c r="C349" s="76"/>
      <c r="D349" s="76"/>
      <c r="E349" s="76"/>
      <c r="F349" s="75"/>
      <c r="G349" s="76"/>
      <c r="H349" s="76"/>
      <c r="I349" s="7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s="77" customFormat="1" ht="14.25" x14ac:dyDescent="0.2">
      <c r="A350" s="75"/>
      <c r="B350" s="76"/>
      <c r="C350" s="76"/>
      <c r="D350" s="76"/>
      <c r="E350" s="76"/>
      <c r="F350" s="75"/>
      <c r="G350" s="76"/>
      <c r="H350" s="76"/>
      <c r="I350" s="7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s="77" customFormat="1" ht="14.25" x14ac:dyDescent="0.2">
      <c r="A351" s="75"/>
      <c r="B351" s="76"/>
      <c r="C351" s="76"/>
      <c r="D351" s="76"/>
      <c r="E351" s="76"/>
      <c r="F351" s="75"/>
      <c r="G351" s="76"/>
      <c r="H351" s="76"/>
      <c r="I351" s="7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s="77" customFormat="1" ht="14.25" x14ac:dyDescent="0.2">
      <c r="A352" s="75"/>
      <c r="B352" s="76"/>
      <c r="C352" s="76"/>
      <c r="D352" s="76"/>
      <c r="E352" s="76"/>
      <c r="F352" s="75"/>
      <c r="G352" s="76"/>
      <c r="H352" s="76"/>
      <c r="I352" s="7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s="77" customFormat="1" ht="14.25" x14ac:dyDescent="0.2">
      <c r="A353" s="75"/>
      <c r="B353" s="76"/>
      <c r="C353" s="76"/>
      <c r="D353" s="76"/>
      <c r="E353" s="76"/>
      <c r="F353" s="75"/>
      <c r="G353" s="76"/>
      <c r="H353" s="76"/>
      <c r="I353" s="7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s="77" customFormat="1" ht="14.25" x14ac:dyDescent="0.2">
      <c r="A354" s="75"/>
      <c r="B354" s="76"/>
      <c r="C354" s="76"/>
      <c r="D354" s="76"/>
      <c r="E354" s="76"/>
      <c r="F354" s="75"/>
      <c r="G354" s="76"/>
      <c r="H354" s="76"/>
      <c r="I354" s="7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s="77" customFormat="1" ht="14.25" x14ac:dyDescent="0.2">
      <c r="A355" s="75"/>
      <c r="B355" s="76"/>
      <c r="C355" s="76"/>
      <c r="D355" s="76"/>
      <c r="E355" s="76"/>
      <c r="F355" s="75"/>
      <c r="G355" s="76"/>
      <c r="H355" s="76"/>
      <c r="I355" s="7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s="77" customFormat="1" ht="14.25" x14ac:dyDescent="0.2">
      <c r="A356" s="75"/>
      <c r="B356" s="76"/>
      <c r="C356" s="76"/>
      <c r="D356" s="76"/>
      <c r="E356" s="76"/>
      <c r="F356" s="75"/>
      <c r="G356" s="76"/>
      <c r="H356" s="76"/>
      <c r="I356" s="7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s="77" customFormat="1" ht="14.25" x14ac:dyDescent="0.2">
      <c r="A357" s="75"/>
      <c r="B357" s="76"/>
      <c r="C357" s="76"/>
      <c r="D357" s="76"/>
      <c r="E357" s="76"/>
      <c r="F357" s="75"/>
      <c r="G357" s="76"/>
      <c r="H357" s="76"/>
      <c r="I357" s="7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s="77" customFormat="1" ht="14.25" x14ac:dyDescent="0.2">
      <c r="A358" s="75"/>
      <c r="B358" s="76"/>
      <c r="C358" s="76"/>
      <c r="D358" s="76"/>
      <c r="E358" s="76"/>
      <c r="F358" s="75"/>
      <c r="G358" s="76"/>
      <c r="H358" s="76"/>
      <c r="I358" s="7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s="77" customFormat="1" ht="14.25" x14ac:dyDescent="0.2">
      <c r="A359" s="75"/>
      <c r="B359" s="76"/>
      <c r="C359" s="76"/>
      <c r="D359" s="76"/>
      <c r="E359" s="76"/>
      <c r="F359" s="75"/>
      <c r="G359" s="76"/>
      <c r="H359" s="76"/>
      <c r="I359" s="7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s="77" customFormat="1" ht="14.25" x14ac:dyDescent="0.2">
      <c r="A360" s="75"/>
      <c r="B360" s="76"/>
      <c r="C360" s="76"/>
      <c r="D360" s="76"/>
      <c r="E360" s="76"/>
      <c r="F360" s="75"/>
      <c r="G360" s="76"/>
      <c r="H360" s="76"/>
      <c r="I360" s="7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s="77" customFormat="1" ht="14.25" x14ac:dyDescent="0.2">
      <c r="A361" s="75"/>
      <c r="B361" s="76"/>
      <c r="C361" s="76"/>
      <c r="D361" s="76"/>
      <c r="E361" s="76"/>
      <c r="F361" s="75"/>
      <c r="G361" s="76"/>
      <c r="H361" s="76"/>
      <c r="I361" s="7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s="77" customFormat="1" ht="14.25" x14ac:dyDescent="0.2">
      <c r="A362" s="75"/>
      <c r="B362" s="76"/>
      <c r="C362" s="76"/>
      <c r="D362" s="76"/>
      <c r="E362" s="76"/>
      <c r="F362" s="75"/>
      <c r="G362" s="76"/>
      <c r="H362" s="76"/>
      <c r="I362" s="7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s="77" customFormat="1" ht="14.25" x14ac:dyDescent="0.2">
      <c r="A363" s="75"/>
      <c r="B363" s="76"/>
      <c r="C363" s="76"/>
      <c r="D363" s="76"/>
      <c r="E363" s="76"/>
      <c r="F363" s="75"/>
      <c r="G363" s="76"/>
      <c r="H363" s="76"/>
      <c r="I363" s="7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s="77" customFormat="1" ht="14.25" x14ac:dyDescent="0.2">
      <c r="A364" s="75"/>
      <c r="B364" s="76"/>
      <c r="C364" s="76"/>
      <c r="D364" s="76"/>
      <c r="E364" s="76"/>
      <c r="F364" s="75"/>
      <c r="G364" s="76"/>
      <c r="H364" s="76"/>
      <c r="I364" s="7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s="77" customFormat="1" ht="14.25" x14ac:dyDescent="0.2">
      <c r="A365" s="75"/>
      <c r="B365" s="76"/>
      <c r="C365" s="76"/>
      <c r="D365" s="76"/>
      <c r="E365" s="76"/>
      <c r="F365" s="75"/>
      <c r="G365" s="76"/>
      <c r="H365" s="76"/>
      <c r="I365" s="7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s="77" customFormat="1" ht="14.25" x14ac:dyDescent="0.2">
      <c r="A366" s="75"/>
      <c r="B366" s="76"/>
      <c r="C366" s="76"/>
      <c r="D366" s="76"/>
      <c r="E366" s="76"/>
      <c r="F366" s="75"/>
      <c r="G366" s="76"/>
      <c r="H366" s="76"/>
      <c r="I366" s="7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s="77" customFormat="1" ht="14.25" x14ac:dyDescent="0.2">
      <c r="A367" s="75"/>
      <c r="B367" s="76"/>
      <c r="C367" s="76"/>
      <c r="D367" s="76"/>
      <c r="E367" s="76"/>
      <c r="F367" s="75"/>
      <c r="G367" s="76"/>
      <c r="H367" s="76"/>
      <c r="I367" s="7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s="77" customFormat="1" ht="14.25" x14ac:dyDescent="0.2">
      <c r="A368" s="75"/>
      <c r="B368" s="76"/>
      <c r="C368" s="76"/>
      <c r="D368" s="76"/>
      <c r="E368" s="76"/>
      <c r="F368" s="75"/>
      <c r="G368" s="76"/>
      <c r="H368" s="76"/>
      <c r="I368" s="7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s="77" customFormat="1" ht="14.25" x14ac:dyDescent="0.2">
      <c r="A369" s="75"/>
      <c r="B369" s="76"/>
      <c r="C369" s="76"/>
      <c r="D369" s="76"/>
      <c r="E369" s="76"/>
      <c r="F369" s="75"/>
      <c r="G369" s="76"/>
      <c r="H369" s="76"/>
      <c r="I369" s="7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s="77" customFormat="1" ht="14.25" x14ac:dyDescent="0.2">
      <c r="A370" s="75"/>
      <c r="B370" s="76"/>
      <c r="C370" s="76"/>
      <c r="D370" s="76"/>
      <c r="E370" s="76"/>
      <c r="F370" s="75"/>
      <c r="G370" s="76"/>
      <c r="H370" s="76"/>
      <c r="I370" s="7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s="77" customFormat="1" ht="14.25" x14ac:dyDescent="0.2">
      <c r="A371" s="75"/>
      <c r="B371" s="76"/>
      <c r="C371" s="76"/>
      <c r="D371" s="76"/>
      <c r="E371" s="76"/>
      <c r="F371" s="75"/>
      <c r="G371" s="76"/>
      <c r="H371" s="76"/>
      <c r="I371" s="7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s="77" customFormat="1" ht="14.25" x14ac:dyDescent="0.2">
      <c r="A372" s="75"/>
      <c r="B372" s="76"/>
      <c r="C372" s="76"/>
      <c r="D372" s="76"/>
      <c r="E372" s="76"/>
      <c r="F372" s="75"/>
      <c r="G372" s="76"/>
      <c r="H372" s="76"/>
      <c r="I372" s="7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s="77" customFormat="1" ht="14.25" x14ac:dyDescent="0.2">
      <c r="A373" s="75"/>
      <c r="B373" s="76"/>
      <c r="C373" s="76"/>
      <c r="D373" s="76"/>
      <c r="E373" s="76"/>
      <c r="F373" s="75"/>
      <c r="G373" s="76"/>
      <c r="H373" s="76"/>
      <c r="I373" s="7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s="77" customFormat="1" ht="14.25" x14ac:dyDescent="0.2">
      <c r="A374" s="75"/>
      <c r="B374" s="76"/>
      <c r="C374" s="76"/>
      <c r="D374" s="76"/>
      <c r="E374" s="76"/>
      <c r="F374" s="75"/>
      <c r="G374" s="76"/>
      <c r="H374" s="76"/>
      <c r="I374" s="7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s="77" customFormat="1" ht="14.25" x14ac:dyDescent="0.2">
      <c r="A375" s="75"/>
      <c r="B375" s="76"/>
      <c r="C375" s="76"/>
      <c r="D375" s="76"/>
      <c r="E375" s="76"/>
      <c r="F375" s="75"/>
      <c r="G375" s="76"/>
      <c r="H375" s="76"/>
      <c r="I375" s="7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s="77" customFormat="1" ht="14.25" x14ac:dyDescent="0.2">
      <c r="A376" s="2"/>
      <c r="F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s="77" customFormat="1" ht="14.25" x14ac:dyDescent="0.2">
      <c r="A377" s="2"/>
      <c r="F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s="77" customFormat="1" ht="14.25" x14ac:dyDescent="0.2">
      <c r="A378" s="2"/>
      <c r="F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s="77" customFormat="1" ht="14.25" x14ac:dyDescent="0.2">
      <c r="A379" s="2"/>
      <c r="F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s="77" customFormat="1" ht="14.25" x14ac:dyDescent="0.2">
      <c r="A380" s="2"/>
      <c r="F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s="77" customFormat="1" ht="14.25" x14ac:dyDescent="0.2">
      <c r="A381" s="2"/>
      <c r="F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s="77" customFormat="1" ht="14.25" x14ac:dyDescent="0.2">
      <c r="A382" s="2"/>
      <c r="F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s="77" customFormat="1" ht="14.25" x14ac:dyDescent="0.2">
      <c r="A383" s="2"/>
      <c r="F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s="77" customFormat="1" ht="14.25" x14ac:dyDescent="0.2">
      <c r="A384" s="2"/>
      <c r="F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</sheetData>
  <mergeCells count="76">
    <mergeCell ref="A97:I97"/>
    <mergeCell ref="A1:J1"/>
    <mergeCell ref="A2:J2"/>
    <mergeCell ref="A3:J3"/>
    <mergeCell ref="B4:J4"/>
    <mergeCell ref="A5:J5"/>
    <mergeCell ref="A154:F154"/>
    <mergeCell ref="A113:I113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66:F166"/>
    <mergeCell ref="A155:F155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78:F178"/>
    <mergeCell ref="A167:F167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90:F190"/>
    <mergeCell ref="A179:F179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202:F202"/>
    <mergeCell ref="A191:F191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9:F209"/>
    <mergeCell ref="A210:F210"/>
    <mergeCell ref="A211:F211"/>
    <mergeCell ref="A212:F212"/>
    <mergeCell ref="A203:F203"/>
    <mergeCell ref="A204:F204"/>
    <mergeCell ref="A205:F205"/>
    <mergeCell ref="A206:F206"/>
    <mergeCell ref="A207:F207"/>
    <mergeCell ref="A208:F208"/>
  </mergeCells>
  <dataValidations count="1">
    <dataValidation type="list" allowBlank="1" sqref="D115:D131 D7:D82 D99:D104" xr:uid="{A6CD3E36-E6FB-4DCE-8C2E-B7C00D67AAF6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1C899-311F-432D-B956-C4B98F1D7B01}">
  <dimension ref="A1:AD1032"/>
  <sheetViews>
    <sheetView tabSelected="1" zoomScale="80" zoomScaleNormal="80" workbookViewId="0">
      <selection sqref="A1:J1"/>
    </sheetView>
  </sheetViews>
  <sheetFormatPr defaultColWidth="12.625" defaultRowHeight="15" customHeight="1" x14ac:dyDescent="0.2"/>
  <cols>
    <col min="1" max="1" width="70.5" style="2" bestFit="1" customWidth="1"/>
    <col min="2" max="2" width="9.5" style="77" bestFit="1" customWidth="1"/>
    <col min="3" max="3" width="11.75" style="77" bestFit="1" customWidth="1"/>
    <col min="4" max="4" width="10.75" style="77" customWidth="1"/>
    <col min="5" max="5" width="6.875" style="77" customWidth="1"/>
    <col min="6" max="6" width="52.875" style="2" customWidth="1"/>
    <col min="7" max="7" width="13.5" style="77" customWidth="1"/>
    <col min="8" max="10" width="13.625" style="77" customWidth="1"/>
    <col min="11" max="16" width="8" style="2" customWidth="1"/>
    <col min="17" max="17" width="43.875" style="2" customWidth="1"/>
    <col min="18" max="30" width="8" style="2" customWidth="1"/>
    <col min="31" max="16384" width="12.625" style="2"/>
  </cols>
  <sheetData>
    <row r="1" spans="1:30" ht="18" customHeight="1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18" customHeight="1" x14ac:dyDescent="0.2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10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18" customHeight="1" x14ac:dyDescent="0.2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ht="35.1" customHeight="1" x14ac:dyDescent="0.2">
      <c r="A4" s="5" t="s">
        <v>377</v>
      </c>
      <c r="B4" s="104" t="s">
        <v>4</v>
      </c>
      <c r="C4" s="81"/>
      <c r="D4" s="81"/>
      <c r="E4" s="81"/>
      <c r="F4" s="81"/>
      <c r="G4" s="81"/>
      <c r="H4" s="81"/>
      <c r="I4" s="81"/>
      <c r="J4" s="82"/>
      <c r="K4" s="6"/>
    </row>
    <row r="5" spans="1:30" ht="35.1" customHeight="1" x14ac:dyDescent="0.2">
      <c r="A5" s="105" t="s">
        <v>5</v>
      </c>
      <c r="B5" s="106"/>
      <c r="C5" s="106"/>
      <c r="D5" s="106"/>
      <c r="E5" s="106"/>
      <c r="F5" s="106"/>
      <c r="G5" s="106"/>
      <c r="H5" s="106"/>
      <c r="I5" s="106"/>
      <c r="J5" s="107"/>
      <c r="K5" s="7"/>
      <c r="L5" s="8"/>
      <c r="M5" s="8"/>
      <c r="N5" s="8"/>
      <c r="O5" s="8"/>
      <c r="P5" s="8"/>
      <c r="Q5" s="8"/>
    </row>
    <row r="6" spans="1:30" ht="35.1" customHeight="1" x14ac:dyDescent="0.2">
      <c r="A6" s="9" t="s">
        <v>6</v>
      </c>
      <c r="B6" s="10" t="s">
        <v>7</v>
      </c>
      <c r="C6" s="10" t="s">
        <v>8</v>
      </c>
      <c r="D6" s="10" t="s">
        <v>9</v>
      </c>
      <c r="E6" s="10" t="s">
        <v>10</v>
      </c>
      <c r="F6" s="11" t="s">
        <v>11</v>
      </c>
      <c r="G6" s="10" t="s">
        <v>12</v>
      </c>
      <c r="H6" s="10" t="s">
        <v>13</v>
      </c>
      <c r="I6" s="10" t="s">
        <v>14</v>
      </c>
      <c r="J6" s="12" t="s">
        <v>15</v>
      </c>
      <c r="K6" s="7"/>
      <c r="L6" s="13"/>
      <c r="M6" s="13"/>
      <c r="N6" s="13"/>
      <c r="O6" s="13"/>
      <c r="P6" s="13"/>
      <c r="Q6" s="13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18" customHeight="1" x14ac:dyDescent="0.2">
      <c r="A7" s="15" t="s">
        <v>16</v>
      </c>
      <c r="B7" s="16" t="s">
        <v>17</v>
      </c>
      <c r="C7" s="17"/>
      <c r="D7" s="17" t="s">
        <v>28</v>
      </c>
      <c r="E7" s="18">
        <v>1</v>
      </c>
      <c r="F7" s="19" t="s">
        <v>350</v>
      </c>
      <c r="G7" s="20">
        <v>0</v>
      </c>
      <c r="H7" s="20">
        <v>0</v>
      </c>
      <c r="I7" s="20">
        <v>18000</v>
      </c>
      <c r="J7" s="21">
        <f t="shared" ref="J7:J70" si="0">SUM(G7:I7)</f>
        <v>18000</v>
      </c>
      <c r="K7" s="22"/>
      <c r="L7" s="22"/>
      <c r="M7" s="22"/>
      <c r="N7" s="22"/>
      <c r="O7" s="22"/>
      <c r="P7" s="22"/>
      <c r="Q7" s="22"/>
      <c r="R7" s="23"/>
      <c r="S7" s="23"/>
      <c r="T7" s="23"/>
      <c r="U7" s="23"/>
      <c r="V7" s="23"/>
      <c r="W7" s="23"/>
      <c r="X7" s="23"/>
      <c r="Y7" s="23"/>
      <c r="Z7" s="23"/>
      <c r="AA7" s="6"/>
      <c r="AB7" s="6"/>
      <c r="AC7" s="6"/>
      <c r="AD7" s="6"/>
    </row>
    <row r="8" spans="1:30" ht="18" customHeight="1" x14ac:dyDescent="0.2">
      <c r="A8" s="15" t="s">
        <v>20</v>
      </c>
      <c r="B8" s="16" t="s">
        <v>21</v>
      </c>
      <c r="C8" s="17"/>
      <c r="D8" s="17" t="s">
        <v>22</v>
      </c>
      <c r="E8" s="18">
        <v>1</v>
      </c>
      <c r="F8" s="19" t="s">
        <v>360</v>
      </c>
      <c r="G8" s="20">
        <v>0</v>
      </c>
      <c r="H8" s="20">
        <v>2600</v>
      </c>
      <c r="I8" s="20">
        <v>10400</v>
      </c>
      <c r="J8" s="21">
        <f t="shared" si="0"/>
        <v>13000</v>
      </c>
      <c r="K8" s="22"/>
      <c r="L8" s="22"/>
      <c r="M8" s="22"/>
      <c r="N8" s="22"/>
      <c r="O8" s="22"/>
      <c r="P8" s="22"/>
      <c r="Q8" s="22"/>
      <c r="R8" s="23"/>
      <c r="S8" s="23"/>
      <c r="T8" s="23"/>
      <c r="U8" s="23"/>
      <c r="V8" s="23"/>
      <c r="W8" s="23"/>
      <c r="X8" s="23"/>
      <c r="Y8" s="23"/>
      <c r="Z8" s="23"/>
      <c r="AA8" s="6"/>
      <c r="AB8" s="6"/>
      <c r="AC8" s="6"/>
      <c r="AD8" s="6"/>
    </row>
    <row r="9" spans="1:30" ht="18" customHeight="1" x14ac:dyDescent="0.2">
      <c r="A9" s="19" t="s">
        <v>24</v>
      </c>
      <c r="B9" s="24" t="s">
        <v>21</v>
      </c>
      <c r="C9" s="24"/>
      <c r="D9" s="24" t="s">
        <v>22</v>
      </c>
      <c r="E9" s="25">
        <v>1</v>
      </c>
      <c r="F9" s="19" t="s">
        <v>361</v>
      </c>
      <c r="G9" s="26">
        <v>0</v>
      </c>
      <c r="H9" s="26">
        <v>2600</v>
      </c>
      <c r="I9" s="26">
        <v>10400</v>
      </c>
      <c r="J9" s="21">
        <f t="shared" si="0"/>
        <v>13000</v>
      </c>
      <c r="K9" s="22"/>
      <c r="L9" s="22"/>
      <c r="M9" s="22"/>
      <c r="N9" s="22"/>
      <c r="O9" s="22"/>
      <c r="P9" s="22"/>
      <c r="Q9" s="22"/>
      <c r="R9" s="23"/>
      <c r="S9" s="23"/>
      <c r="T9" s="23"/>
      <c r="U9" s="23"/>
      <c r="V9" s="23"/>
      <c r="W9" s="23"/>
      <c r="X9" s="23"/>
      <c r="Y9" s="23"/>
      <c r="Z9" s="23"/>
      <c r="AA9" s="6"/>
      <c r="AB9" s="6"/>
      <c r="AC9" s="6"/>
      <c r="AD9" s="6"/>
    </row>
    <row r="10" spans="1:30" ht="18" customHeight="1" x14ac:dyDescent="0.2">
      <c r="A10" s="19" t="s">
        <v>26</v>
      </c>
      <c r="B10" s="24" t="s">
        <v>27</v>
      </c>
      <c r="C10" s="24"/>
      <c r="D10" s="24" t="s">
        <v>28</v>
      </c>
      <c r="E10" s="25">
        <v>1</v>
      </c>
      <c r="F10" s="19" t="s">
        <v>29</v>
      </c>
      <c r="G10" s="26">
        <v>0</v>
      </c>
      <c r="H10" s="26">
        <v>0</v>
      </c>
      <c r="I10" s="26">
        <v>6782.61</v>
      </c>
      <c r="J10" s="21">
        <f t="shared" si="0"/>
        <v>6782.61</v>
      </c>
      <c r="K10" s="22"/>
      <c r="L10" s="22"/>
      <c r="M10" s="22"/>
      <c r="N10" s="22"/>
      <c r="O10" s="22"/>
      <c r="P10" s="22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6"/>
      <c r="AB10" s="6"/>
      <c r="AC10" s="6"/>
      <c r="AD10" s="6"/>
    </row>
    <row r="11" spans="1:30" ht="18" customHeight="1" x14ac:dyDescent="0.2">
      <c r="A11" s="19" t="s">
        <v>30</v>
      </c>
      <c r="B11" s="24" t="s">
        <v>27</v>
      </c>
      <c r="C11" s="24"/>
      <c r="D11" s="24" t="s">
        <v>28</v>
      </c>
      <c r="E11" s="25">
        <v>1</v>
      </c>
      <c r="F11" s="19" t="s">
        <v>357</v>
      </c>
      <c r="G11" s="26">
        <v>0</v>
      </c>
      <c r="H11" s="26">
        <v>0</v>
      </c>
      <c r="I11" s="26">
        <v>6782.61</v>
      </c>
      <c r="J11" s="21">
        <f t="shared" si="0"/>
        <v>6782.61</v>
      </c>
      <c r="K11" s="22"/>
      <c r="L11" s="22"/>
      <c r="M11" s="22"/>
      <c r="N11" s="22"/>
      <c r="O11" s="22"/>
      <c r="P11" s="22"/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6"/>
      <c r="AB11" s="6"/>
      <c r="AC11" s="6"/>
      <c r="AD11" s="6"/>
    </row>
    <row r="12" spans="1:30" ht="18" customHeight="1" x14ac:dyDescent="0.2">
      <c r="A12" s="19" t="s">
        <v>32</v>
      </c>
      <c r="B12" s="24" t="s">
        <v>27</v>
      </c>
      <c r="C12" s="24"/>
      <c r="D12" s="24" t="s">
        <v>22</v>
      </c>
      <c r="E12" s="25">
        <v>1</v>
      </c>
      <c r="F12" s="19" t="s">
        <v>362</v>
      </c>
      <c r="G12" s="26">
        <v>0</v>
      </c>
      <c r="H12" s="26">
        <v>1695.65</v>
      </c>
      <c r="I12" s="26">
        <v>6782.61</v>
      </c>
      <c r="J12" s="21">
        <f t="shared" si="0"/>
        <v>8478.26</v>
      </c>
      <c r="K12" s="22"/>
      <c r="L12" s="22"/>
      <c r="M12" s="22"/>
      <c r="N12" s="22"/>
      <c r="O12" s="22"/>
      <c r="P12" s="22"/>
      <c r="Q12" s="22"/>
      <c r="R12" s="23"/>
      <c r="S12" s="23"/>
      <c r="T12" s="23"/>
      <c r="U12" s="23"/>
      <c r="V12" s="23"/>
      <c r="W12" s="23"/>
      <c r="X12" s="23"/>
      <c r="Y12" s="23"/>
      <c r="Z12" s="23"/>
      <c r="AA12" s="6"/>
      <c r="AB12" s="6"/>
      <c r="AC12" s="6"/>
      <c r="AD12" s="6"/>
    </row>
    <row r="13" spans="1:30" ht="18" customHeight="1" x14ac:dyDescent="0.2">
      <c r="A13" s="19" t="s">
        <v>34</v>
      </c>
      <c r="B13" s="24" t="s">
        <v>27</v>
      </c>
      <c r="C13" s="24"/>
      <c r="D13" s="24" t="s">
        <v>22</v>
      </c>
      <c r="E13" s="25">
        <v>1</v>
      </c>
      <c r="F13" s="19" t="s">
        <v>35</v>
      </c>
      <c r="G13" s="26">
        <v>0</v>
      </c>
      <c r="H13" s="26">
        <v>1695.65</v>
      </c>
      <c r="I13" s="26">
        <v>6782.61</v>
      </c>
      <c r="J13" s="21">
        <f t="shared" si="0"/>
        <v>8478.26</v>
      </c>
      <c r="K13" s="22"/>
      <c r="L13" s="22"/>
      <c r="M13" s="22"/>
      <c r="N13" s="22"/>
      <c r="O13" s="22"/>
      <c r="P13" s="22"/>
      <c r="Q13" s="22"/>
      <c r="R13" s="23"/>
      <c r="S13" s="23"/>
      <c r="T13" s="23"/>
      <c r="U13" s="23"/>
      <c r="V13" s="23"/>
      <c r="W13" s="23"/>
      <c r="X13" s="23"/>
      <c r="Y13" s="23"/>
      <c r="Z13" s="23"/>
      <c r="AA13" s="6"/>
      <c r="AB13" s="6"/>
      <c r="AC13" s="6"/>
      <c r="AD13" s="6"/>
    </row>
    <row r="14" spans="1:30" ht="18" customHeight="1" x14ac:dyDescent="0.2">
      <c r="A14" s="19" t="s">
        <v>36</v>
      </c>
      <c r="B14" s="24" t="s">
        <v>27</v>
      </c>
      <c r="C14" s="24"/>
      <c r="D14" s="24" t="s">
        <v>22</v>
      </c>
      <c r="E14" s="25">
        <v>1</v>
      </c>
      <c r="F14" s="19" t="s">
        <v>363</v>
      </c>
      <c r="G14" s="26">
        <v>0</v>
      </c>
      <c r="H14" s="26">
        <v>1695.65</v>
      </c>
      <c r="I14" s="26">
        <v>6782.61</v>
      </c>
      <c r="J14" s="21">
        <f t="shared" si="0"/>
        <v>8478.26</v>
      </c>
      <c r="K14" s="22"/>
      <c r="L14" s="22"/>
      <c r="M14" s="22"/>
      <c r="N14" s="22"/>
      <c r="O14" s="22"/>
      <c r="P14" s="22"/>
      <c r="Q14" s="22"/>
      <c r="R14" s="23"/>
      <c r="S14" s="23"/>
      <c r="T14" s="23"/>
      <c r="U14" s="23"/>
      <c r="V14" s="23"/>
      <c r="W14" s="23"/>
      <c r="X14" s="23"/>
      <c r="Y14" s="23"/>
      <c r="Z14" s="23"/>
      <c r="AA14" s="6"/>
      <c r="AB14" s="6"/>
      <c r="AC14" s="6"/>
      <c r="AD14" s="6"/>
    </row>
    <row r="15" spans="1:30" ht="18" customHeight="1" x14ac:dyDescent="0.2">
      <c r="A15" s="19" t="s">
        <v>38</v>
      </c>
      <c r="B15" s="24" t="s">
        <v>39</v>
      </c>
      <c r="C15" s="24"/>
      <c r="D15" s="24" t="s">
        <v>22</v>
      </c>
      <c r="E15" s="25">
        <v>1</v>
      </c>
      <c r="F15" s="19" t="s">
        <v>40</v>
      </c>
      <c r="G15" s="26">
        <v>0</v>
      </c>
      <c r="H15" s="26">
        <v>1425.9</v>
      </c>
      <c r="I15" s="26">
        <v>5703.56</v>
      </c>
      <c r="J15" s="21">
        <f t="shared" si="0"/>
        <v>7129.4600000000009</v>
      </c>
      <c r="K15" s="22"/>
      <c r="L15" s="22"/>
      <c r="M15" s="22"/>
      <c r="N15" s="22"/>
      <c r="O15" s="22"/>
      <c r="P15" s="22"/>
      <c r="Q15" s="22"/>
      <c r="R15" s="23"/>
      <c r="S15" s="23"/>
      <c r="T15" s="23"/>
      <c r="U15" s="23"/>
      <c r="V15" s="23"/>
      <c r="W15" s="23"/>
      <c r="X15" s="23"/>
      <c r="Y15" s="23"/>
      <c r="Z15" s="23"/>
      <c r="AA15" s="6"/>
      <c r="AB15" s="6"/>
      <c r="AC15" s="6"/>
      <c r="AD15" s="6"/>
    </row>
    <row r="16" spans="1:30" ht="18" customHeight="1" x14ac:dyDescent="0.2">
      <c r="A16" s="19" t="s">
        <v>41</v>
      </c>
      <c r="B16" s="24" t="s">
        <v>39</v>
      </c>
      <c r="C16" s="24"/>
      <c r="D16" s="24" t="s">
        <v>22</v>
      </c>
      <c r="E16" s="25">
        <v>1</v>
      </c>
      <c r="F16" s="19" t="s">
        <v>42</v>
      </c>
      <c r="G16" s="26">
        <v>0</v>
      </c>
      <c r="H16" s="26">
        <v>1425.9</v>
      </c>
      <c r="I16" s="26">
        <v>5703.58</v>
      </c>
      <c r="J16" s="21">
        <f t="shared" si="0"/>
        <v>7129.48</v>
      </c>
      <c r="K16" s="22"/>
      <c r="L16" s="22"/>
      <c r="M16" s="22"/>
      <c r="N16" s="22"/>
      <c r="O16" s="22"/>
      <c r="P16" s="22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6"/>
      <c r="AB16" s="6"/>
      <c r="AC16" s="6"/>
      <c r="AD16" s="6"/>
    </row>
    <row r="17" spans="1:30" ht="18" customHeight="1" x14ac:dyDescent="0.2">
      <c r="A17" s="19" t="s">
        <v>43</v>
      </c>
      <c r="B17" s="24" t="s">
        <v>39</v>
      </c>
      <c r="C17" s="24"/>
      <c r="D17" s="24" t="s">
        <v>22</v>
      </c>
      <c r="E17" s="25">
        <v>1</v>
      </c>
      <c r="F17" s="19" t="s">
        <v>44</v>
      </c>
      <c r="G17" s="26">
        <v>0</v>
      </c>
      <c r="H17" s="26">
        <v>1425.9</v>
      </c>
      <c r="I17" s="26">
        <v>5703.56</v>
      </c>
      <c r="J17" s="21">
        <f t="shared" si="0"/>
        <v>7129.4600000000009</v>
      </c>
      <c r="K17" s="22"/>
      <c r="L17" s="22"/>
      <c r="M17" s="22"/>
      <c r="N17" s="22"/>
      <c r="O17" s="22"/>
      <c r="P17" s="22"/>
      <c r="Q17" s="22"/>
      <c r="R17" s="23"/>
      <c r="S17" s="23"/>
      <c r="T17" s="23"/>
      <c r="U17" s="23"/>
      <c r="V17" s="23"/>
      <c r="W17" s="23"/>
      <c r="X17" s="23"/>
      <c r="Y17" s="23"/>
      <c r="Z17" s="23"/>
      <c r="AA17" s="6"/>
      <c r="AB17" s="6"/>
      <c r="AC17" s="6"/>
      <c r="AD17" s="6"/>
    </row>
    <row r="18" spans="1:30" ht="18" customHeight="1" x14ac:dyDescent="0.2">
      <c r="A18" s="19" t="s">
        <v>45</v>
      </c>
      <c r="B18" s="24" t="s">
        <v>39</v>
      </c>
      <c r="C18" s="24"/>
      <c r="D18" s="24" t="s">
        <v>22</v>
      </c>
      <c r="E18" s="25">
        <v>1</v>
      </c>
      <c r="F18" s="19" t="s">
        <v>46</v>
      </c>
      <c r="G18" s="26">
        <v>0</v>
      </c>
      <c r="H18" s="26">
        <v>1425.9</v>
      </c>
      <c r="I18" s="26">
        <v>5703.56</v>
      </c>
      <c r="J18" s="21">
        <f t="shared" si="0"/>
        <v>7129.4600000000009</v>
      </c>
      <c r="K18" s="22"/>
      <c r="L18" s="22"/>
      <c r="M18" s="22"/>
      <c r="N18" s="22"/>
      <c r="O18" s="22"/>
      <c r="P18" s="22"/>
      <c r="Q18" s="22"/>
      <c r="R18" s="23"/>
      <c r="S18" s="23"/>
      <c r="T18" s="23"/>
      <c r="U18" s="23"/>
      <c r="V18" s="23"/>
      <c r="W18" s="23"/>
      <c r="X18" s="23"/>
      <c r="Y18" s="23"/>
      <c r="Z18" s="23"/>
      <c r="AA18" s="6"/>
      <c r="AB18" s="6"/>
      <c r="AC18" s="6"/>
      <c r="AD18" s="6"/>
    </row>
    <row r="19" spans="1:30" ht="18" customHeight="1" x14ac:dyDescent="0.2">
      <c r="A19" s="19" t="s">
        <v>47</v>
      </c>
      <c r="B19" s="24" t="s">
        <v>39</v>
      </c>
      <c r="C19" s="24"/>
      <c r="D19" s="24" t="s">
        <v>22</v>
      </c>
      <c r="E19" s="25">
        <v>1</v>
      </c>
      <c r="F19" s="19" t="s">
        <v>364</v>
      </c>
      <c r="G19" s="26">
        <v>0</v>
      </c>
      <c r="H19" s="26">
        <v>1425.9</v>
      </c>
      <c r="I19" s="26">
        <v>5703.56</v>
      </c>
      <c r="J19" s="21">
        <f t="shared" si="0"/>
        <v>7129.4600000000009</v>
      </c>
      <c r="K19" s="22"/>
      <c r="L19" s="22"/>
      <c r="M19" s="22"/>
      <c r="N19" s="22"/>
      <c r="O19" s="22"/>
      <c r="P19" s="22"/>
      <c r="Q19" s="22"/>
      <c r="R19" s="23"/>
      <c r="S19" s="23"/>
      <c r="T19" s="23"/>
      <c r="U19" s="23"/>
      <c r="V19" s="23"/>
      <c r="W19" s="23"/>
      <c r="X19" s="23"/>
      <c r="Y19" s="23"/>
      <c r="Z19" s="23"/>
      <c r="AA19" s="6"/>
      <c r="AB19" s="6"/>
      <c r="AC19" s="6"/>
      <c r="AD19" s="6"/>
    </row>
    <row r="20" spans="1:30" ht="18" customHeight="1" x14ac:dyDescent="0.2">
      <c r="A20" s="19" t="s">
        <v>49</v>
      </c>
      <c r="B20" s="24" t="s">
        <v>39</v>
      </c>
      <c r="C20" s="24"/>
      <c r="D20" s="24" t="s">
        <v>22</v>
      </c>
      <c r="E20" s="25">
        <v>1</v>
      </c>
      <c r="F20" s="19" t="s">
        <v>50</v>
      </c>
      <c r="G20" s="26">
        <v>0</v>
      </c>
      <c r="H20" s="26">
        <v>1425.9</v>
      </c>
      <c r="I20" s="26">
        <v>5703.56</v>
      </c>
      <c r="J20" s="21">
        <f t="shared" si="0"/>
        <v>7129.4600000000009</v>
      </c>
      <c r="K20" s="22"/>
      <c r="L20" s="22"/>
      <c r="M20" s="22"/>
      <c r="N20" s="22"/>
      <c r="O20" s="22"/>
      <c r="P20" s="22"/>
      <c r="Q20" s="22"/>
      <c r="R20" s="23"/>
      <c r="S20" s="23"/>
      <c r="T20" s="23"/>
      <c r="U20" s="23"/>
      <c r="V20" s="23"/>
      <c r="W20" s="23"/>
      <c r="X20" s="23"/>
      <c r="Y20" s="23"/>
      <c r="Z20" s="23"/>
      <c r="AA20" s="6"/>
      <c r="AB20" s="6"/>
      <c r="AC20" s="6"/>
      <c r="AD20" s="6"/>
    </row>
    <row r="21" spans="1:30" ht="18" customHeight="1" x14ac:dyDescent="0.2">
      <c r="A21" s="19" t="s">
        <v>51</v>
      </c>
      <c r="B21" s="24" t="s">
        <v>39</v>
      </c>
      <c r="C21" s="24"/>
      <c r="D21" s="24" t="s">
        <v>48</v>
      </c>
      <c r="E21" s="25">
        <v>1</v>
      </c>
      <c r="F21" s="19"/>
      <c r="G21" s="26">
        <v>0</v>
      </c>
      <c r="H21" s="26"/>
      <c r="I21" s="26"/>
      <c r="J21" s="21">
        <f t="shared" si="0"/>
        <v>0</v>
      </c>
      <c r="K21" s="22"/>
      <c r="L21" s="22"/>
      <c r="M21" s="22"/>
      <c r="N21" s="22"/>
      <c r="O21" s="22"/>
      <c r="P21" s="22"/>
      <c r="Q21" s="22"/>
      <c r="R21" s="23"/>
      <c r="S21" s="23"/>
      <c r="T21" s="23"/>
      <c r="U21" s="23"/>
      <c r="V21" s="23"/>
      <c r="W21" s="23"/>
      <c r="X21" s="23"/>
      <c r="Y21" s="23"/>
      <c r="Z21" s="23"/>
      <c r="AA21" s="6"/>
      <c r="AB21" s="6"/>
      <c r="AC21" s="6"/>
      <c r="AD21" s="6"/>
    </row>
    <row r="22" spans="1:30" ht="18" customHeight="1" x14ac:dyDescent="0.2">
      <c r="A22" s="27" t="s">
        <v>52</v>
      </c>
      <c r="B22" s="24" t="s">
        <v>53</v>
      </c>
      <c r="C22" s="24"/>
      <c r="D22" s="24" t="s">
        <v>22</v>
      </c>
      <c r="E22" s="25">
        <v>1</v>
      </c>
      <c r="F22" s="19" t="s">
        <v>54</v>
      </c>
      <c r="G22" s="26">
        <v>0</v>
      </c>
      <c r="H22" s="28">
        <v>1310.28</v>
      </c>
      <c r="I22" s="28">
        <v>5241.1099999999997</v>
      </c>
      <c r="J22" s="21">
        <f t="shared" si="0"/>
        <v>6551.3899999999994</v>
      </c>
      <c r="K22" s="22"/>
      <c r="L22" s="22"/>
      <c r="M22" s="22"/>
      <c r="N22" s="22"/>
      <c r="O22" s="22"/>
      <c r="P22" s="22"/>
      <c r="Q22" s="22"/>
      <c r="R22" s="23"/>
      <c r="S22" s="23"/>
      <c r="T22" s="23"/>
      <c r="U22" s="23"/>
      <c r="V22" s="23"/>
      <c r="W22" s="23"/>
      <c r="X22" s="23"/>
      <c r="Y22" s="23"/>
      <c r="Z22" s="23"/>
      <c r="AA22" s="6"/>
      <c r="AB22" s="6"/>
      <c r="AC22" s="6"/>
      <c r="AD22" s="6"/>
    </row>
    <row r="23" spans="1:30" ht="18" customHeight="1" x14ac:dyDescent="0.2">
      <c r="A23" s="19" t="s">
        <v>55</v>
      </c>
      <c r="B23" s="24" t="s">
        <v>53</v>
      </c>
      <c r="C23" s="24"/>
      <c r="D23" s="24" t="s">
        <v>22</v>
      </c>
      <c r="E23" s="25">
        <v>1</v>
      </c>
      <c r="F23" s="19" t="s">
        <v>56</v>
      </c>
      <c r="G23" s="26">
        <v>0</v>
      </c>
      <c r="H23" s="28">
        <v>1310.28</v>
      </c>
      <c r="I23" s="28">
        <v>5241.1099999999997</v>
      </c>
      <c r="J23" s="21">
        <f t="shared" si="0"/>
        <v>6551.3899999999994</v>
      </c>
      <c r="K23" s="22"/>
      <c r="L23" s="22"/>
      <c r="M23" s="22"/>
      <c r="N23" s="22"/>
      <c r="O23" s="22"/>
      <c r="P23" s="22"/>
      <c r="Q23" s="22"/>
      <c r="R23" s="23"/>
      <c r="S23" s="23"/>
      <c r="T23" s="23"/>
      <c r="U23" s="23"/>
      <c r="V23" s="23"/>
      <c r="W23" s="23"/>
      <c r="X23" s="23"/>
      <c r="Y23" s="23"/>
      <c r="Z23" s="23"/>
      <c r="AA23" s="6"/>
      <c r="AB23" s="6"/>
      <c r="AC23" s="6"/>
      <c r="AD23" s="6"/>
    </row>
    <row r="24" spans="1:30" ht="18" customHeight="1" x14ac:dyDescent="0.2">
      <c r="A24" s="19" t="s">
        <v>57</v>
      </c>
      <c r="B24" s="24" t="s">
        <v>53</v>
      </c>
      <c r="C24" s="24"/>
      <c r="D24" s="24" t="s">
        <v>48</v>
      </c>
      <c r="E24" s="25">
        <v>1</v>
      </c>
      <c r="F24" s="19"/>
      <c r="G24" s="26">
        <v>0</v>
      </c>
      <c r="H24" s="28"/>
      <c r="I24" s="28"/>
      <c r="J24" s="21">
        <f t="shared" si="0"/>
        <v>0</v>
      </c>
      <c r="K24" s="22"/>
      <c r="L24" s="22"/>
      <c r="M24" s="22"/>
      <c r="N24" s="22"/>
      <c r="O24" s="22"/>
      <c r="P24" s="22"/>
      <c r="Q24" s="22"/>
      <c r="R24" s="23"/>
      <c r="S24" s="23"/>
      <c r="T24" s="23"/>
      <c r="U24" s="23"/>
      <c r="V24" s="23"/>
      <c r="W24" s="23"/>
      <c r="X24" s="23"/>
      <c r="Y24" s="23"/>
      <c r="Z24" s="23"/>
      <c r="AA24" s="6"/>
      <c r="AB24" s="6"/>
      <c r="AC24" s="6"/>
      <c r="AD24" s="6"/>
    </row>
    <row r="25" spans="1:30" ht="18" customHeight="1" x14ac:dyDescent="0.2">
      <c r="A25" s="19" t="s">
        <v>58</v>
      </c>
      <c r="B25" s="24" t="s">
        <v>53</v>
      </c>
      <c r="C25" s="24"/>
      <c r="D25" s="24" t="s">
        <v>22</v>
      </c>
      <c r="E25" s="25">
        <v>1</v>
      </c>
      <c r="F25" s="19" t="s">
        <v>365</v>
      </c>
      <c r="G25" s="26">
        <v>0</v>
      </c>
      <c r="H25" s="28">
        <v>1310.28</v>
      </c>
      <c r="I25" s="28">
        <v>5241.1099999999997</v>
      </c>
      <c r="J25" s="21">
        <f t="shared" si="0"/>
        <v>6551.3899999999994</v>
      </c>
      <c r="K25" s="22"/>
      <c r="L25" s="22"/>
      <c r="M25" s="22"/>
      <c r="N25" s="22"/>
      <c r="O25" s="22"/>
      <c r="P25" s="22"/>
      <c r="Q25" s="22"/>
      <c r="R25" s="23"/>
      <c r="S25" s="23"/>
      <c r="T25" s="23"/>
      <c r="U25" s="23"/>
      <c r="V25" s="23"/>
      <c r="W25" s="23"/>
      <c r="X25" s="23"/>
      <c r="Y25" s="23"/>
      <c r="Z25" s="23"/>
      <c r="AA25" s="6"/>
      <c r="AB25" s="6"/>
      <c r="AC25" s="6"/>
      <c r="AD25" s="6"/>
    </row>
    <row r="26" spans="1:30" ht="18" customHeight="1" x14ac:dyDescent="0.2">
      <c r="A26" s="19" t="s">
        <v>59</v>
      </c>
      <c r="B26" s="24" t="s">
        <v>53</v>
      </c>
      <c r="C26" s="24"/>
      <c r="D26" s="24" t="s">
        <v>22</v>
      </c>
      <c r="E26" s="25">
        <v>1</v>
      </c>
      <c r="F26" s="19" t="s">
        <v>358</v>
      </c>
      <c r="G26" s="26">
        <v>0</v>
      </c>
      <c r="H26" s="28">
        <v>1310.28</v>
      </c>
      <c r="I26" s="28">
        <v>5241.1099999999997</v>
      </c>
      <c r="J26" s="21">
        <f t="shared" si="0"/>
        <v>6551.3899999999994</v>
      </c>
      <c r="K26" s="22"/>
      <c r="L26" s="22"/>
      <c r="M26" s="22"/>
      <c r="N26" s="22"/>
      <c r="O26" s="22"/>
      <c r="P26" s="22"/>
      <c r="Q26" s="22"/>
      <c r="R26" s="23"/>
      <c r="S26" s="23"/>
      <c r="T26" s="23"/>
      <c r="U26" s="23"/>
      <c r="V26" s="23"/>
      <c r="W26" s="23"/>
      <c r="X26" s="23"/>
      <c r="Y26" s="23"/>
      <c r="Z26" s="23"/>
      <c r="AA26" s="6"/>
      <c r="AB26" s="6"/>
      <c r="AC26" s="6"/>
      <c r="AD26" s="6"/>
    </row>
    <row r="27" spans="1:30" ht="18" customHeight="1" x14ac:dyDescent="0.2">
      <c r="A27" s="19" t="s">
        <v>61</v>
      </c>
      <c r="B27" s="24" t="s">
        <v>53</v>
      </c>
      <c r="C27" s="24"/>
      <c r="D27" s="24" t="s">
        <v>22</v>
      </c>
      <c r="E27" s="25">
        <v>1</v>
      </c>
      <c r="F27" s="19" t="s">
        <v>366</v>
      </c>
      <c r="G27" s="26">
        <v>0</v>
      </c>
      <c r="H27" s="28">
        <v>1310.28</v>
      </c>
      <c r="I27" s="28">
        <v>5241.1099999999997</v>
      </c>
      <c r="J27" s="21">
        <f t="shared" si="0"/>
        <v>6551.3899999999994</v>
      </c>
      <c r="K27" s="22"/>
      <c r="L27" s="22"/>
      <c r="M27" s="22"/>
      <c r="N27" s="22"/>
      <c r="O27" s="22"/>
      <c r="P27" s="22"/>
      <c r="Q27" s="22"/>
      <c r="R27" s="23"/>
      <c r="S27" s="23"/>
      <c r="T27" s="23"/>
      <c r="U27" s="23"/>
      <c r="V27" s="23"/>
      <c r="W27" s="23"/>
      <c r="X27" s="23"/>
      <c r="Y27" s="23"/>
      <c r="Z27" s="23"/>
      <c r="AA27" s="6"/>
      <c r="AB27" s="6"/>
      <c r="AC27" s="6"/>
      <c r="AD27" s="6"/>
    </row>
    <row r="28" spans="1:30" ht="18" customHeight="1" x14ac:dyDescent="0.2">
      <c r="A28" s="19" t="s">
        <v>63</v>
      </c>
      <c r="B28" s="24" t="s">
        <v>53</v>
      </c>
      <c r="C28" s="24"/>
      <c r="D28" s="24" t="s">
        <v>22</v>
      </c>
      <c r="E28" s="25">
        <v>1</v>
      </c>
      <c r="F28" s="19" t="s">
        <v>367</v>
      </c>
      <c r="G28" s="26">
        <v>0</v>
      </c>
      <c r="H28" s="28"/>
      <c r="I28" s="28"/>
      <c r="J28" s="21">
        <f t="shared" si="0"/>
        <v>0</v>
      </c>
      <c r="K28" s="22"/>
      <c r="L28" s="22"/>
      <c r="M28" s="22"/>
      <c r="N28" s="22"/>
      <c r="O28" s="22"/>
      <c r="P28" s="22"/>
      <c r="Q28" s="22"/>
      <c r="R28" s="23"/>
      <c r="S28" s="23"/>
      <c r="T28" s="23"/>
      <c r="U28" s="23"/>
      <c r="V28" s="23"/>
      <c r="W28" s="23"/>
      <c r="X28" s="23"/>
      <c r="Y28" s="23"/>
      <c r="Z28" s="23"/>
      <c r="AA28" s="6"/>
      <c r="AB28" s="6"/>
      <c r="AC28" s="6"/>
      <c r="AD28" s="6"/>
    </row>
    <row r="29" spans="1:30" ht="18" customHeight="1" x14ac:dyDescent="0.2">
      <c r="A29" s="19" t="s">
        <v>64</v>
      </c>
      <c r="B29" s="24" t="s">
        <v>53</v>
      </c>
      <c r="C29" s="24"/>
      <c r="D29" s="24" t="s">
        <v>22</v>
      </c>
      <c r="E29" s="25">
        <v>1</v>
      </c>
      <c r="F29" s="19" t="s">
        <v>65</v>
      </c>
      <c r="G29" s="26">
        <v>0</v>
      </c>
      <c r="H29" s="28">
        <v>1310.28</v>
      </c>
      <c r="I29" s="28">
        <v>5241.1099999999997</v>
      </c>
      <c r="J29" s="21">
        <f t="shared" si="0"/>
        <v>6551.3899999999994</v>
      </c>
      <c r="K29" s="22"/>
      <c r="L29" s="22"/>
      <c r="M29" s="22"/>
      <c r="N29" s="22"/>
      <c r="O29" s="22"/>
      <c r="P29" s="22"/>
      <c r="Q29" s="22"/>
      <c r="R29" s="23"/>
      <c r="S29" s="23"/>
      <c r="T29" s="23"/>
      <c r="U29" s="23"/>
      <c r="V29" s="23"/>
      <c r="W29" s="23"/>
      <c r="X29" s="23"/>
      <c r="Y29" s="23"/>
      <c r="Z29" s="23"/>
      <c r="AA29" s="6"/>
      <c r="AB29" s="6"/>
      <c r="AC29" s="6"/>
      <c r="AD29" s="6"/>
    </row>
    <row r="30" spans="1:30" ht="18" customHeight="1" x14ac:dyDescent="0.2">
      <c r="A30" s="19" t="s">
        <v>64</v>
      </c>
      <c r="B30" s="24" t="s">
        <v>53</v>
      </c>
      <c r="C30" s="24"/>
      <c r="D30" s="24" t="s">
        <v>22</v>
      </c>
      <c r="E30" s="25">
        <v>1</v>
      </c>
      <c r="F30" s="19" t="s">
        <v>346</v>
      </c>
      <c r="G30" s="26">
        <v>0</v>
      </c>
      <c r="H30" s="28">
        <v>1310.28</v>
      </c>
      <c r="I30" s="28">
        <v>5241.1099999999997</v>
      </c>
      <c r="J30" s="21">
        <f t="shared" si="0"/>
        <v>6551.3899999999994</v>
      </c>
      <c r="K30" s="22"/>
      <c r="L30" s="22"/>
      <c r="M30" s="22"/>
      <c r="N30" s="22"/>
      <c r="O30" s="22"/>
      <c r="P30" s="22"/>
      <c r="Q30" s="22"/>
      <c r="R30" s="23"/>
      <c r="S30" s="23"/>
      <c r="T30" s="23"/>
      <c r="U30" s="23"/>
      <c r="V30" s="23"/>
      <c r="W30" s="23"/>
      <c r="X30" s="23"/>
      <c r="Y30" s="23"/>
      <c r="Z30" s="23"/>
      <c r="AA30" s="6"/>
      <c r="AB30" s="6"/>
      <c r="AC30" s="6"/>
      <c r="AD30" s="6"/>
    </row>
    <row r="31" spans="1:30" ht="18" customHeight="1" x14ac:dyDescent="0.2">
      <c r="A31" s="19" t="s">
        <v>66</v>
      </c>
      <c r="B31" s="24" t="s">
        <v>53</v>
      </c>
      <c r="C31" s="24"/>
      <c r="D31" s="24" t="s">
        <v>48</v>
      </c>
      <c r="E31" s="25">
        <v>1</v>
      </c>
      <c r="F31" s="19"/>
      <c r="G31" s="26">
        <v>0</v>
      </c>
      <c r="H31" s="28">
        <v>1310.28</v>
      </c>
      <c r="I31" s="28">
        <v>5241.1099999999997</v>
      </c>
      <c r="J31" s="21">
        <f t="shared" si="0"/>
        <v>6551.3899999999994</v>
      </c>
      <c r="K31" s="22"/>
      <c r="L31" s="22"/>
      <c r="M31" s="22"/>
      <c r="N31" s="22"/>
      <c r="O31" s="22"/>
      <c r="P31" s="22"/>
      <c r="Q31" s="22"/>
      <c r="R31" s="23"/>
      <c r="S31" s="23"/>
      <c r="T31" s="23"/>
      <c r="U31" s="23"/>
      <c r="V31" s="23"/>
      <c r="W31" s="23"/>
      <c r="X31" s="23"/>
      <c r="Y31" s="23"/>
      <c r="Z31" s="23"/>
      <c r="AA31" s="6"/>
      <c r="AB31" s="6"/>
      <c r="AC31" s="6"/>
      <c r="AD31" s="6"/>
    </row>
    <row r="32" spans="1:30" ht="18" customHeight="1" x14ac:dyDescent="0.2">
      <c r="A32" s="19" t="s">
        <v>67</v>
      </c>
      <c r="B32" s="24" t="s">
        <v>53</v>
      </c>
      <c r="C32" s="24"/>
      <c r="D32" s="24" t="s">
        <v>22</v>
      </c>
      <c r="E32" s="25">
        <v>1</v>
      </c>
      <c r="F32" s="19" t="s">
        <v>68</v>
      </c>
      <c r="G32" s="26">
        <v>0</v>
      </c>
      <c r="H32" s="28">
        <v>1310.28</v>
      </c>
      <c r="I32" s="28">
        <v>5241.1099999999997</v>
      </c>
      <c r="J32" s="21">
        <f t="shared" si="0"/>
        <v>6551.3899999999994</v>
      </c>
      <c r="K32" s="22"/>
      <c r="L32" s="22"/>
      <c r="M32" s="22"/>
      <c r="N32" s="22"/>
      <c r="O32" s="22"/>
      <c r="P32" s="22"/>
      <c r="Q32" s="22"/>
      <c r="R32" s="23"/>
      <c r="S32" s="23"/>
      <c r="T32" s="23"/>
      <c r="U32" s="23"/>
      <c r="V32" s="23"/>
      <c r="W32" s="23"/>
      <c r="X32" s="23"/>
      <c r="Y32" s="23"/>
      <c r="Z32" s="23"/>
      <c r="AA32" s="6"/>
      <c r="AB32" s="6"/>
      <c r="AC32" s="6"/>
      <c r="AD32" s="6"/>
    </row>
    <row r="33" spans="1:30" ht="18" customHeight="1" x14ac:dyDescent="0.2">
      <c r="A33" s="19" t="s">
        <v>69</v>
      </c>
      <c r="B33" s="24" t="s">
        <v>53</v>
      </c>
      <c r="C33" s="24"/>
      <c r="D33" s="24" t="s">
        <v>22</v>
      </c>
      <c r="E33" s="25">
        <v>1</v>
      </c>
      <c r="F33" s="19" t="s">
        <v>70</v>
      </c>
      <c r="G33" s="26">
        <v>0</v>
      </c>
      <c r="H33" s="28">
        <v>1310.28</v>
      </c>
      <c r="I33" s="28">
        <v>5241.1099999999997</v>
      </c>
      <c r="J33" s="21">
        <f t="shared" si="0"/>
        <v>6551.3899999999994</v>
      </c>
      <c r="K33" s="22"/>
      <c r="L33" s="22"/>
      <c r="M33" s="22"/>
      <c r="N33" s="22"/>
      <c r="O33" s="22"/>
      <c r="P33" s="22"/>
      <c r="Q33" s="22"/>
      <c r="R33" s="23"/>
      <c r="S33" s="23"/>
      <c r="T33" s="23"/>
      <c r="U33" s="23"/>
      <c r="V33" s="23"/>
      <c r="W33" s="23"/>
      <c r="X33" s="23"/>
      <c r="Y33" s="23"/>
      <c r="Z33" s="23"/>
      <c r="AA33" s="6"/>
      <c r="AB33" s="6"/>
      <c r="AC33" s="6"/>
      <c r="AD33" s="6"/>
    </row>
    <row r="34" spans="1:30" ht="18" customHeight="1" x14ac:dyDescent="0.2">
      <c r="A34" s="19" t="s">
        <v>71</v>
      </c>
      <c r="B34" s="24" t="s">
        <v>53</v>
      </c>
      <c r="C34" s="24"/>
      <c r="D34" s="24" t="s">
        <v>22</v>
      </c>
      <c r="E34" s="25">
        <v>1</v>
      </c>
      <c r="F34" s="19" t="s">
        <v>72</v>
      </c>
      <c r="G34" s="26">
        <v>0</v>
      </c>
      <c r="H34" s="28">
        <v>1310.28</v>
      </c>
      <c r="I34" s="28">
        <v>5241.1099999999997</v>
      </c>
      <c r="J34" s="21">
        <f t="shared" si="0"/>
        <v>6551.3899999999994</v>
      </c>
      <c r="K34" s="22"/>
      <c r="L34" s="22"/>
      <c r="M34" s="22"/>
      <c r="N34" s="22"/>
      <c r="O34" s="22"/>
      <c r="P34" s="22"/>
      <c r="Q34" s="22"/>
      <c r="R34" s="23"/>
      <c r="S34" s="23"/>
      <c r="T34" s="23"/>
      <c r="U34" s="23"/>
      <c r="V34" s="23"/>
      <c r="W34" s="23"/>
      <c r="X34" s="23"/>
      <c r="Y34" s="23"/>
      <c r="Z34" s="23"/>
      <c r="AA34" s="6"/>
      <c r="AB34" s="6"/>
      <c r="AC34" s="6"/>
      <c r="AD34" s="6"/>
    </row>
    <row r="35" spans="1:30" ht="18" customHeight="1" x14ac:dyDescent="0.2">
      <c r="A35" s="19" t="s">
        <v>73</v>
      </c>
      <c r="B35" s="24" t="s">
        <v>53</v>
      </c>
      <c r="C35" s="24"/>
      <c r="D35" s="24" t="s">
        <v>22</v>
      </c>
      <c r="E35" s="25">
        <v>1</v>
      </c>
      <c r="F35" s="19" t="s">
        <v>74</v>
      </c>
      <c r="G35" s="26">
        <v>0</v>
      </c>
      <c r="H35" s="28">
        <v>1310.28</v>
      </c>
      <c r="I35" s="28">
        <v>5241.1099999999997</v>
      </c>
      <c r="J35" s="21">
        <f t="shared" si="0"/>
        <v>6551.3899999999994</v>
      </c>
      <c r="K35" s="22"/>
      <c r="L35" s="22"/>
      <c r="M35" s="22"/>
      <c r="N35" s="22"/>
      <c r="O35" s="22"/>
      <c r="P35" s="22"/>
      <c r="Q35" s="22"/>
      <c r="R35" s="23"/>
      <c r="S35" s="23"/>
      <c r="T35" s="23"/>
      <c r="U35" s="23"/>
      <c r="V35" s="23"/>
      <c r="W35" s="23"/>
      <c r="X35" s="23"/>
      <c r="Y35" s="23"/>
      <c r="Z35" s="23"/>
      <c r="AA35" s="6"/>
      <c r="AB35" s="6"/>
      <c r="AC35" s="6"/>
      <c r="AD35" s="6"/>
    </row>
    <row r="36" spans="1:30" ht="18" customHeight="1" x14ac:dyDescent="0.2">
      <c r="A36" s="19" t="s">
        <v>75</v>
      </c>
      <c r="B36" s="24" t="s">
        <v>53</v>
      </c>
      <c r="C36" s="24"/>
      <c r="D36" s="24" t="s">
        <v>22</v>
      </c>
      <c r="E36" s="25">
        <v>1</v>
      </c>
      <c r="F36" s="19" t="s">
        <v>368</v>
      </c>
      <c r="G36" s="26">
        <v>0</v>
      </c>
      <c r="H36" s="28">
        <v>1310.28</v>
      </c>
      <c r="I36" s="28">
        <v>5241.1099999999997</v>
      </c>
      <c r="J36" s="21">
        <f t="shared" si="0"/>
        <v>6551.3899999999994</v>
      </c>
      <c r="K36" s="22"/>
      <c r="L36" s="22"/>
      <c r="M36" s="22"/>
      <c r="N36" s="22"/>
      <c r="O36" s="22"/>
      <c r="P36" s="22"/>
      <c r="Q36" s="22"/>
      <c r="R36" s="23"/>
      <c r="S36" s="23"/>
      <c r="T36" s="23"/>
      <c r="U36" s="23"/>
      <c r="V36" s="23"/>
      <c r="W36" s="23"/>
      <c r="X36" s="23"/>
      <c r="Y36" s="23"/>
      <c r="Z36" s="23"/>
      <c r="AA36" s="6"/>
      <c r="AB36" s="6"/>
      <c r="AC36" s="6"/>
      <c r="AD36" s="6"/>
    </row>
    <row r="37" spans="1:30" ht="18" customHeight="1" x14ac:dyDescent="0.2">
      <c r="A37" s="19" t="s">
        <v>77</v>
      </c>
      <c r="B37" s="24" t="s">
        <v>78</v>
      </c>
      <c r="C37" s="24"/>
      <c r="D37" s="24" t="s">
        <v>22</v>
      </c>
      <c r="E37" s="25">
        <v>1</v>
      </c>
      <c r="F37" s="19" t="s">
        <v>352</v>
      </c>
      <c r="G37" s="26">
        <v>0</v>
      </c>
      <c r="H37" s="28">
        <v>1079.06</v>
      </c>
      <c r="I37" s="28">
        <v>4316.21</v>
      </c>
      <c r="J37" s="21">
        <f t="shared" si="0"/>
        <v>5395.27</v>
      </c>
      <c r="K37" s="22"/>
      <c r="L37" s="22"/>
      <c r="M37" s="22"/>
      <c r="N37" s="22"/>
      <c r="O37" s="22"/>
      <c r="P37" s="22"/>
      <c r="Q37" s="22"/>
      <c r="R37" s="23"/>
      <c r="S37" s="23"/>
      <c r="T37" s="23"/>
      <c r="U37" s="23"/>
      <c r="V37" s="23"/>
      <c r="W37" s="23"/>
      <c r="X37" s="23"/>
      <c r="Y37" s="23"/>
      <c r="Z37" s="23"/>
      <c r="AA37" s="6"/>
      <c r="AB37" s="6"/>
      <c r="AC37" s="6"/>
      <c r="AD37" s="6"/>
    </row>
    <row r="38" spans="1:30" ht="18" customHeight="1" x14ac:dyDescent="0.2">
      <c r="A38" s="19" t="s">
        <v>79</v>
      </c>
      <c r="B38" s="24" t="s">
        <v>78</v>
      </c>
      <c r="C38" s="24"/>
      <c r="D38" s="24" t="s">
        <v>22</v>
      </c>
      <c r="E38" s="25">
        <v>1</v>
      </c>
      <c r="F38" s="19" t="s">
        <v>80</v>
      </c>
      <c r="G38" s="26">
        <v>0</v>
      </c>
      <c r="H38" s="28">
        <v>1079.06</v>
      </c>
      <c r="I38" s="28">
        <v>4316.21</v>
      </c>
      <c r="J38" s="21">
        <f t="shared" si="0"/>
        <v>5395.27</v>
      </c>
      <c r="K38" s="22"/>
      <c r="L38" s="22"/>
      <c r="M38" s="22"/>
      <c r="N38" s="22"/>
      <c r="O38" s="22"/>
      <c r="P38" s="22"/>
      <c r="Q38" s="22"/>
      <c r="R38" s="23"/>
      <c r="S38" s="23"/>
      <c r="T38" s="23"/>
      <c r="U38" s="23"/>
      <c r="V38" s="23"/>
      <c r="W38" s="23"/>
      <c r="X38" s="23"/>
      <c r="Y38" s="23"/>
      <c r="Z38" s="23"/>
      <c r="AA38" s="6"/>
      <c r="AB38" s="6"/>
      <c r="AC38" s="6"/>
      <c r="AD38" s="6"/>
    </row>
    <row r="39" spans="1:30" ht="18" customHeight="1" x14ac:dyDescent="0.2">
      <c r="A39" s="19" t="s">
        <v>81</v>
      </c>
      <c r="B39" s="24" t="s">
        <v>78</v>
      </c>
      <c r="C39" s="24"/>
      <c r="D39" s="24" t="s">
        <v>22</v>
      </c>
      <c r="E39" s="25">
        <v>1</v>
      </c>
      <c r="F39" s="19" t="s">
        <v>82</v>
      </c>
      <c r="G39" s="26">
        <v>0</v>
      </c>
      <c r="H39" s="28">
        <v>1079.06</v>
      </c>
      <c r="I39" s="28">
        <v>4316.21</v>
      </c>
      <c r="J39" s="21">
        <f t="shared" si="0"/>
        <v>5395.27</v>
      </c>
      <c r="K39" s="22"/>
      <c r="L39" s="22"/>
      <c r="M39" s="22"/>
      <c r="N39" s="22"/>
      <c r="O39" s="22"/>
      <c r="P39" s="22"/>
      <c r="Q39" s="22"/>
      <c r="R39" s="23"/>
      <c r="S39" s="23"/>
      <c r="T39" s="23"/>
      <c r="U39" s="23"/>
      <c r="V39" s="23"/>
      <c r="W39" s="23"/>
      <c r="X39" s="23"/>
      <c r="Y39" s="23"/>
      <c r="Z39" s="23"/>
      <c r="AA39" s="6"/>
      <c r="AB39" s="6"/>
      <c r="AC39" s="6"/>
      <c r="AD39" s="6"/>
    </row>
    <row r="40" spans="1:30" ht="18" customHeight="1" x14ac:dyDescent="0.2">
      <c r="A40" s="19" t="s">
        <v>81</v>
      </c>
      <c r="B40" s="24" t="s">
        <v>78</v>
      </c>
      <c r="C40" s="24"/>
      <c r="D40" s="24" t="s">
        <v>48</v>
      </c>
      <c r="E40" s="25">
        <v>1</v>
      </c>
      <c r="F40" s="19"/>
      <c r="G40" s="26">
        <v>0</v>
      </c>
      <c r="H40" s="28"/>
      <c r="I40" s="28"/>
      <c r="J40" s="21">
        <f t="shared" si="0"/>
        <v>0</v>
      </c>
      <c r="K40" s="22"/>
      <c r="L40" s="22"/>
      <c r="M40" s="22"/>
      <c r="N40" s="22"/>
      <c r="O40" s="22"/>
      <c r="P40" s="22"/>
      <c r="Q40" s="22"/>
      <c r="R40" s="23"/>
      <c r="S40" s="23"/>
      <c r="T40" s="23"/>
      <c r="U40" s="23"/>
      <c r="V40" s="23"/>
      <c r="W40" s="23"/>
      <c r="X40" s="23"/>
      <c r="Y40" s="23"/>
      <c r="Z40" s="23"/>
      <c r="AA40" s="6"/>
      <c r="AB40" s="6"/>
      <c r="AC40" s="6"/>
      <c r="AD40" s="6"/>
    </row>
    <row r="41" spans="1:30" ht="18" customHeight="1" x14ac:dyDescent="0.2">
      <c r="A41" s="19" t="s">
        <v>81</v>
      </c>
      <c r="B41" s="24" t="s">
        <v>78</v>
      </c>
      <c r="C41" s="24"/>
      <c r="D41" s="24" t="s">
        <v>48</v>
      </c>
      <c r="E41" s="25">
        <v>1</v>
      </c>
      <c r="F41" s="19"/>
      <c r="G41" s="26">
        <v>0</v>
      </c>
      <c r="H41" s="28"/>
      <c r="I41" s="28"/>
      <c r="J41" s="21">
        <f t="shared" si="0"/>
        <v>0</v>
      </c>
      <c r="K41" s="22"/>
      <c r="L41" s="22"/>
      <c r="M41" s="22"/>
      <c r="N41" s="22"/>
      <c r="O41" s="22"/>
      <c r="P41" s="22"/>
      <c r="Q41" s="22"/>
      <c r="R41" s="23"/>
      <c r="S41" s="23"/>
      <c r="T41" s="23"/>
      <c r="U41" s="23"/>
      <c r="V41" s="23"/>
      <c r="W41" s="23"/>
      <c r="X41" s="23"/>
      <c r="Y41" s="23"/>
      <c r="Z41" s="23"/>
      <c r="AA41" s="6"/>
      <c r="AB41" s="6"/>
      <c r="AC41" s="6"/>
      <c r="AD41" s="6"/>
    </row>
    <row r="42" spans="1:30" ht="18" customHeight="1" x14ac:dyDescent="0.2">
      <c r="A42" s="19" t="s">
        <v>83</v>
      </c>
      <c r="B42" s="24" t="s">
        <v>78</v>
      </c>
      <c r="C42" s="24"/>
      <c r="D42" s="24" t="s">
        <v>28</v>
      </c>
      <c r="E42" s="25">
        <v>1</v>
      </c>
      <c r="F42" s="19" t="s">
        <v>353</v>
      </c>
      <c r="G42" s="26">
        <v>0</v>
      </c>
      <c r="H42" s="28"/>
      <c r="I42" s="28">
        <v>4316.21</v>
      </c>
      <c r="J42" s="21">
        <f t="shared" si="0"/>
        <v>4316.21</v>
      </c>
      <c r="K42" s="22"/>
      <c r="L42" s="22"/>
      <c r="M42" s="22"/>
      <c r="N42" s="22"/>
      <c r="O42" s="22"/>
      <c r="P42" s="22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6"/>
      <c r="AB42" s="6"/>
      <c r="AC42" s="6"/>
      <c r="AD42" s="6"/>
    </row>
    <row r="43" spans="1:30" ht="18" customHeight="1" x14ac:dyDescent="0.2">
      <c r="A43" s="19" t="s">
        <v>84</v>
      </c>
      <c r="B43" s="24" t="s">
        <v>78</v>
      </c>
      <c r="C43" s="24"/>
      <c r="D43" s="24" t="s">
        <v>28</v>
      </c>
      <c r="E43" s="25">
        <v>1</v>
      </c>
      <c r="F43" s="19" t="s">
        <v>85</v>
      </c>
      <c r="G43" s="26">
        <v>0</v>
      </c>
      <c r="H43" s="28"/>
      <c r="I43" s="28">
        <v>4316.21</v>
      </c>
      <c r="J43" s="21">
        <f t="shared" si="0"/>
        <v>4316.21</v>
      </c>
      <c r="K43" s="22"/>
      <c r="L43" s="22"/>
      <c r="M43" s="22"/>
      <c r="N43" s="22"/>
      <c r="O43" s="22"/>
      <c r="P43" s="22"/>
      <c r="Q43" s="22"/>
      <c r="R43" s="23"/>
      <c r="S43" s="23"/>
      <c r="T43" s="23"/>
      <c r="U43" s="23"/>
      <c r="V43" s="23"/>
      <c r="W43" s="23"/>
      <c r="X43" s="23"/>
      <c r="Y43" s="23"/>
      <c r="Z43" s="23"/>
      <c r="AA43" s="6"/>
      <c r="AB43" s="6"/>
      <c r="AC43" s="6"/>
      <c r="AD43" s="6"/>
    </row>
    <row r="44" spans="1:30" ht="18" customHeight="1" x14ac:dyDescent="0.2">
      <c r="A44" s="27" t="s">
        <v>86</v>
      </c>
      <c r="B44" s="24" t="s">
        <v>78</v>
      </c>
      <c r="C44" s="24"/>
      <c r="D44" s="24" t="s">
        <v>22</v>
      </c>
      <c r="E44" s="25">
        <v>1</v>
      </c>
      <c r="F44" s="19" t="s">
        <v>87</v>
      </c>
      <c r="G44" s="26">
        <v>0</v>
      </c>
      <c r="H44" s="28">
        <v>1079.06</v>
      </c>
      <c r="I44" s="28">
        <v>4316.21</v>
      </c>
      <c r="J44" s="21">
        <f t="shared" si="0"/>
        <v>5395.27</v>
      </c>
      <c r="K44" s="22"/>
      <c r="L44" s="22"/>
      <c r="M44" s="22"/>
      <c r="N44" s="22"/>
      <c r="O44" s="22"/>
      <c r="P44" s="22"/>
      <c r="Q44" s="22"/>
      <c r="R44" s="23"/>
      <c r="S44" s="23"/>
      <c r="T44" s="23"/>
      <c r="U44" s="23"/>
      <c r="V44" s="23"/>
      <c r="W44" s="23"/>
      <c r="X44" s="23"/>
      <c r="Y44" s="23"/>
      <c r="Z44" s="23"/>
      <c r="AA44" s="6"/>
      <c r="AB44" s="6"/>
      <c r="AC44" s="6"/>
      <c r="AD44" s="6"/>
    </row>
    <row r="45" spans="1:30" ht="18" customHeight="1" x14ac:dyDescent="0.2">
      <c r="A45" s="19" t="s">
        <v>88</v>
      </c>
      <c r="B45" s="24" t="s">
        <v>78</v>
      </c>
      <c r="C45" s="24"/>
      <c r="D45" s="24" t="s">
        <v>22</v>
      </c>
      <c r="E45" s="25">
        <v>1</v>
      </c>
      <c r="F45" s="19" t="s">
        <v>89</v>
      </c>
      <c r="G45" s="26">
        <v>0</v>
      </c>
      <c r="H45" s="28">
        <v>1079.06</v>
      </c>
      <c r="I45" s="28">
        <v>4316.21</v>
      </c>
      <c r="J45" s="21">
        <f t="shared" si="0"/>
        <v>5395.27</v>
      </c>
      <c r="K45" s="22"/>
      <c r="L45" s="22"/>
      <c r="M45" s="22"/>
      <c r="N45" s="22"/>
      <c r="O45" s="22"/>
      <c r="P45" s="22"/>
      <c r="Q45" s="22"/>
      <c r="R45" s="23"/>
      <c r="S45" s="23"/>
      <c r="T45" s="23"/>
      <c r="U45" s="23"/>
      <c r="V45" s="23"/>
      <c r="W45" s="23"/>
      <c r="X45" s="23"/>
      <c r="Y45" s="23"/>
      <c r="Z45" s="23"/>
      <c r="AA45" s="6"/>
      <c r="AB45" s="6"/>
      <c r="AC45" s="6"/>
      <c r="AD45" s="6"/>
    </row>
    <row r="46" spans="1:30" ht="18" customHeight="1" x14ac:dyDescent="0.2">
      <c r="A46" s="19" t="s">
        <v>90</v>
      </c>
      <c r="B46" s="24" t="s">
        <v>78</v>
      </c>
      <c r="C46" s="24"/>
      <c r="D46" s="24" t="s">
        <v>22</v>
      </c>
      <c r="E46" s="25">
        <v>1</v>
      </c>
      <c r="F46" s="19" t="s">
        <v>344</v>
      </c>
      <c r="G46" s="26">
        <v>0</v>
      </c>
      <c r="H46" s="28">
        <v>1079.06</v>
      </c>
      <c r="I46" s="28">
        <v>4316.21</v>
      </c>
      <c r="J46" s="21">
        <f t="shared" si="0"/>
        <v>5395.27</v>
      </c>
      <c r="K46" s="22"/>
      <c r="L46" s="22"/>
      <c r="M46" s="22"/>
      <c r="N46" s="22"/>
      <c r="O46" s="22"/>
      <c r="P46" s="22"/>
      <c r="Q46" s="22"/>
      <c r="R46" s="23"/>
      <c r="S46" s="23"/>
      <c r="T46" s="23"/>
      <c r="U46" s="23"/>
      <c r="V46" s="23"/>
      <c r="W46" s="23"/>
      <c r="X46" s="23"/>
      <c r="Y46" s="23"/>
      <c r="Z46" s="23"/>
      <c r="AA46" s="6"/>
      <c r="AB46" s="6"/>
      <c r="AC46" s="6"/>
      <c r="AD46" s="6"/>
    </row>
    <row r="47" spans="1:30" ht="18" customHeight="1" x14ac:dyDescent="0.2">
      <c r="A47" s="19" t="s">
        <v>92</v>
      </c>
      <c r="B47" s="24" t="s">
        <v>93</v>
      </c>
      <c r="C47" s="24"/>
      <c r="D47" s="24" t="s">
        <v>22</v>
      </c>
      <c r="E47" s="25">
        <v>1</v>
      </c>
      <c r="F47" s="19" t="s">
        <v>369</v>
      </c>
      <c r="G47" s="26">
        <v>0</v>
      </c>
      <c r="H47" s="28">
        <v>936.46</v>
      </c>
      <c r="I47" s="28">
        <v>3745.85</v>
      </c>
      <c r="J47" s="21">
        <f t="shared" si="0"/>
        <v>4682.3099999999995</v>
      </c>
      <c r="K47" s="22"/>
      <c r="L47" s="22"/>
      <c r="M47" s="22"/>
      <c r="N47" s="22"/>
      <c r="O47" s="22"/>
      <c r="P47" s="22"/>
      <c r="Q47" s="22"/>
      <c r="R47" s="23"/>
      <c r="S47" s="23"/>
      <c r="T47" s="23"/>
      <c r="U47" s="23"/>
      <c r="V47" s="23"/>
      <c r="W47" s="23"/>
      <c r="X47" s="23"/>
      <c r="Y47" s="23"/>
      <c r="Z47" s="23"/>
      <c r="AA47" s="6"/>
      <c r="AB47" s="6"/>
      <c r="AC47" s="6"/>
      <c r="AD47" s="6"/>
    </row>
    <row r="48" spans="1:30" ht="18" customHeight="1" x14ac:dyDescent="0.2">
      <c r="A48" s="19" t="s">
        <v>94</v>
      </c>
      <c r="B48" s="24" t="s">
        <v>95</v>
      </c>
      <c r="C48" s="24"/>
      <c r="D48" s="24" t="s">
        <v>22</v>
      </c>
      <c r="E48" s="25">
        <v>1</v>
      </c>
      <c r="F48" s="19" t="s">
        <v>359</v>
      </c>
      <c r="G48" s="26">
        <v>0</v>
      </c>
      <c r="H48" s="28">
        <v>770.75</v>
      </c>
      <c r="I48" s="28">
        <v>3083.01</v>
      </c>
      <c r="J48" s="21">
        <f t="shared" si="0"/>
        <v>3853.76</v>
      </c>
      <c r="K48" s="22"/>
      <c r="L48" s="22"/>
      <c r="M48" s="22"/>
      <c r="N48" s="22"/>
      <c r="O48" s="22"/>
      <c r="P48" s="22"/>
      <c r="Q48" s="22"/>
      <c r="R48" s="23"/>
      <c r="S48" s="23"/>
      <c r="T48" s="23"/>
      <c r="U48" s="23"/>
      <c r="V48" s="23"/>
      <c r="W48" s="23"/>
      <c r="X48" s="23"/>
      <c r="Y48" s="23"/>
      <c r="Z48" s="23"/>
      <c r="AA48" s="6"/>
      <c r="AB48" s="6"/>
      <c r="AC48" s="6"/>
      <c r="AD48" s="6"/>
    </row>
    <row r="49" spans="1:30" ht="18" customHeight="1" x14ac:dyDescent="0.2">
      <c r="A49" s="19" t="s">
        <v>94</v>
      </c>
      <c r="B49" s="24" t="s">
        <v>95</v>
      </c>
      <c r="C49" s="24"/>
      <c r="D49" s="24" t="s">
        <v>22</v>
      </c>
      <c r="E49" s="25">
        <v>1</v>
      </c>
      <c r="F49" s="19" t="s">
        <v>131</v>
      </c>
      <c r="G49" s="26">
        <v>0</v>
      </c>
      <c r="H49" s="28">
        <v>770.75</v>
      </c>
      <c r="I49" s="28">
        <v>3083.01</v>
      </c>
      <c r="J49" s="21">
        <f t="shared" si="0"/>
        <v>3853.76</v>
      </c>
      <c r="K49" s="22"/>
      <c r="L49" s="22"/>
      <c r="M49" s="22"/>
      <c r="N49" s="22"/>
      <c r="O49" s="22"/>
      <c r="P49" s="22"/>
      <c r="Q49" s="22"/>
      <c r="R49" s="23"/>
      <c r="S49" s="23"/>
      <c r="T49" s="23"/>
      <c r="U49" s="23"/>
      <c r="V49" s="23"/>
      <c r="W49" s="23"/>
      <c r="X49" s="23"/>
      <c r="Y49" s="23"/>
      <c r="Z49" s="23"/>
      <c r="AA49" s="6"/>
      <c r="AB49" s="6"/>
      <c r="AC49" s="6"/>
      <c r="AD49" s="6"/>
    </row>
    <row r="50" spans="1:30" ht="18" customHeight="1" x14ac:dyDescent="0.2">
      <c r="A50" s="19" t="s">
        <v>97</v>
      </c>
      <c r="B50" s="24" t="s">
        <v>95</v>
      </c>
      <c r="C50" s="24"/>
      <c r="D50" s="24" t="s">
        <v>22</v>
      </c>
      <c r="E50" s="25">
        <v>1</v>
      </c>
      <c r="F50" s="19" t="s">
        <v>370</v>
      </c>
      <c r="G50" s="26">
        <v>0</v>
      </c>
      <c r="H50" s="28">
        <v>770.75</v>
      </c>
      <c r="I50" s="28">
        <v>3083.01</v>
      </c>
      <c r="J50" s="21">
        <f t="shared" si="0"/>
        <v>3853.76</v>
      </c>
      <c r="K50" s="22"/>
      <c r="L50" s="22"/>
      <c r="M50" s="22"/>
      <c r="N50" s="22"/>
      <c r="O50" s="22"/>
      <c r="P50" s="22"/>
      <c r="Q50" s="22"/>
      <c r="R50" s="23"/>
      <c r="S50" s="23"/>
      <c r="T50" s="23"/>
      <c r="U50" s="23"/>
      <c r="V50" s="23"/>
      <c r="W50" s="23"/>
      <c r="X50" s="23"/>
      <c r="Y50" s="23"/>
      <c r="Z50" s="23"/>
      <c r="AA50" s="6"/>
      <c r="AB50" s="6"/>
      <c r="AC50" s="6"/>
      <c r="AD50" s="6"/>
    </row>
    <row r="51" spans="1:30" ht="18" customHeight="1" x14ac:dyDescent="0.2">
      <c r="A51" s="19" t="s">
        <v>99</v>
      </c>
      <c r="B51" s="24" t="s">
        <v>95</v>
      </c>
      <c r="C51" s="24"/>
      <c r="D51" s="24" t="s">
        <v>22</v>
      </c>
      <c r="E51" s="25">
        <v>1</v>
      </c>
      <c r="F51" s="19" t="s">
        <v>100</v>
      </c>
      <c r="G51" s="26">
        <v>0</v>
      </c>
      <c r="H51" s="28">
        <v>770.75</v>
      </c>
      <c r="I51" s="28">
        <v>3083.01</v>
      </c>
      <c r="J51" s="21">
        <f t="shared" si="0"/>
        <v>3853.76</v>
      </c>
      <c r="K51" s="22"/>
      <c r="L51" s="22"/>
      <c r="M51" s="22"/>
      <c r="N51" s="22"/>
      <c r="O51" s="22"/>
      <c r="P51" s="22"/>
      <c r="Q51" s="22"/>
      <c r="R51" s="23"/>
      <c r="S51" s="23"/>
      <c r="T51" s="23"/>
      <c r="U51" s="23"/>
      <c r="V51" s="23"/>
      <c r="W51" s="23"/>
      <c r="X51" s="23"/>
      <c r="Y51" s="23"/>
      <c r="Z51" s="23"/>
      <c r="AA51" s="6"/>
      <c r="AB51" s="6"/>
      <c r="AC51" s="6"/>
      <c r="AD51" s="6"/>
    </row>
    <row r="52" spans="1:30" ht="18" customHeight="1" x14ac:dyDescent="0.2">
      <c r="A52" s="19" t="s">
        <v>99</v>
      </c>
      <c r="B52" s="24" t="s">
        <v>95</v>
      </c>
      <c r="C52" s="24"/>
      <c r="D52" s="24" t="s">
        <v>48</v>
      </c>
      <c r="E52" s="25">
        <v>1</v>
      </c>
      <c r="F52" s="19"/>
      <c r="G52" s="26">
        <v>0</v>
      </c>
      <c r="H52" s="28"/>
      <c r="I52" s="28"/>
      <c r="J52" s="21">
        <f t="shared" si="0"/>
        <v>0</v>
      </c>
      <c r="K52" s="22"/>
      <c r="L52" s="22"/>
      <c r="M52" s="22"/>
      <c r="N52" s="22"/>
      <c r="O52" s="22"/>
      <c r="P52" s="22"/>
      <c r="Q52" s="22"/>
      <c r="R52" s="23"/>
      <c r="S52" s="23"/>
      <c r="T52" s="23"/>
      <c r="U52" s="23"/>
      <c r="V52" s="23"/>
      <c r="W52" s="23"/>
      <c r="X52" s="23"/>
      <c r="Y52" s="23"/>
      <c r="Z52" s="23"/>
      <c r="AA52" s="6"/>
      <c r="AB52" s="6"/>
      <c r="AC52" s="6"/>
      <c r="AD52" s="6"/>
    </row>
    <row r="53" spans="1:30" ht="18" customHeight="1" x14ac:dyDescent="0.2">
      <c r="A53" s="19" t="s">
        <v>102</v>
      </c>
      <c r="B53" s="24" t="s">
        <v>95</v>
      </c>
      <c r="C53" s="24"/>
      <c r="D53" s="24" t="s">
        <v>22</v>
      </c>
      <c r="E53" s="25">
        <v>1</v>
      </c>
      <c r="F53" s="19" t="s">
        <v>371</v>
      </c>
      <c r="G53" s="26">
        <v>0</v>
      </c>
      <c r="H53" s="28">
        <v>770.75</v>
      </c>
      <c r="I53" s="28">
        <v>3083.01</v>
      </c>
      <c r="J53" s="21">
        <f t="shared" si="0"/>
        <v>3853.76</v>
      </c>
      <c r="K53" s="22"/>
      <c r="L53" s="22"/>
      <c r="M53" s="22"/>
      <c r="N53" s="22"/>
      <c r="O53" s="22"/>
      <c r="P53" s="22"/>
      <c r="Q53" s="22"/>
      <c r="R53" s="23"/>
      <c r="S53" s="23"/>
      <c r="T53" s="23"/>
      <c r="U53" s="23"/>
      <c r="V53" s="23"/>
      <c r="W53" s="23"/>
      <c r="X53" s="23"/>
      <c r="Y53" s="23"/>
      <c r="Z53" s="23"/>
      <c r="AA53" s="6"/>
      <c r="AB53" s="6"/>
      <c r="AC53" s="6"/>
      <c r="AD53" s="6"/>
    </row>
    <row r="54" spans="1:30" ht="18" customHeight="1" x14ac:dyDescent="0.2">
      <c r="A54" s="27" t="s">
        <v>103</v>
      </c>
      <c r="B54" s="24" t="s">
        <v>95</v>
      </c>
      <c r="C54" s="24"/>
      <c r="D54" s="24" t="s">
        <v>22</v>
      </c>
      <c r="E54" s="25">
        <v>1</v>
      </c>
      <c r="F54" s="19" t="s">
        <v>104</v>
      </c>
      <c r="G54" s="26">
        <v>0</v>
      </c>
      <c r="H54" s="28">
        <v>770.75</v>
      </c>
      <c r="I54" s="28">
        <v>3083.01</v>
      </c>
      <c r="J54" s="21">
        <f t="shared" si="0"/>
        <v>3853.76</v>
      </c>
      <c r="K54" s="22"/>
      <c r="L54" s="22"/>
      <c r="M54" s="22"/>
      <c r="N54" s="22"/>
      <c r="O54" s="22"/>
      <c r="P54" s="22"/>
      <c r="Q54" s="22"/>
      <c r="R54" s="23"/>
      <c r="S54" s="23"/>
      <c r="T54" s="23"/>
      <c r="U54" s="23"/>
      <c r="V54" s="23"/>
      <c r="W54" s="23"/>
      <c r="X54" s="23"/>
      <c r="Y54" s="23"/>
      <c r="Z54" s="23"/>
      <c r="AA54" s="6"/>
      <c r="AB54" s="6"/>
      <c r="AC54" s="6"/>
      <c r="AD54" s="6"/>
    </row>
    <row r="55" spans="1:30" ht="18" customHeight="1" x14ac:dyDescent="0.2">
      <c r="A55" s="19" t="s">
        <v>105</v>
      </c>
      <c r="B55" s="24" t="s">
        <v>95</v>
      </c>
      <c r="C55" s="24"/>
      <c r="D55" s="24" t="s">
        <v>22</v>
      </c>
      <c r="E55" s="25">
        <v>1</v>
      </c>
      <c r="F55" s="19" t="s">
        <v>106</v>
      </c>
      <c r="G55" s="26">
        <v>0</v>
      </c>
      <c r="H55" s="28">
        <v>770.75</v>
      </c>
      <c r="I55" s="28">
        <v>3083.01</v>
      </c>
      <c r="J55" s="21">
        <f t="shared" si="0"/>
        <v>3853.76</v>
      </c>
      <c r="K55" s="22"/>
      <c r="L55" s="22"/>
      <c r="M55" s="22"/>
      <c r="N55" s="22"/>
      <c r="O55" s="22"/>
      <c r="P55" s="22"/>
      <c r="Q55" s="22"/>
      <c r="R55" s="23"/>
      <c r="S55" s="23"/>
      <c r="T55" s="23"/>
      <c r="U55" s="23"/>
      <c r="V55" s="23"/>
      <c r="W55" s="23"/>
      <c r="X55" s="23"/>
      <c r="Y55" s="23"/>
      <c r="Z55" s="23"/>
      <c r="AA55" s="6"/>
      <c r="AB55" s="6"/>
      <c r="AC55" s="6"/>
      <c r="AD55" s="6"/>
    </row>
    <row r="56" spans="1:30" ht="18" customHeight="1" x14ac:dyDescent="0.2">
      <c r="A56" s="19" t="s">
        <v>107</v>
      </c>
      <c r="B56" s="24" t="s">
        <v>95</v>
      </c>
      <c r="C56" s="24"/>
      <c r="D56" s="24" t="s">
        <v>22</v>
      </c>
      <c r="E56" s="25">
        <v>1</v>
      </c>
      <c r="F56" s="19" t="s">
        <v>108</v>
      </c>
      <c r="G56" s="26">
        <v>0</v>
      </c>
      <c r="H56" s="28">
        <v>770.75</v>
      </c>
      <c r="I56" s="28">
        <v>3083.01</v>
      </c>
      <c r="J56" s="21">
        <f t="shared" si="0"/>
        <v>3853.76</v>
      </c>
      <c r="K56" s="22"/>
      <c r="L56" s="22"/>
      <c r="M56" s="22"/>
      <c r="N56" s="22"/>
      <c r="O56" s="22"/>
      <c r="P56" s="22"/>
      <c r="Q56" s="22"/>
      <c r="R56" s="23"/>
      <c r="S56" s="23"/>
      <c r="T56" s="23"/>
      <c r="U56" s="23"/>
      <c r="V56" s="23"/>
      <c r="W56" s="23"/>
      <c r="X56" s="23"/>
      <c r="Y56" s="23"/>
      <c r="Z56" s="23"/>
      <c r="AA56" s="6"/>
      <c r="AB56" s="6"/>
      <c r="AC56" s="6"/>
      <c r="AD56" s="6"/>
    </row>
    <row r="57" spans="1:30" ht="18" customHeight="1" x14ac:dyDescent="0.2">
      <c r="A57" s="19" t="s">
        <v>109</v>
      </c>
      <c r="B57" s="24" t="s">
        <v>95</v>
      </c>
      <c r="C57" s="24"/>
      <c r="D57" s="24" t="s">
        <v>22</v>
      </c>
      <c r="E57" s="25">
        <v>1</v>
      </c>
      <c r="F57" s="19" t="s">
        <v>110</v>
      </c>
      <c r="G57" s="26">
        <v>0</v>
      </c>
      <c r="H57" s="28">
        <v>770.75</v>
      </c>
      <c r="I57" s="28">
        <v>3083.01</v>
      </c>
      <c r="J57" s="21">
        <f t="shared" si="0"/>
        <v>3853.76</v>
      </c>
      <c r="K57" s="22"/>
      <c r="L57" s="22"/>
      <c r="M57" s="22"/>
      <c r="N57" s="22"/>
      <c r="O57" s="22"/>
      <c r="P57" s="22"/>
      <c r="Q57" s="22"/>
      <c r="R57" s="23"/>
      <c r="S57" s="23"/>
      <c r="T57" s="23"/>
      <c r="U57" s="23"/>
      <c r="V57" s="23"/>
      <c r="W57" s="23"/>
      <c r="X57" s="23"/>
      <c r="Y57" s="23"/>
      <c r="Z57" s="23"/>
      <c r="AA57" s="6"/>
      <c r="AB57" s="6"/>
      <c r="AC57" s="6"/>
      <c r="AD57" s="6"/>
    </row>
    <row r="58" spans="1:30" ht="18" customHeight="1" x14ac:dyDescent="0.2">
      <c r="A58" s="19" t="s">
        <v>111</v>
      </c>
      <c r="B58" s="24" t="s">
        <v>95</v>
      </c>
      <c r="C58" s="24"/>
      <c r="D58" s="24" t="s">
        <v>22</v>
      </c>
      <c r="E58" s="25">
        <v>1</v>
      </c>
      <c r="F58" s="19" t="s">
        <v>354</v>
      </c>
      <c r="G58" s="26">
        <v>0</v>
      </c>
      <c r="H58" s="28">
        <v>770.75</v>
      </c>
      <c r="I58" s="28">
        <v>3083.01</v>
      </c>
      <c r="J58" s="21">
        <f t="shared" si="0"/>
        <v>3853.76</v>
      </c>
      <c r="K58" s="22"/>
      <c r="L58" s="22"/>
      <c r="M58" s="22"/>
      <c r="N58" s="22"/>
      <c r="O58" s="22"/>
      <c r="P58" s="22"/>
      <c r="Q58" s="22"/>
      <c r="R58" s="23"/>
      <c r="S58" s="23"/>
      <c r="T58" s="23"/>
      <c r="U58" s="23"/>
      <c r="V58" s="23"/>
      <c r="W58" s="23"/>
      <c r="X58" s="23"/>
      <c r="Y58" s="23"/>
      <c r="Z58" s="23"/>
      <c r="AA58" s="6"/>
      <c r="AB58" s="6"/>
      <c r="AC58" s="6"/>
      <c r="AD58" s="6"/>
    </row>
    <row r="59" spans="1:30" ht="18" customHeight="1" x14ac:dyDescent="0.2">
      <c r="A59" s="19" t="s">
        <v>113</v>
      </c>
      <c r="B59" s="24" t="s">
        <v>95</v>
      </c>
      <c r="C59" s="24"/>
      <c r="D59" s="24" t="s">
        <v>48</v>
      </c>
      <c r="E59" s="25">
        <v>1</v>
      </c>
      <c r="F59" s="19"/>
      <c r="G59" s="26">
        <v>0</v>
      </c>
      <c r="H59" s="28"/>
      <c r="I59" s="28"/>
      <c r="J59" s="21">
        <f t="shared" si="0"/>
        <v>0</v>
      </c>
      <c r="K59" s="22"/>
      <c r="L59" s="22"/>
      <c r="M59" s="22"/>
      <c r="N59" s="22"/>
      <c r="O59" s="22"/>
      <c r="P59" s="22"/>
      <c r="Q59" s="22"/>
      <c r="R59" s="23"/>
      <c r="S59" s="23"/>
      <c r="T59" s="23"/>
      <c r="U59" s="23"/>
      <c r="V59" s="23"/>
      <c r="W59" s="23"/>
      <c r="X59" s="23"/>
      <c r="Y59" s="23"/>
      <c r="Z59" s="23"/>
      <c r="AA59" s="6"/>
      <c r="AB59" s="6"/>
      <c r="AC59" s="6"/>
      <c r="AD59" s="6"/>
    </row>
    <row r="60" spans="1:30" ht="18" customHeight="1" x14ac:dyDescent="0.2">
      <c r="A60" s="19" t="s">
        <v>115</v>
      </c>
      <c r="B60" s="24" t="s">
        <v>95</v>
      </c>
      <c r="C60" s="24"/>
      <c r="D60" s="24" t="s">
        <v>22</v>
      </c>
      <c r="E60" s="25">
        <v>1</v>
      </c>
      <c r="F60" s="19" t="s">
        <v>116</v>
      </c>
      <c r="G60" s="26">
        <v>0</v>
      </c>
      <c r="H60" s="28">
        <v>770.75</v>
      </c>
      <c r="I60" s="28">
        <v>3083.01</v>
      </c>
      <c r="J60" s="21">
        <f t="shared" si="0"/>
        <v>3853.76</v>
      </c>
      <c r="K60" s="22"/>
      <c r="L60" s="22"/>
      <c r="M60" s="22"/>
      <c r="N60" s="22"/>
      <c r="O60" s="22"/>
      <c r="P60" s="22"/>
      <c r="Q60" s="22"/>
      <c r="R60" s="23"/>
      <c r="S60" s="23"/>
      <c r="T60" s="23"/>
      <c r="U60" s="23"/>
      <c r="V60" s="23"/>
      <c r="W60" s="23"/>
      <c r="X60" s="23"/>
      <c r="Y60" s="23"/>
      <c r="Z60" s="23"/>
      <c r="AA60" s="6"/>
      <c r="AB60" s="6"/>
      <c r="AC60" s="6"/>
      <c r="AD60" s="6"/>
    </row>
    <row r="61" spans="1:30" ht="18" customHeight="1" x14ac:dyDescent="0.2">
      <c r="A61" s="19" t="s">
        <v>117</v>
      </c>
      <c r="B61" s="24" t="s">
        <v>95</v>
      </c>
      <c r="C61" s="24"/>
      <c r="D61" s="24" t="s">
        <v>48</v>
      </c>
      <c r="E61" s="25">
        <v>1</v>
      </c>
      <c r="F61" s="19"/>
      <c r="G61" s="26">
        <v>0</v>
      </c>
      <c r="H61" s="28"/>
      <c r="I61" s="28"/>
      <c r="J61" s="21">
        <f t="shared" si="0"/>
        <v>0</v>
      </c>
      <c r="K61" s="22"/>
      <c r="L61" s="22"/>
      <c r="M61" s="22"/>
      <c r="N61" s="22"/>
      <c r="O61" s="22"/>
      <c r="P61" s="22"/>
      <c r="Q61" s="22"/>
      <c r="R61" s="23"/>
      <c r="S61" s="23"/>
      <c r="T61" s="23"/>
      <c r="U61" s="23"/>
      <c r="V61" s="23"/>
      <c r="W61" s="23"/>
      <c r="X61" s="23"/>
      <c r="Y61" s="23"/>
      <c r="Z61" s="23"/>
      <c r="AA61" s="6"/>
      <c r="AB61" s="6"/>
      <c r="AC61" s="6"/>
      <c r="AD61" s="6"/>
    </row>
    <row r="62" spans="1:30" ht="18" customHeight="1" x14ac:dyDescent="0.2">
      <c r="A62" s="19" t="s">
        <v>118</v>
      </c>
      <c r="B62" s="24" t="s">
        <v>95</v>
      </c>
      <c r="C62" s="24"/>
      <c r="D62" s="24" t="s">
        <v>22</v>
      </c>
      <c r="E62" s="25">
        <v>1</v>
      </c>
      <c r="F62" s="19" t="s">
        <v>119</v>
      </c>
      <c r="G62" s="26">
        <v>0</v>
      </c>
      <c r="H62" s="28">
        <v>770.75</v>
      </c>
      <c r="I62" s="28">
        <v>3083.01</v>
      </c>
      <c r="J62" s="21">
        <f t="shared" si="0"/>
        <v>3853.76</v>
      </c>
      <c r="K62" s="22"/>
      <c r="L62" s="22"/>
      <c r="M62" s="22"/>
      <c r="N62" s="22"/>
      <c r="O62" s="22"/>
      <c r="P62" s="22"/>
      <c r="Q62" s="22"/>
      <c r="R62" s="23"/>
      <c r="S62" s="23"/>
      <c r="T62" s="23"/>
      <c r="U62" s="23"/>
      <c r="V62" s="23"/>
      <c r="W62" s="23"/>
      <c r="X62" s="23"/>
      <c r="Y62" s="23"/>
      <c r="Z62" s="23"/>
      <c r="AA62" s="6"/>
      <c r="AB62" s="6"/>
      <c r="AC62" s="6"/>
      <c r="AD62" s="6"/>
    </row>
    <row r="63" spans="1:30" ht="18" customHeight="1" x14ac:dyDescent="0.2">
      <c r="A63" s="19" t="s">
        <v>120</v>
      </c>
      <c r="B63" s="24" t="s">
        <v>95</v>
      </c>
      <c r="C63" s="24"/>
      <c r="D63" s="24" t="s">
        <v>22</v>
      </c>
      <c r="E63" s="25">
        <v>1</v>
      </c>
      <c r="F63" s="19" t="s">
        <v>372</v>
      </c>
      <c r="G63" s="26">
        <v>0</v>
      </c>
      <c r="H63" s="28">
        <v>770.75</v>
      </c>
      <c r="I63" s="28">
        <v>3083.01</v>
      </c>
      <c r="J63" s="21">
        <f t="shared" si="0"/>
        <v>3853.76</v>
      </c>
      <c r="K63" s="22"/>
      <c r="L63" s="22"/>
      <c r="M63" s="22"/>
      <c r="N63" s="22"/>
      <c r="O63" s="22"/>
      <c r="P63" s="22"/>
      <c r="Q63" s="22"/>
      <c r="R63" s="23"/>
      <c r="S63" s="23"/>
      <c r="T63" s="23"/>
      <c r="U63" s="23"/>
      <c r="V63" s="23"/>
      <c r="W63" s="23"/>
      <c r="X63" s="23"/>
      <c r="Y63" s="23"/>
      <c r="Z63" s="23"/>
      <c r="AA63" s="6"/>
      <c r="AB63" s="6"/>
      <c r="AC63" s="6"/>
      <c r="AD63" s="6"/>
    </row>
    <row r="64" spans="1:30" ht="18" customHeight="1" x14ac:dyDescent="0.2">
      <c r="A64" s="19" t="s">
        <v>122</v>
      </c>
      <c r="B64" s="24" t="s">
        <v>95</v>
      </c>
      <c r="C64" s="24"/>
      <c r="D64" s="24" t="s">
        <v>22</v>
      </c>
      <c r="E64" s="25">
        <v>1</v>
      </c>
      <c r="F64" s="19" t="s">
        <v>123</v>
      </c>
      <c r="G64" s="26">
        <v>0</v>
      </c>
      <c r="H64" s="28">
        <v>770.75</v>
      </c>
      <c r="I64" s="28">
        <v>3083.01</v>
      </c>
      <c r="J64" s="21">
        <f t="shared" si="0"/>
        <v>3853.76</v>
      </c>
      <c r="K64" s="22"/>
      <c r="L64" s="22"/>
      <c r="M64" s="22"/>
      <c r="N64" s="22"/>
      <c r="O64" s="22"/>
      <c r="P64" s="22"/>
      <c r="Q64" s="22"/>
      <c r="R64" s="23"/>
      <c r="S64" s="23"/>
      <c r="T64" s="23"/>
      <c r="U64" s="23"/>
      <c r="V64" s="23"/>
      <c r="W64" s="23"/>
      <c r="X64" s="23"/>
      <c r="Y64" s="23"/>
      <c r="Z64" s="23"/>
      <c r="AA64" s="6"/>
      <c r="AB64" s="6"/>
      <c r="AC64" s="6"/>
      <c r="AD64" s="6"/>
    </row>
    <row r="65" spans="1:30" ht="18" customHeight="1" x14ac:dyDescent="0.2">
      <c r="A65" s="19" t="s">
        <v>124</v>
      </c>
      <c r="B65" s="24" t="s">
        <v>125</v>
      </c>
      <c r="C65" s="24"/>
      <c r="D65" s="24" t="s">
        <v>22</v>
      </c>
      <c r="E65" s="25">
        <v>1</v>
      </c>
      <c r="F65" s="19" t="s">
        <v>126</v>
      </c>
      <c r="G65" s="26">
        <v>0</v>
      </c>
      <c r="H65" s="28">
        <v>500.99</v>
      </c>
      <c r="I65" s="28">
        <v>2003.96</v>
      </c>
      <c r="J65" s="21">
        <f t="shared" si="0"/>
        <v>2504.9499999999998</v>
      </c>
      <c r="K65" s="22"/>
      <c r="L65" s="22"/>
      <c r="M65" s="22"/>
      <c r="N65" s="22"/>
      <c r="O65" s="22"/>
      <c r="P65" s="22"/>
      <c r="Q65" s="22"/>
      <c r="R65" s="23"/>
      <c r="S65" s="23"/>
      <c r="T65" s="23"/>
      <c r="U65" s="23"/>
      <c r="V65" s="23"/>
      <c r="W65" s="23"/>
      <c r="X65" s="23"/>
      <c r="Y65" s="23"/>
      <c r="Z65" s="23"/>
      <c r="AA65" s="6"/>
      <c r="AB65" s="6"/>
      <c r="AC65" s="6"/>
      <c r="AD65" s="6"/>
    </row>
    <row r="66" spans="1:30" ht="18" customHeight="1" x14ac:dyDescent="0.2">
      <c r="A66" s="19" t="s">
        <v>127</v>
      </c>
      <c r="B66" s="24" t="s">
        <v>125</v>
      </c>
      <c r="C66" s="24"/>
      <c r="D66" s="24" t="s">
        <v>48</v>
      </c>
      <c r="E66" s="25">
        <v>1</v>
      </c>
      <c r="F66" s="19"/>
      <c r="G66" s="26">
        <v>0</v>
      </c>
      <c r="H66" s="28"/>
      <c r="I66" s="28"/>
      <c r="J66" s="21">
        <f t="shared" si="0"/>
        <v>0</v>
      </c>
      <c r="K66" s="22"/>
      <c r="L66" s="22"/>
      <c r="M66" s="22"/>
      <c r="N66" s="22"/>
      <c r="O66" s="22"/>
      <c r="P66" s="22"/>
      <c r="Q66" s="22"/>
      <c r="R66" s="23"/>
      <c r="S66" s="23"/>
      <c r="T66" s="23"/>
      <c r="U66" s="23"/>
      <c r="V66" s="23"/>
      <c r="W66" s="23"/>
      <c r="X66" s="23"/>
      <c r="Y66" s="23"/>
      <c r="Z66" s="23"/>
      <c r="AA66" s="6"/>
      <c r="AB66" s="6"/>
      <c r="AC66" s="6"/>
      <c r="AD66" s="6"/>
    </row>
    <row r="67" spans="1:30" ht="18" customHeight="1" x14ac:dyDescent="0.2">
      <c r="A67" s="19" t="s">
        <v>128</v>
      </c>
      <c r="B67" s="24" t="s">
        <v>125</v>
      </c>
      <c r="C67" s="24"/>
      <c r="D67" s="24" t="s">
        <v>22</v>
      </c>
      <c r="E67" s="25">
        <v>1</v>
      </c>
      <c r="F67" s="19" t="s">
        <v>373</v>
      </c>
      <c r="G67" s="26">
        <v>0</v>
      </c>
      <c r="H67" s="28">
        <v>500.99</v>
      </c>
      <c r="I67" s="28">
        <v>2003.96</v>
      </c>
      <c r="J67" s="21">
        <f t="shared" si="0"/>
        <v>2504.9499999999998</v>
      </c>
      <c r="K67" s="22"/>
      <c r="L67" s="22"/>
      <c r="M67" s="22"/>
      <c r="N67" s="22"/>
      <c r="O67" s="22"/>
      <c r="P67" s="22"/>
      <c r="Q67" s="22"/>
      <c r="R67" s="23"/>
      <c r="S67" s="23"/>
      <c r="T67" s="23"/>
      <c r="U67" s="23"/>
      <c r="V67" s="23"/>
      <c r="W67" s="23"/>
      <c r="X67" s="23"/>
      <c r="Y67" s="23"/>
      <c r="Z67" s="23"/>
      <c r="AA67" s="6"/>
      <c r="AB67" s="6"/>
      <c r="AC67" s="6"/>
      <c r="AD67" s="6"/>
    </row>
    <row r="68" spans="1:30" ht="18" customHeight="1" x14ac:dyDescent="0.2">
      <c r="A68" s="19" t="s">
        <v>130</v>
      </c>
      <c r="B68" s="24" t="s">
        <v>125</v>
      </c>
      <c r="C68" s="24"/>
      <c r="D68" s="24" t="s">
        <v>48</v>
      </c>
      <c r="E68" s="25">
        <v>1</v>
      </c>
      <c r="F68" s="19"/>
      <c r="G68" s="26">
        <v>0</v>
      </c>
      <c r="H68" s="28"/>
      <c r="I68" s="28"/>
      <c r="J68" s="21">
        <f t="shared" si="0"/>
        <v>0</v>
      </c>
      <c r="K68" s="22"/>
      <c r="L68" s="22"/>
      <c r="M68" s="22"/>
      <c r="N68" s="22"/>
      <c r="O68" s="22"/>
      <c r="P68" s="22"/>
      <c r="Q68" s="22"/>
      <c r="R68" s="23"/>
      <c r="S68" s="23"/>
      <c r="T68" s="23"/>
      <c r="U68" s="23"/>
      <c r="V68" s="23"/>
      <c r="W68" s="23"/>
      <c r="X68" s="23"/>
      <c r="Y68" s="23"/>
      <c r="Z68" s="23"/>
      <c r="AA68" s="6"/>
      <c r="AB68" s="6"/>
      <c r="AC68" s="6"/>
      <c r="AD68" s="6"/>
    </row>
    <row r="69" spans="1:30" ht="18" customHeight="1" x14ac:dyDescent="0.2">
      <c r="A69" s="19" t="s">
        <v>132</v>
      </c>
      <c r="B69" s="24" t="s">
        <v>125</v>
      </c>
      <c r="C69" s="24"/>
      <c r="D69" s="24" t="s">
        <v>22</v>
      </c>
      <c r="E69" s="25">
        <v>1</v>
      </c>
      <c r="F69" s="19" t="s">
        <v>133</v>
      </c>
      <c r="G69" s="26">
        <v>0</v>
      </c>
      <c r="H69" s="28">
        <v>500.99</v>
      </c>
      <c r="I69" s="28">
        <v>2003.96</v>
      </c>
      <c r="J69" s="21">
        <f t="shared" si="0"/>
        <v>2504.9499999999998</v>
      </c>
      <c r="K69" s="22"/>
      <c r="L69" s="22"/>
      <c r="M69" s="22"/>
      <c r="N69" s="22"/>
      <c r="O69" s="22"/>
      <c r="P69" s="22"/>
      <c r="Q69" s="22"/>
      <c r="R69" s="23"/>
      <c r="S69" s="23"/>
      <c r="T69" s="23"/>
      <c r="U69" s="23"/>
      <c r="V69" s="23"/>
      <c r="W69" s="23"/>
      <c r="X69" s="23"/>
      <c r="Y69" s="23"/>
      <c r="Z69" s="23"/>
      <c r="AA69" s="6"/>
      <c r="AB69" s="6"/>
      <c r="AC69" s="6"/>
      <c r="AD69" s="6"/>
    </row>
    <row r="70" spans="1:30" ht="18" customHeight="1" x14ac:dyDescent="0.2">
      <c r="A70" s="19" t="s">
        <v>134</v>
      </c>
      <c r="B70" s="24" t="s">
        <v>125</v>
      </c>
      <c r="C70" s="24"/>
      <c r="D70" s="24" t="s">
        <v>22</v>
      </c>
      <c r="E70" s="25">
        <v>1</v>
      </c>
      <c r="F70" s="19" t="s">
        <v>135</v>
      </c>
      <c r="G70" s="26">
        <v>0</v>
      </c>
      <c r="H70" s="28">
        <v>500.99</v>
      </c>
      <c r="I70" s="28">
        <v>2003.96</v>
      </c>
      <c r="J70" s="21">
        <f t="shared" si="0"/>
        <v>2504.9499999999998</v>
      </c>
      <c r="K70" s="22"/>
      <c r="L70" s="22"/>
      <c r="M70" s="22"/>
      <c r="N70" s="22"/>
      <c r="O70" s="22"/>
      <c r="P70" s="22"/>
      <c r="Q70" s="22"/>
      <c r="R70" s="23"/>
      <c r="S70" s="23"/>
      <c r="T70" s="23"/>
      <c r="U70" s="23"/>
      <c r="V70" s="23"/>
      <c r="W70" s="23"/>
      <c r="X70" s="23"/>
      <c r="Y70" s="23"/>
      <c r="Z70" s="23"/>
      <c r="AA70" s="6"/>
      <c r="AB70" s="6"/>
      <c r="AC70" s="6"/>
      <c r="AD70" s="6"/>
    </row>
    <row r="71" spans="1:30" ht="18" customHeight="1" x14ac:dyDescent="0.2">
      <c r="A71" s="19" t="s">
        <v>136</v>
      </c>
      <c r="B71" s="24" t="s">
        <v>125</v>
      </c>
      <c r="C71" s="24"/>
      <c r="D71" s="24" t="s">
        <v>22</v>
      </c>
      <c r="E71" s="25">
        <v>1</v>
      </c>
      <c r="F71" s="19" t="s">
        <v>137</v>
      </c>
      <c r="G71" s="26">
        <v>0</v>
      </c>
      <c r="H71" s="28">
        <v>500.99</v>
      </c>
      <c r="I71" s="28">
        <v>2003.96</v>
      </c>
      <c r="J71" s="21">
        <f t="shared" ref="J71:J82" si="1">SUM(G71:I71)</f>
        <v>2504.9499999999998</v>
      </c>
      <c r="K71" s="22"/>
      <c r="L71" s="22"/>
      <c r="M71" s="22"/>
      <c r="N71" s="22"/>
      <c r="O71" s="22"/>
      <c r="P71" s="22"/>
      <c r="Q71" s="22"/>
      <c r="R71" s="23"/>
      <c r="S71" s="23"/>
      <c r="T71" s="23"/>
      <c r="U71" s="23"/>
      <c r="V71" s="23"/>
      <c r="W71" s="23"/>
      <c r="X71" s="23"/>
      <c r="Y71" s="23"/>
      <c r="Z71" s="23"/>
      <c r="AA71" s="6"/>
      <c r="AB71" s="6"/>
      <c r="AC71" s="6"/>
      <c r="AD71" s="6"/>
    </row>
    <row r="72" spans="1:30" ht="18" customHeight="1" x14ac:dyDescent="0.2">
      <c r="A72" s="19" t="s">
        <v>138</v>
      </c>
      <c r="B72" s="24" t="s">
        <v>125</v>
      </c>
      <c r="C72" s="24"/>
      <c r="D72" s="24" t="s">
        <v>48</v>
      </c>
      <c r="E72" s="25">
        <v>1</v>
      </c>
      <c r="F72" s="19"/>
      <c r="G72" s="26">
        <v>0</v>
      </c>
      <c r="H72" s="28"/>
      <c r="I72" s="28"/>
      <c r="J72" s="21">
        <f t="shared" si="1"/>
        <v>0</v>
      </c>
      <c r="K72" s="22"/>
      <c r="L72" s="22"/>
      <c r="M72" s="22"/>
      <c r="N72" s="22"/>
      <c r="O72" s="22"/>
      <c r="P72" s="22"/>
      <c r="Q72" s="22"/>
      <c r="R72" s="23"/>
      <c r="S72" s="23"/>
      <c r="T72" s="23"/>
      <c r="U72" s="23"/>
      <c r="V72" s="23"/>
      <c r="W72" s="23"/>
      <c r="X72" s="23"/>
      <c r="Y72" s="23"/>
      <c r="Z72" s="23"/>
      <c r="AA72" s="6"/>
      <c r="AB72" s="6"/>
      <c r="AC72" s="6"/>
      <c r="AD72" s="6"/>
    </row>
    <row r="73" spans="1:30" ht="18" customHeight="1" x14ac:dyDescent="0.2">
      <c r="A73" s="19" t="s">
        <v>139</v>
      </c>
      <c r="B73" s="24" t="s">
        <v>125</v>
      </c>
      <c r="C73" s="24"/>
      <c r="D73" s="24" t="s">
        <v>22</v>
      </c>
      <c r="E73" s="25">
        <v>1</v>
      </c>
      <c r="F73" s="19" t="s">
        <v>374</v>
      </c>
      <c r="G73" s="26">
        <v>0</v>
      </c>
      <c r="H73" s="28">
        <v>500.99</v>
      </c>
      <c r="I73" s="28">
        <v>2003.96</v>
      </c>
      <c r="J73" s="21">
        <f t="shared" si="1"/>
        <v>2504.9499999999998</v>
      </c>
      <c r="K73" s="22"/>
      <c r="L73" s="22"/>
      <c r="M73" s="22"/>
      <c r="N73" s="22"/>
      <c r="O73" s="22"/>
      <c r="P73" s="22"/>
      <c r="Q73" s="22"/>
      <c r="R73" s="23"/>
      <c r="S73" s="23"/>
      <c r="T73" s="23"/>
      <c r="U73" s="23"/>
      <c r="V73" s="23"/>
      <c r="W73" s="23"/>
      <c r="X73" s="23"/>
      <c r="Y73" s="23"/>
      <c r="Z73" s="23"/>
      <c r="AA73" s="6"/>
      <c r="AB73" s="6"/>
      <c r="AC73" s="6"/>
      <c r="AD73" s="6"/>
    </row>
    <row r="74" spans="1:30" ht="18" customHeight="1" x14ac:dyDescent="0.2">
      <c r="A74" s="19" t="s">
        <v>140</v>
      </c>
      <c r="B74" s="24" t="s">
        <v>125</v>
      </c>
      <c r="C74" s="24"/>
      <c r="D74" s="24" t="s">
        <v>48</v>
      </c>
      <c r="E74" s="25">
        <v>1</v>
      </c>
      <c r="F74" s="19"/>
      <c r="G74" s="26">
        <v>0</v>
      </c>
      <c r="H74" s="28"/>
      <c r="I74" s="28"/>
      <c r="J74" s="21">
        <f t="shared" si="1"/>
        <v>0</v>
      </c>
      <c r="K74" s="22"/>
      <c r="L74" s="22"/>
      <c r="M74" s="22"/>
      <c r="N74" s="22"/>
      <c r="O74" s="22"/>
      <c r="P74" s="22"/>
      <c r="Q74" s="22"/>
      <c r="R74" s="23"/>
      <c r="S74" s="23"/>
      <c r="T74" s="23"/>
      <c r="U74" s="23"/>
      <c r="V74" s="23"/>
      <c r="W74" s="23"/>
      <c r="X74" s="23"/>
      <c r="Y74" s="23"/>
      <c r="Z74" s="23"/>
      <c r="AA74" s="6"/>
      <c r="AB74" s="6"/>
      <c r="AC74" s="6"/>
      <c r="AD74" s="6"/>
    </row>
    <row r="75" spans="1:30" ht="18" customHeight="1" x14ac:dyDescent="0.2">
      <c r="A75" s="19" t="s">
        <v>140</v>
      </c>
      <c r="B75" s="24" t="s">
        <v>125</v>
      </c>
      <c r="C75" s="24"/>
      <c r="D75" s="24" t="s">
        <v>48</v>
      </c>
      <c r="E75" s="25">
        <v>1</v>
      </c>
      <c r="F75" s="19"/>
      <c r="G75" s="26">
        <v>0</v>
      </c>
      <c r="H75" s="28"/>
      <c r="I75" s="28"/>
      <c r="J75" s="21">
        <f t="shared" si="1"/>
        <v>0</v>
      </c>
      <c r="K75" s="22"/>
      <c r="L75" s="22"/>
      <c r="M75" s="22"/>
      <c r="N75" s="22"/>
      <c r="O75" s="22"/>
      <c r="P75" s="22"/>
      <c r="Q75" s="22"/>
      <c r="R75" s="23"/>
      <c r="S75" s="23"/>
      <c r="T75" s="23"/>
      <c r="U75" s="23"/>
      <c r="V75" s="23"/>
      <c r="W75" s="23"/>
      <c r="X75" s="23"/>
      <c r="Y75" s="23"/>
      <c r="Z75" s="23"/>
      <c r="AA75" s="6"/>
      <c r="AB75" s="6"/>
      <c r="AC75" s="6"/>
      <c r="AD75" s="6"/>
    </row>
    <row r="76" spans="1:30" ht="18" customHeight="1" x14ac:dyDescent="0.2">
      <c r="A76" s="19" t="s">
        <v>139</v>
      </c>
      <c r="B76" s="24" t="s">
        <v>125</v>
      </c>
      <c r="C76" s="24"/>
      <c r="D76" s="24" t="s">
        <v>48</v>
      </c>
      <c r="E76" s="25">
        <v>1</v>
      </c>
      <c r="F76" s="19"/>
      <c r="G76" s="26">
        <v>0</v>
      </c>
      <c r="H76" s="28"/>
      <c r="I76" s="28"/>
      <c r="J76" s="21">
        <f t="shared" si="1"/>
        <v>0</v>
      </c>
      <c r="K76" s="22"/>
      <c r="L76" s="22"/>
      <c r="M76" s="22"/>
      <c r="N76" s="22"/>
      <c r="O76" s="22"/>
      <c r="P76" s="22"/>
      <c r="Q76" s="22"/>
      <c r="R76" s="23"/>
      <c r="S76" s="23"/>
      <c r="T76" s="23"/>
      <c r="U76" s="23"/>
      <c r="V76" s="23"/>
      <c r="W76" s="23"/>
      <c r="X76" s="23"/>
      <c r="Y76" s="23"/>
      <c r="Z76" s="23"/>
      <c r="AA76" s="6"/>
      <c r="AB76" s="6"/>
      <c r="AC76" s="6"/>
      <c r="AD76" s="6"/>
    </row>
    <row r="77" spans="1:30" ht="18" customHeight="1" x14ac:dyDescent="0.2">
      <c r="A77" s="19" t="s">
        <v>144</v>
      </c>
      <c r="B77" s="24" t="s">
        <v>145</v>
      </c>
      <c r="C77" s="24"/>
      <c r="D77" s="24" t="s">
        <v>22</v>
      </c>
      <c r="E77" s="25">
        <v>1</v>
      </c>
      <c r="F77" s="19" t="s">
        <v>375</v>
      </c>
      <c r="G77" s="26">
        <v>0</v>
      </c>
      <c r="H77" s="28">
        <v>308.3</v>
      </c>
      <c r="I77" s="28">
        <v>1233.21</v>
      </c>
      <c r="J77" s="21">
        <f t="shared" si="1"/>
        <v>1541.51</v>
      </c>
      <c r="K77" s="22"/>
      <c r="L77" s="22"/>
      <c r="M77" s="22"/>
      <c r="N77" s="22"/>
      <c r="O77" s="22"/>
      <c r="P77" s="22"/>
      <c r="Q77" s="22"/>
      <c r="R77" s="23"/>
      <c r="S77" s="23"/>
      <c r="T77" s="23"/>
      <c r="U77" s="23"/>
      <c r="V77" s="23"/>
      <c r="W77" s="23"/>
      <c r="X77" s="23"/>
      <c r="Y77" s="23"/>
      <c r="Z77" s="23"/>
      <c r="AA77" s="6"/>
      <c r="AB77" s="6"/>
      <c r="AC77" s="6"/>
      <c r="AD77" s="6"/>
    </row>
    <row r="78" spans="1:30" ht="18" customHeight="1" x14ac:dyDescent="0.2">
      <c r="A78" s="19" t="s">
        <v>147</v>
      </c>
      <c r="B78" s="24" t="s">
        <v>145</v>
      </c>
      <c r="C78" s="24"/>
      <c r="D78" s="24" t="s">
        <v>48</v>
      </c>
      <c r="E78" s="25">
        <v>1</v>
      </c>
      <c r="F78" s="19"/>
      <c r="G78" s="26">
        <v>0</v>
      </c>
      <c r="H78" s="28"/>
      <c r="I78" s="28"/>
      <c r="J78" s="21">
        <f t="shared" si="1"/>
        <v>0</v>
      </c>
      <c r="K78" s="22"/>
      <c r="L78" s="22"/>
      <c r="M78" s="22"/>
      <c r="N78" s="22"/>
      <c r="O78" s="22"/>
      <c r="P78" s="22"/>
      <c r="Q78" s="22"/>
      <c r="R78" s="23"/>
      <c r="S78" s="23"/>
      <c r="T78" s="23"/>
      <c r="U78" s="23"/>
      <c r="V78" s="23"/>
      <c r="W78" s="23"/>
      <c r="X78" s="23"/>
      <c r="Y78" s="23"/>
      <c r="Z78" s="23"/>
      <c r="AA78" s="6"/>
      <c r="AB78" s="6"/>
      <c r="AC78" s="6"/>
      <c r="AD78" s="6"/>
    </row>
    <row r="79" spans="1:30" ht="18" customHeight="1" x14ac:dyDescent="0.2">
      <c r="A79" s="19" t="s">
        <v>149</v>
      </c>
      <c r="B79" s="24" t="s">
        <v>145</v>
      </c>
      <c r="C79" s="24"/>
      <c r="D79" s="24" t="s">
        <v>22</v>
      </c>
      <c r="E79" s="25">
        <v>1</v>
      </c>
      <c r="F79" s="19" t="s">
        <v>376</v>
      </c>
      <c r="G79" s="26">
        <v>0</v>
      </c>
      <c r="H79" s="28">
        <v>308.3</v>
      </c>
      <c r="I79" s="28">
        <v>1233.21</v>
      </c>
      <c r="J79" s="21">
        <f t="shared" si="1"/>
        <v>1541.51</v>
      </c>
      <c r="K79" s="22"/>
      <c r="L79" s="22"/>
      <c r="M79" s="22"/>
      <c r="N79" s="22"/>
      <c r="O79" s="22"/>
      <c r="P79" s="22"/>
      <c r="Q79" s="22"/>
      <c r="R79" s="23"/>
      <c r="S79" s="23"/>
      <c r="T79" s="23"/>
      <c r="U79" s="23"/>
      <c r="V79" s="23"/>
      <c r="W79" s="23"/>
      <c r="X79" s="23"/>
      <c r="Y79" s="23"/>
      <c r="Z79" s="23"/>
      <c r="AA79" s="6"/>
      <c r="AB79" s="6"/>
      <c r="AC79" s="6"/>
      <c r="AD79" s="6"/>
    </row>
    <row r="80" spans="1:30" ht="18" customHeight="1" x14ac:dyDescent="0.2">
      <c r="A80" s="19" t="s">
        <v>151</v>
      </c>
      <c r="B80" s="24" t="s">
        <v>152</v>
      </c>
      <c r="C80" s="24"/>
      <c r="D80" s="24" t="s">
        <v>48</v>
      </c>
      <c r="E80" s="25">
        <v>1</v>
      </c>
      <c r="F80" s="19"/>
      <c r="G80" s="26">
        <v>0</v>
      </c>
      <c r="H80" s="28"/>
      <c r="I80" s="28"/>
      <c r="J80" s="21">
        <f t="shared" si="1"/>
        <v>0</v>
      </c>
      <c r="K80" s="22"/>
      <c r="L80" s="22"/>
      <c r="M80" s="22"/>
      <c r="N80" s="22"/>
      <c r="O80" s="22"/>
      <c r="P80" s="22"/>
      <c r="Q80" s="22"/>
      <c r="R80" s="23"/>
      <c r="S80" s="23"/>
      <c r="T80" s="23"/>
      <c r="U80" s="23"/>
      <c r="V80" s="23"/>
      <c r="W80" s="23"/>
      <c r="X80" s="23"/>
      <c r="Y80" s="23"/>
      <c r="Z80" s="23"/>
      <c r="AA80" s="6"/>
      <c r="AB80" s="6"/>
      <c r="AC80" s="6"/>
      <c r="AD80" s="6"/>
    </row>
    <row r="81" spans="1:30" ht="18" customHeight="1" x14ac:dyDescent="0.2">
      <c r="A81" s="19" t="s">
        <v>151</v>
      </c>
      <c r="B81" s="24" t="s">
        <v>152</v>
      </c>
      <c r="C81" s="24"/>
      <c r="D81" s="24" t="s">
        <v>48</v>
      </c>
      <c r="E81" s="25">
        <v>1</v>
      </c>
      <c r="F81" s="19"/>
      <c r="G81" s="26">
        <v>0</v>
      </c>
      <c r="H81" s="28"/>
      <c r="I81" s="28"/>
      <c r="J81" s="21">
        <f t="shared" si="1"/>
        <v>0</v>
      </c>
      <c r="K81" s="22"/>
      <c r="L81" s="22"/>
      <c r="M81" s="22"/>
      <c r="N81" s="22"/>
      <c r="O81" s="22"/>
      <c r="P81" s="22"/>
      <c r="Q81" s="22"/>
      <c r="R81" s="23"/>
      <c r="S81" s="23"/>
      <c r="T81" s="23"/>
      <c r="U81" s="23"/>
      <c r="V81" s="23"/>
      <c r="W81" s="23"/>
      <c r="X81" s="23"/>
      <c r="Y81" s="23"/>
      <c r="Z81" s="23"/>
      <c r="AA81" s="6"/>
      <c r="AB81" s="6"/>
      <c r="AC81" s="6"/>
      <c r="AD81" s="6"/>
    </row>
    <row r="82" spans="1:30" ht="18" customHeight="1" x14ac:dyDescent="0.2">
      <c r="A82" s="19" t="s">
        <v>155</v>
      </c>
      <c r="B82" s="24" t="s">
        <v>152</v>
      </c>
      <c r="C82" s="24"/>
      <c r="D82" s="24" t="s">
        <v>22</v>
      </c>
      <c r="E82" s="25">
        <v>1</v>
      </c>
      <c r="F82" s="19" t="s">
        <v>156</v>
      </c>
      <c r="G82" s="26">
        <v>0</v>
      </c>
      <c r="H82" s="28">
        <v>269.77999999999997</v>
      </c>
      <c r="I82" s="28">
        <v>1079.06</v>
      </c>
      <c r="J82" s="21">
        <f t="shared" si="1"/>
        <v>1348.84</v>
      </c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23"/>
      <c r="W82" s="23"/>
      <c r="X82" s="23"/>
      <c r="Y82" s="23"/>
      <c r="Z82" s="23"/>
      <c r="AA82" s="6"/>
      <c r="AB82" s="6"/>
      <c r="AC82" s="6"/>
      <c r="AD82" s="6"/>
    </row>
    <row r="83" spans="1:30" ht="35.1" customHeight="1" x14ac:dyDescent="0.2">
      <c r="A83" s="108" t="s">
        <v>157</v>
      </c>
      <c r="B83" s="109" t="s">
        <v>158</v>
      </c>
      <c r="C83" s="110" t="s">
        <v>159</v>
      </c>
      <c r="D83" s="111" t="s">
        <v>160</v>
      </c>
      <c r="E83" s="110" t="s">
        <v>161</v>
      </c>
      <c r="F83" s="112"/>
      <c r="G83" s="111" t="s">
        <v>162</v>
      </c>
      <c r="H83" s="110" t="s">
        <v>163</v>
      </c>
      <c r="I83" s="110" t="s">
        <v>164</v>
      </c>
      <c r="J83" s="110" t="s">
        <v>165</v>
      </c>
      <c r="K83" s="22"/>
      <c r="L83" s="22"/>
      <c r="M83" s="22"/>
      <c r="N83" s="22"/>
      <c r="O83" s="22"/>
      <c r="P83" s="22"/>
      <c r="Q83" s="22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8" customHeight="1" x14ac:dyDescent="0.2">
      <c r="A84" s="36" t="s">
        <v>166</v>
      </c>
      <c r="B84" s="25" t="s">
        <v>17</v>
      </c>
      <c r="C84" s="37">
        <f>SUMIFS($E$7:$E$82,$B$7:$B$82,"DAS",$D$7:$D$82,"&lt;&gt;VAGO")</f>
        <v>1</v>
      </c>
      <c r="D84" s="37">
        <f>SUMIFS($E$7:$E$82,$B$7:$B$82,"DAS",$D$7:$D$82,"VAGO")</f>
        <v>0</v>
      </c>
      <c r="E84" s="37">
        <f t="shared" ref="E84:E94" si="2">C84+D84</f>
        <v>1</v>
      </c>
      <c r="F84" s="38"/>
      <c r="G84" s="39">
        <f>SUMIF($B$7:$B$82,"DAS",$G$7:$G$82)</f>
        <v>0</v>
      </c>
      <c r="H84" s="39">
        <f>SUMIF($B$7:$B$82,"DAS",$H$7:$H$82)</f>
        <v>0</v>
      </c>
      <c r="I84" s="39">
        <f>SUMIF($B$7:$B$82,"DAS",$I$7:$I$82)</f>
        <v>18000</v>
      </c>
      <c r="J84" s="40">
        <f>SUMIF($B$7:$B$82,"DAS",$J$7:$J$82)</f>
        <v>18000</v>
      </c>
      <c r="K84" s="8"/>
      <c r="L84" s="8"/>
      <c r="M84" s="8"/>
      <c r="N84" s="8"/>
      <c r="O84" s="8"/>
      <c r="P84" s="8"/>
      <c r="Q84" s="8"/>
    </row>
    <row r="85" spans="1:30" ht="18" customHeight="1" x14ac:dyDescent="0.2">
      <c r="A85" s="36" t="s">
        <v>167</v>
      </c>
      <c r="B85" s="25" t="s">
        <v>21</v>
      </c>
      <c r="C85" s="37">
        <f>SUMIFS($E$7:$E$82,$B$7:$B$82,"DAS-1",$D$7:$D$82,"&lt;&gt;VAGO")</f>
        <v>2</v>
      </c>
      <c r="D85" s="37">
        <f>SUMIFS($E$7:$E$82,$B$7:$B$82,"DAS-1",$D$7:$D$82,"VAGO")</f>
        <v>0</v>
      </c>
      <c r="E85" s="37">
        <f t="shared" si="2"/>
        <v>2</v>
      </c>
      <c r="F85" s="36"/>
      <c r="G85" s="39">
        <f>SUMIF($B$7:$B$82,"DAS-1",$G$7:$G$82)</f>
        <v>0</v>
      </c>
      <c r="H85" s="39">
        <f>SUMIF($B$7:$B$82,"DAS-1",$H$7:$H$82)</f>
        <v>5200</v>
      </c>
      <c r="I85" s="39">
        <f>SUMIF($B$7:$B$82,"DAS-1",$I$7:$I$82)</f>
        <v>20800</v>
      </c>
      <c r="J85" s="40">
        <f>SUMIF($B$7:$B$82,"DAS-1",$J$7:$J$82)</f>
        <v>26000</v>
      </c>
      <c r="K85" s="8"/>
      <c r="L85" s="8"/>
      <c r="M85" s="8"/>
      <c r="N85" s="8"/>
      <c r="O85" s="8"/>
      <c r="P85" s="8"/>
      <c r="Q85" s="8"/>
    </row>
    <row r="86" spans="1:30" ht="18" customHeight="1" x14ac:dyDescent="0.2">
      <c r="A86" s="36" t="s">
        <v>168</v>
      </c>
      <c r="B86" s="25" t="s">
        <v>27</v>
      </c>
      <c r="C86" s="37">
        <f>SUMIFS($E$7:$E$82,$B$7:$B$82,"DAS-2",$D$7:$D$82,"&lt;&gt;VAGO")</f>
        <v>5</v>
      </c>
      <c r="D86" s="37">
        <f>SUMIFS($E$7:$E$82,$B$7:$B$82,"DAS-2",$D$7:$D$82,"VAGO")</f>
        <v>0</v>
      </c>
      <c r="E86" s="37">
        <f t="shared" si="2"/>
        <v>5</v>
      </c>
      <c r="F86" s="36"/>
      <c r="G86" s="39">
        <f>SUMIF($B$7:$B$82,"DAS-2",$G$7:$G$82)</f>
        <v>0</v>
      </c>
      <c r="H86" s="39">
        <f>SUMIF($B$7:$B$82,"DAS-2",$H$7:$H$82)</f>
        <v>5086.9500000000007</v>
      </c>
      <c r="I86" s="39">
        <f>SUMIF($B$7:$B$82,"DAS-2",$I$7:$I$82)</f>
        <v>33913.049999999996</v>
      </c>
      <c r="J86" s="40">
        <f>SUMIF($B$7:$B$82,"DAS-2",$J$7:$J$82)</f>
        <v>39000</v>
      </c>
      <c r="K86" s="8"/>
      <c r="L86" s="8"/>
      <c r="M86" s="8"/>
      <c r="N86" s="8"/>
      <c r="O86" s="8"/>
      <c r="P86" s="8"/>
      <c r="Q86" s="8"/>
    </row>
    <row r="87" spans="1:30" ht="18" customHeight="1" x14ac:dyDescent="0.2">
      <c r="A87" s="36" t="s">
        <v>169</v>
      </c>
      <c r="B87" s="25" t="s">
        <v>39</v>
      </c>
      <c r="C87" s="37">
        <f>SUMIFS($E$7:$E$82,$B$7:$B$82,"DAS-3",$D$7:$D$82,"&lt;&gt;VAGO")</f>
        <v>6</v>
      </c>
      <c r="D87" s="37">
        <f>SUMIFS($E$7:$E$82,$B$7:$B$82,"DAS-3",$D$7:$D$82,"VAGO")</f>
        <v>1</v>
      </c>
      <c r="E87" s="37">
        <f t="shared" si="2"/>
        <v>7</v>
      </c>
      <c r="F87" s="36"/>
      <c r="G87" s="39">
        <f>SUMIF($B$7:$B$82,"DAS-3",$G$7:$G$82)</f>
        <v>0</v>
      </c>
      <c r="H87" s="39">
        <f>SUMIF($B$7:$B$82,"DAS-3",$H$7:$H$82)</f>
        <v>8555.4</v>
      </c>
      <c r="I87" s="39">
        <f>SUMIF($B$7:$B$82,"DAS-3",$I$7:$I$82)</f>
        <v>34221.380000000005</v>
      </c>
      <c r="J87" s="40">
        <f>SUMIF($B$7:$B$82,"DAS-3",$J$7:$J$82)</f>
        <v>42776.78</v>
      </c>
      <c r="K87" s="8"/>
      <c r="L87" s="8"/>
      <c r="M87" s="8"/>
      <c r="N87" s="8"/>
      <c r="O87" s="8"/>
      <c r="P87" s="8"/>
      <c r="Q87" s="8"/>
    </row>
    <row r="88" spans="1:30" ht="18" customHeight="1" x14ac:dyDescent="0.2">
      <c r="A88" s="41" t="s">
        <v>170</v>
      </c>
      <c r="B88" s="25" t="s">
        <v>53</v>
      </c>
      <c r="C88" s="37">
        <f>SUMIFS($E$7:$E$82,$B$7:$B$82,"DAS-4",$D$7:$D$82,"&lt;&gt;VAGO")</f>
        <v>13</v>
      </c>
      <c r="D88" s="37">
        <f>SUMIFS($E$7:$E$82,$B$7:$B$82,"DAS-4",$D$7:$D$82,"VAGO")</f>
        <v>2</v>
      </c>
      <c r="E88" s="37">
        <f t="shared" si="2"/>
        <v>15</v>
      </c>
      <c r="F88" s="41"/>
      <c r="G88" s="39">
        <f>SUMIF($B$7:$B$82,"DAS-4",$G$7:$G$82)</f>
        <v>0</v>
      </c>
      <c r="H88" s="39">
        <f>SUMIF($B$7:$B$82,"DAS-4",$H$7:$H$82)</f>
        <v>17033.640000000003</v>
      </c>
      <c r="I88" s="39">
        <f>SUMIF($B$7:$B$82,"DAS-4",$I$7:$I$82)</f>
        <v>68134.429999999993</v>
      </c>
      <c r="J88" s="40">
        <f>SUMIF($B$7:$B$82,"DAS-4",$J$7:$J$82)</f>
        <v>85168.069999999992</v>
      </c>
      <c r="K88" s="8"/>
      <c r="L88" s="8"/>
      <c r="M88" s="8"/>
      <c r="N88" s="8"/>
      <c r="O88" s="8"/>
      <c r="P88" s="8"/>
      <c r="Q88" s="8"/>
    </row>
    <row r="89" spans="1:30" ht="18" customHeight="1" x14ac:dyDescent="0.2">
      <c r="A89" s="41" t="s">
        <v>171</v>
      </c>
      <c r="B89" s="25" t="s">
        <v>78</v>
      </c>
      <c r="C89" s="37">
        <f>SUMIFS($E$7:$E$82,$B$7:$B$82,"DAS-5",$D$7:$D$82,"&lt;&gt;VAGO")</f>
        <v>8</v>
      </c>
      <c r="D89" s="37">
        <f>SUMIFS($E$7:$E$82,$B$7:$B$82,"DAS-5",$D$7:$D$82,"VAGO")</f>
        <v>2</v>
      </c>
      <c r="E89" s="37">
        <f t="shared" si="2"/>
        <v>10</v>
      </c>
      <c r="F89" s="41"/>
      <c r="G89" s="39">
        <f>SUMIF($B$7:$B$82,"DAS-5",$G$7:$G$82)</f>
        <v>0</v>
      </c>
      <c r="H89" s="39">
        <f>SUMIF($B$7:$B$82,"DAS-5",$H$7:$H$82)</f>
        <v>6474.3599999999988</v>
      </c>
      <c r="I89" s="39">
        <f>SUMIF($B$7:$B$82,"DAS-5",$I$7:$I$82)</f>
        <v>34529.68</v>
      </c>
      <c r="J89" s="40">
        <f>SUMIF($B$7:$B$82,"DAS-5",$J$7:$J$82)</f>
        <v>41004.040000000008</v>
      </c>
      <c r="K89" s="8"/>
      <c r="L89" s="8"/>
      <c r="M89" s="8"/>
      <c r="N89" s="8"/>
      <c r="O89" s="8"/>
      <c r="P89" s="8"/>
      <c r="Q89" s="8"/>
    </row>
    <row r="90" spans="1:30" ht="18" customHeight="1" x14ac:dyDescent="0.2">
      <c r="A90" s="41" t="s">
        <v>172</v>
      </c>
      <c r="B90" s="25" t="s">
        <v>93</v>
      </c>
      <c r="C90" s="37">
        <f>SUMIFS($E$7:$E$82,$B$7:$B$82,"CAA-1",$D$7:$D$82,"&lt;&gt;VAGO")</f>
        <v>1</v>
      </c>
      <c r="D90" s="37">
        <f>SUMIFS($E$7:$E$82,$B$7:$B$82,"CAA-1",$D$7:$D$82,"VAGO")</f>
        <v>0</v>
      </c>
      <c r="E90" s="37">
        <f t="shared" si="2"/>
        <v>1</v>
      </c>
      <c r="F90" s="41"/>
      <c r="G90" s="39">
        <f>SUMIF($B$7:$B$82,"CAA-1",$G$7:$G$82)</f>
        <v>0</v>
      </c>
      <c r="H90" s="39">
        <f>SUMIF($B$7:$B$82,"CAA-1",$H$7:$H$82)</f>
        <v>936.46</v>
      </c>
      <c r="I90" s="39">
        <f>SUMIF($B$7:$B$82,"CAA-1",$I$7:$I$82)</f>
        <v>3745.85</v>
      </c>
      <c r="J90" s="40">
        <f>SUMIF($B$7:$B$82,"CAA-1",$J$7:$J$82)</f>
        <v>4682.3099999999995</v>
      </c>
      <c r="K90" s="8"/>
      <c r="L90" s="8"/>
      <c r="M90" s="8"/>
      <c r="N90" s="8"/>
      <c r="O90" s="8"/>
      <c r="P90" s="8"/>
      <c r="Q90" s="8"/>
    </row>
    <row r="91" spans="1:30" ht="18" customHeight="1" x14ac:dyDescent="0.2">
      <c r="A91" s="41" t="s">
        <v>173</v>
      </c>
      <c r="B91" s="25" t="s">
        <v>95</v>
      </c>
      <c r="C91" s="37">
        <f>SUMIFS($E$7:$E$82,$B$7:$B$82,"CAA-2",$D$7:$D$82,"&lt;&gt;VAGO")</f>
        <v>14</v>
      </c>
      <c r="D91" s="37">
        <f>SUMIFS($E$7:$E$82,$B$7:$B$82,"CAA-2",$D$7:$D$82,"VAGO")</f>
        <v>3</v>
      </c>
      <c r="E91" s="37">
        <f t="shared" si="2"/>
        <v>17</v>
      </c>
      <c r="F91" s="41"/>
      <c r="G91" s="39">
        <f>SUMIF($B$7:$B$82,"CAA-2",$G$7:$G$82)</f>
        <v>0</v>
      </c>
      <c r="H91" s="39">
        <f>SUMIF($B$7:$B$82,"CAA-2",$H$7:$H$82)</f>
        <v>10790.5</v>
      </c>
      <c r="I91" s="39">
        <f>SUMIF($B$7:$B$82,"CAA-2",$I$7:$I$82)</f>
        <v>43162.140000000014</v>
      </c>
      <c r="J91" s="40">
        <f>SUMIF($B$7:$B$82,"CAA-2",$J$7:$J$82)</f>
        <v>53952.640000000021</v>
      </c>
      <c r="K91" s="8"/>
      <c r="L91" s="8"/>
      <c r="M91" s="8"/>
      <c r="N91" s="8"/>
      <c r="O91" s="8"/>
      <c r="P91" s="8"/>
      <c r="Q91" s="8"/>
    </row>
    <row r="92" spans="1:30" ht="18" customHeight="1" x14ac:dyDescent="0.2">
      <c r="A92" s="41" t="s">
        <v>174</v>
      </c>
      <c r="B92" s="25" t="s">
        <v>125</v>
      </c>
      <c r="C92" s="37">
        <f>SUMIFS($E$7:$E$82,$B$7:$B$82,"CAA-3",$D$7:$D$82,"&lt;&gt;VAGO")</f>
        <v>6</v>
      </c>
      <c r="D92" s="37">
        <f>SUMIFS($E$7:$E$82,$B$7:$B$82,"CAA-3",$D$7:$D$82,"VAGO")</f>
        <v>6</v>
      </c>
      <c r="E92" s="37">
        <f t="shared" si="2"/>
        <v>12</v>
      </c>
      <c r="F92" s="36"/>
      <c r="G92" s="39">
        <f>SUMIF($B$7:$B$82,"CAA-3",$G$7:$G$82)</f>
        <v>0</v>
      </c>
      <c r="H92" s="39">
        <f>SUMIF($B$7:$B$82,"CAA-3",$H$7:$H$82)</f>
        <v>3005.9399999999996</v>
      </c>
      <c r="I92" s="39">
        <f>SUMIF($B$7:$B$82,"CAA-3",$I$7:$I$82)</f>
        <v>12023.759999999998</v>
      </c>
      <c r="J92" s="40">
        <f>SUMIF($B$7:$B$82,"CAA-3",$J$7:$J$82)</f>
        <v>15029.7</v>
      </c>
      <c r="K92" s="8"/>
      <c r="L92" s="8"/>
      <c r="M92" s="8"/>
      <c r="N92" s="8"/>
      <c r="O92" s="8"/>
      <c r="P92" s="8"/>
      <c r="Q92" s="8"/>
    </row>
    <row r="93" spans="1:30" ht="18" customHeight="1" x14ac:dyDescent="0.2">
      <c r="A93" s="41" t="s">
        <v>175</v>
      </c>
      <c r="B93" s="25" t="s">
        <v>145</v>
      </c>
      <c r="C93" s="37">
        <f>SUMIFS($E$7:$E$82,$B$7:$B$82,"CAA-4",$D$7:$D$82,"&lt;&gt;VAGO")</f>
        <v>2</v>
      </c>
      <c r="D93" s="37">
        <f>SUMIFS($E$7:$E$82,$B$7:$B$82,"CAA-4",$D$7:$D$82,"VAGO")</f>
        <v>1</v>
      </c>
      <c r="E93" s="37">
        <f t="shared" si="2"/>
        <v>3</v>
      </c>
      <c r="F93" s="36"/>
      <c r="G93" s="39">
        <f>SUMIF($B$7:$B$82,"CAA-4",$G$7:$G$82)</f>
        <v>0</v>
      </c>
      <c r="H93" s="39">
        <f>SUMIF($B$7:$B$82,"CAA-4",$H$7:$H$82)</f>
        <v>616.6</v>
      </c>
      <c r="I93" s="39">
        <f>SUMIF($B$7:$B$82,"CAA-4",$I$7:$I$82)</f>
        <v>2466.42</v>
      </c>
      <c r="J93" s="40">
        <f>SUMIF($B$7:$B$82,"CAA-4",$J$7:$J$82)</f>
        <v>3083.02</v>
      </c>
      <c r="K93" s="8"/>
      <c r="L93" s="8"/>
      <c r="M93" s="8"/>
      <c r="N93" s="8"/>
      <c r="O93" s="8"/>
      <c r="P93" s="8"/>
      <c r="Q93" s="8"/>
    </row>
    <row r="94" spans="1:30" ht="18" customHeight="1" x14ac:dyDescent="0.2">
      <c r="A94" s="41" t="s">
        <v>176</v>
      </c>
      <c r="B94" s="25" t="s">
        <v>152</v>
      </c>
      <c r="C94" s="37">
        <f>SUMIFS($E$7:$E$82,$B$7:$B$82,"CAA-5",$D$7:$D$82,"&lt;&gt;VAGO")</f>
        <v>1</v>
      </c>
      <c r="D94" s="37">
        <f>SUMIFS($E$7:$E$82,$B$7:$B$82,"CAA-5",$D$7:$D$82,"VAGO")</f>
        <v>2</v>
      </c>
      <c r="E94" s="37">
        <f t="shared" si="2"/>
        <v>3</v>
      </c>
      <c r="F94" s="36"/>
      <c r="G94" s="39">
        <f>SUMIF($B$7:$B$82,"CAA-5",$G$7:$G$82)</f>
        <v>0</v>
      </c>
      <c r="H94" s="39">
        <f>SUMIF($B$7:$B$82,"CAA-5",$H$7:$H$82)</f>
        <v>269.77999999999997</v>
      </c>
      <c r="I94" s="39">
        <f>SUMIF($B$7:$B$82,"CAA-5",$I$7:$I$82)</f>
        <v>1079.06</v>
      </c>
      <c r="J94" s="40">
        <f>SUMIF($B$7:$B$82,"CAA-5",$J$7:$J$82)</f>
        <v>1348.84</v>
      </c>
      <c r="K94" s="8"/>
      <c r="L94" s="8"/>
      <c r="M94" s="8"/>
      <c r="N94" s="8"/>
      <c r="O94" s="8"/>
      <c r="P94" s="8"/>
      <c r="Q94" s="8"/>
    </row>
    <row r="95" spans="1:30" ht="35.1" customHeight="1" x14ac:dyDescent="0.2">
      <c r="A95" s="108" t="s">
        <v>177</v>
      </c>
      <c r="B95" s="113"/>
      <c r="C95" s="111">
        <f>SUM(C84:C94)</f>
        <v>59</v>
      </c>
      <c r="D95" s="111">
        <f>SUM(D84:D94)</f>
        <v>17</v>
      </c>
      <c r="E95" s="111">
        <f>SUM(E84:E94)</f>
        <v>76</v>
      </c>
      <c r="F95" s="112"/>
      <c r="G95" s="114">
        <f>SUM(G84:G94)</f>
        <v>0</v>
      </c>
      <c r="H95" s="114">
        <f>SUM(H84:H94)</f>
        <v>57969.630000000005</v>
      </c>
      <c r="I95" s="114">
        <f>SUM(I84:I94)</f>
        <v>272075.76999999996</v>
      </c>
      <c r="J95" s="114">
        <f>SUM(J84:J94)</f>
        <v>330045.40000000008</v>
      </c>
      <c r="K95" s="8"/>
      <c r="L95" s="8"/>
      <c r="M95" s="8"/>
      <c r="N95" s="8"/>
      <c r="O95" s="8"/>
      <c r="P95" s="8"/>
      <c r="Q95" s="8"/>
    </row>
    <row r="96" spans="1:30" ht="18" customHeight="1" x14ac:dyDescent="0.2">
      <c r="A96" s="45"/>
      <c r="B96" s="46"/>
      <c r="C96" s="46"/>
      <c r="D96" s="46"/>
      <c r="E96" s="46"/>
      <c r="F96" s="45"/>
      <c r="G96" s="46"/>
      <c r="H96" s="47"/>
      <c r="I96" s="47"/>
      <c r="J96" s="48"/>
      <c r="K96" s="8"/>
      <c r="L96" s="8"/>
      <c r="M96" s="8"/>
      <c r="N96" s="8"/>
      <c r="O96" s="8"/>
      <c r="P96" s="8"/>
      <c r="Q96" s="8"/>
    </row>
    <row r="97" spans="1:30" ht="35.1" customHeight="1" x14ac:dyDescent="0.2">
      <c r="A97" s="115" t="s">
        <v>178</v>
      </c>
      <c r="B97" s="116"/>
      <c r="C97" s="116"/>
      <c r="D97" s="116"/>
      <c r="E97" s="116"/>
      <c r="F97" s="116"/>
      <c r="G97" s="116"/>
      <c r="H97" s="116"/>
      <c r="I97" s="116"/>
      <c r="J97" s="50"/>
      <c r="K97" s="7"/>
      <c r="L97" s="8"/>
      <c r="M97" s="8"/>
      <c r="N97" s="8"/>
      <c r="O97" s="8"/>
      <c r="P97" s="8"/>
      <c r="Q97" s="8"/>
    </row>
    <row r="98" spans="1:30" ht="35.1" customHeight="1" x14ac:dyDescent="0.2">
      <c r="A98" s="117" t="s">
        <v>179</v>
      </c>
      <c r="B98" s="118" t="s">
        <v>180</v>
      </c>
      <c r="C98" s="118" t="s">
        <v>181</v>
      </c>
      <c r="D98" s="118" t="s">
        <v>182</v>
      </c>
      <c r="E98" s="118" t="s">
        <v>183</v>
      </c>
      <c r="F98" s="119" t="s">
        <v>184</v>
      </c>
      <c r="G98" s="120" t="s">
        <v>185</v>
      </c>
      <c r="H98" s="120" t="s">
        <v>186</v>
      </c>
      <c r="I98" s="118" t="s">
        <v>187</v>
      </c>
      <c r="J98" s="54"/>
      <c r="K98" s="7"/>
      <c r="L98" s="13"/>
      <c r="M98" s="13"/>
      <c r="N98" s="13"/>
      <c r="O98" s="13"/>
      <c r="P98" s="13"/>
      <c r="Q98" s="13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ht="18" customHeight="1" x14ac:dyDescent="0.2">
      <c r="A99" s="19" t="s">
        <v>188</v>
      </c>
      <c r="B99" s="24" t="s">
        <v>189</v>
      </c>
      <c r="C99" s="24" t="s">
        <v>190</v>
      </c>
      <c r="D99" s="24" t="s">
        <v>28</v>
      </c>
      <c r="E99" s="55">
        <v>1</v>
      </c>
      <c r="F99" s="19" t="s">
        <v>191</v>
      </c>
      <c r="G99" s="26">
        <v>0</v>
      </c>
      <c r="H99" s="56">
        <v>6782.61</v>
      </c>
      <c r="I99" s="56">
        <f t="shared" ref="I99:I104" si="3">SUM(G99:H99)</f>
        <v>6782.61</v>
      </c>
      <c r="J99" s="50"/>
      <c r="K99" s="22"/>
      <c r="L99" s="22"/>
      <c r="M99" s="22"/>
      <c r="N99" s="22"/>
      <c r="O99" s="22"/>
      <c r="P99" s="22"/>
      <c r="Q99" s="22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8" customHeight="1" x14ac:dyDescent="0.2">
      <c r="A100" s="19" t="s">
        <v>192</v>
      </c>
      <c r="B100" s="24" t="s">
        <v>193</v>
      </c>
      <c r="C100" s="24" t="s">
        <v>198</v>
      </c>
      <c r="D100" s="24" t="s">
        <v>28</v>
      </c>
      <c r="E100" s="55">
        <v>1</v>
      </c>
      <c r="F100" s="19" t="s">
        <v>199</v>
      </c>
      <c r="G100" s="26">
        <v>0</v>
      </c>
      <c r="H100" s="56">
        <v>5703.56</v>
      </c>
      <c r="I100" s="56">
        <f t="shared" si="3"/>
        <v>5703.56</v>
      </c>
      <c r="J100" s="50"/>
      <c r="K100" s="22"/>
      <c r="L100" s="22"/>
      <c r="M100" s="22"/>
      <c r="N100" s="22"/>
      <c r="O100" s="22"/>
      <c r="P100" s="22"/>
      <c r="Q100" s="22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8" customHeight="1" x14ac:dyDescent="0.2">
      <c r="A101" s="19" t="s">
        <v>61</v>
      </c>
      <c r="B101" s="24" t="s">
        <v>193</v>
      </c>
      <c r="C101" s="24" t="s">
        <v>194</v>
      </c>
      <c r="D101" s="24" t="s">
        <v>28</v>
      </c>
      <c r="E101" s="55">
        <v>1</v>
      </c>
      <c r="F101" s="19" t="s">
        <v>195</v>
      </c>
      <c r="G101" s="26">
        <v>0</v>
      </c>
      <c r="H101" s="56">
        <v>5703.56</v>
      </c>
      <c r="I101" s="56">
        <f t="shared" si="3"/>
        <v>5703.56</v>
      </c>
      <c r="J101" s="50"/>
      <c r="K101" s="22"/>
      <c r="L101" s="22"/>
      <c r="M101" s="22"/>
      <c r="N101" s="22"/>
      <c r="O101" s="22"/>
      <c r="P101" s="22"/>
      <c r="Q101" s="22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8" customHeight="1" x14ac:dyDescent="0.2">
      <c r="A102" s="19" t="s">
        <v>196</v>
      </c>
      <c r="B102" s="24" t="s">
        <v>197</v>
      </c>
      <c r="C102" s="24"/>
      <c r="D102" s="24" t="s">
        <v>48</v>
      </c>
      <c r="E102" s="55">
        <v>1</v>
      </c>
      <c r="F102" s="19"/>
      <c r="G102" s="26">
        <v>0</v>
      </c>
      <c r="H102" s="56"/>
      <c r="I102" s="56">
        <f t="shared" si="3"/>
        <v>0</v>
      </c>
      <c r="J102" s="50"/>
      <c r="K102" s="22"/>
      <c r="L102" s="22"/>
      <c r="M102" s="22"/>
      <c r="N102" s="22"/>
      <c r="O102" s="22"/>
      <c r="P102" s="22"/>
      <c r="Q102" s="22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8" customHeight="1" x14ac:dyDescent="0.2">
      <c r="A103" s="19" t="s">
        <v>200</v>
      </c>
      <c r="B103" s="24" t="s">
        <v>197</v>
      </c>
      <c r="C103" s="24" t="s">
        <v>201</v>
      </c>
      <c r="D103" s="24" t="s">
        <v>28</v>
      </c>
      <c r="E103" s="55">
        <v>1</v>
      </c>
      <c r="F103" s="19" t="s">
        <v>202</v>
      </c>
      <c r="G103" s="26">
        <v>0</v>
      </c>
      <c r="H103" s="56">
        <v>5241.1099999999997</v>
      </c>
      <c r="I103" s="56">
        <f t="shared" si="3"/>
        <v>5241.1099999999997</v>
      </c>
      <c r="J103" s="50"/>
      <c r="K103" s="22"/>
      <c r="L103" s="22"/>
      <c r="M103" s="22"/>
      <c r="N103" s="22"/>
      <c r="O103" s="22"/>
      <c r="P103" s="22"/>
      <c r="Q103" s="22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8" customHeight="1" x14ac:dyDescent="0.2">
      <c r="A104" s="19" t="s">
        <v>203</v>
      </c>
      <c r="B104" s="24" t="s">
        <v>204</v>
      </c>
      <c r="C104" s="24" t="s">
        <v>205</v>
      </c>
      <c r="D104" s="24" t="s">
        <v>28</v>
      </c>
      <c r="E104" s="55">
        <v>1</v>
      </c>
      <c r="F104" s="19" t="s">
        <v>206</v>
      </c>
      <c r="G104" s="26">
        <v>0</v>
      </c>
      <c r="H104" s="56">
        <v>4316.21</v>
      </c>
      <c r="I104" s="56">
        <f t="shared" si="3"/>
        <v>4316.21</v>
      </c>
      <c r="J104" s="50"/>
      <c r="K104" s="22"/>
      <c r="L104" s="22"/>
      <c r="M104" s="22"/>
      <c r="N104" s="22"/>
      <c r="O104" s="22"/>
      <c r="P104" s="22"/>
      <c r="Q104" s="22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60" x14ac:dyDescent="0.2">
      <c r="A105" s="108" t="s">
        <v>207</v>
      </c>
      <c r="B105" s="109" t="s">
        <v>208</v>
      </c>
      <c r="C105" s="110" t="s">
        <v>209</v>
      </c>
      <c r="D105" s="111" t="s">
        <v>210</v>
      </c>
      <c r="E105" s="118" t="s">
        <v>211</v>
      </c>
      <c r="F105" s="121"/>
      <c r="G105" s="120" t="s">
        <v>212</v>
      </c>
      <c r="H105" s="120" t="s">
        <v>213</v>
      </c>
      <c r="I105" s="118" t="s">
        <v>214</v>
      </c>
      <c r="J105" s="50"/>
      <c r="K105" s="7"/>
      <c r="L105" s="7"/>
      <c r="M105" s="7"/>
      <c r="N105" s="7"/>
      <c r="O105" s="7"/>
      <c r="P105" s="7"/>
      <c r="Q105" s="7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0" ht="18" customHeight="1" x14ac:dyDescent="0.2">
      <c r="A106" s="36" t="s">
        <v>215</v>
      </c>
      <c r="B106" s="39" t="s">
        <v>189</v>
      </c>
      <c r="C106" s="37">
        <f>SUMIFS($E$99:$E$104,$B$99:$B$104,"FDA",$D$99:$D$104,"&lt;&gt;VAGO")</f>
        <v>1</v>
      </c>
      <c r="D106" s="37">
        <f>SUMIFS($E$99:$E$104,$B$99:$B$104,"FDA",$D$99:$D$104,"VAGO")</f>
        <v>0</v>
      </c>
      <c r="E106" s="37">
        <f t="shared" ref="E106:E110" si="4">C106+D106</f>
        <v>1</v>
      </c>
      <c r="F106" s="38"/>
      <c r="G106" s="39">
        <f>SUMIF($B$99:$B$104,"FDA",$G$99:$G$104)</f>
        <v>0</v>
      </c>
      <c r="H106" s="39">
        <f>SUMIF($B$99:$B$104,"FDA",$H$99:$H$104)</f>
        <v>6782.61</v>
      </c>
      <c r="I106" s="39">
        <f>SUMIF($B$99:$B$104,"FDA",$I$99:$I$104)</f>
        <v>6782.61</v>
      </c>
      <c r="J106" s="58"/>
      <c r="K106" s="7"/>
      <c r="L106" s="22"/>
      <c r="M106" s="22"/>
      <c r="N106" s="22"/>
      <c r="O106" s="22"/>
      <c r="P106" s="22"/>
      <c r="Q106" s="22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8" customHeight="1" x14ac:dyDescent="0.2">
      <c r="A107" s="36" t="s">
        <v>216</v>
      </c>
      <c r="B107" s="39" t="s">
        <v>193</v>
      </c>
      <c r="C107" s="37">
        <f>SUMIFS($E$99:$E$104,$B$99:$B$104,"FDA-1",$D$99:$D$104,"&lt;&gt;VAGO")</f>
        <v>2</v>
      </c>
      <c r="D107" s="37">
        <f>SUMIFS($E$99:$E$104,$B$99:$B$104,"FDA-1",$D$99:$D$104,"VAGO")</f>
        <v>0</v>
      </c>
      <c r="E107" s="37">
        <f t="shared" si="4"/>
        <v>2</v>
      </c>
      <c r="F107" s="38"/>
      <c r="G107" s="39">
        <f>SUMIF($B$99:$B$104,"FDA-1",$G$99:$G$104)</f>
        <v>0</v>
      </c>
      <c r="H107" s="39">
        <f>SUMIF($B$99:$B$104,"FDA-1",$H$99:$H$104)</f>
        <v>11407.12</v>
      </c>
      <c r="I107" s="39">
        <f>SUMIF($B$99:$B$104,"FDA-1",$I$99:$I$104)</f>
        <v>11407.12</v>
      </c>
      <c r="J107" s="58"/>
      <c r="K107" s="7"/>
      <c r="L107" s="22"/>
      <c r="M107" s="22"/>
      <c r="N107" s="22"/>
      <c r="O107" s="22"/>
      <c r="P107" s="22"/>
      <c r="Q107" s="22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8" customHeight="1" x14ac:dyDescent="0.2">
      <c r="A108" s="36" t="s">
        <v>217</v>
      </c>
      <c r="B108" s="39" t="s">
        <v>197</v>
      </c>
      <c r="C108" s="37">
        <f>SUMIFS($E$99:$E$104,$B$99:$B$104,"FDA-2",$D$99:$D$104,"&lt;&gt;VAGO")</f>
        <v>1</v>
      </c>
      <c r="D108" s="37">
        <f>SUMIFS($E$99:$E$104,$B$99:$B$104,"FDA-2",$D$99:$D$104,"VAGO")</f>
        <v>1</v>
      </c>
      <c r="E108" s="37">
        <f t="shared" si="4"/>
        <v>2</v>
      </c>
      <c r="F108" s="36"/>
      <c r="G108" s="39">
        <f>SUMIF($B$99:$B$104,"FDA-2",$G$99:$G$104)</f>
        <v>0</v>
      </c>
      <c r="H108" s="39">
        <f>SUMIF($B$99:$B$104,"FDA-2",$H$99:$H$104)</f>
        <v>5241.1099999999997</v>
      </c>
      <c r="I108" s="39">
        <f>SUMIF($B$99:$B$104,"FDA-2",$I$99:$I$104)</f>
        <v>5241.1099999999997</v>
      </c>
      <c r="J108" s="58"/>
      <c r="K108" s="7"/>
      <c r="L108" s="22"/>
      <c r="M108" s="22"/>
      <c r="N108" s="22"/>
      <c r="O108" s="22"/>
      <c r="P108" s="22"/>
      <c r="Q108" s="22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8" customHeight="1" x14ac:dyDescent="0.2">
      <c r="A109" s="36" t="s">
        <v>218</v>
      </c>
      <c r="B109" s="39" t="s">
        <v>204</v>
      </c>
      <c r="C109" s="37">
        <f>SUMIFS($E$99:$E$104,$B$99:$B$104,"FDA-3",$D$99:$D$104,"&lt;&gt;VAGO")</f>
        <v>1</v>
      </c>
      <c r="D109" s="37">
        <f>SUMIFS($E$99:$E$104,$B$99:$B$104,"FDA-3",$D$99:$D$104,"VAGO")</f>
        <v>0</v>
      </c>
      <c r="E109" s="37">
        <f t="shared" si="4"/>
        <v>1</v>
      </c>
      <c r="F109" s="41"/>
      <c r="G109" s="39">
        <f>SUMIF($B$99:$B$104,"FDA-3",$G$99:$G$104)</f>
        <v>0</v>
      </c>
      <c r="H109" s="39">
        <f>SUMIF($B$99:$B$104,"FDA-3",$H$99:$H$104)</f>
        <v>4316.21</v>
      </c>
      <c r="I109" s="39">
        <f>SUMIF($B$99:$B$104,"FDA-3",$I$99:$I$104)</f>
        <v>4316.21</v>
      </c>
      <c r="J109" s="58"/>
      <c r="K109" s="7"/>
      <c r="L109" s="22"/>
      <c r="M109" s="22"/>
      <c r="N109" s="22"/>
      <c r="O109" s="22"/>
      <c r="P109" s="22"/>
      <c r="Q109" s="22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8" customHeight="1" x14ac:dyDescent="0.2">
      <c r="A110" s="36" t="s">
        <v>219</v>
      </c>
      <c r="B110" s="39" t="s">
        <v>220</v>
      </c>
      <c r="C110" s="37">
        <f>SUMIFS($E$99:$E$104,$B$99:$B$104,"FDA-4",$D$99:$D$104,"&lt;&gt;VAGO")</f>
        <v>0</v>
      </c>
      <c r="D110" s="37">
        <f>SUMIFS($E$99:$E$104,$B$99:$B$104,"FDA-4",$D$99:$D$104,"VAGO")</f>
        <v>0</v>
      </c>
      <c r="E110" s="37">
        <f t="shared" si="4"/>
        <v>0</v>
      </c>
      <c r="F110" s="36"/>
      <c r="G110" s="39">
        <f>SUMIF($B$99:$B$104,"FDA-4",$G$99:$G$104)</f>
        <v>0</v>
      </c>
      <c r="H110" s="39">
        <f>SUMIF($B$99:$B$104,"FDA-4",$H$99:$H$104)</f>
        <v>0</v>
      </c>
      <c r="I110" s="39">
        <f>SUMIF($B$99:$B$104,"FDA-4",$I$99:$I$104)</f>
        <v>0</v>
      </c>
      <c r="J110" s="58"/>
      <c r="K110" s="7"/>
      <c r="L110" s="22"/>
      <c r="M110" s="22"/>
      <c r="N110" s="22"/>
      <c r="O110" s="22"/>
      <c r="P110" s="22"/>
      <c r="Q110" s="22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35.1" customHeight="1" x14ac:dyDescent="0.2">
      <c r="A111" s="108" t="s">
        <v>221</v>
      </c>
      <c r="B111" s="113"/>
      <c r="C111" s="111">
        <f>SUM(C106:C110)</f>
        <v>5</v>
      </c>
      <c r="D111" s="111">
        <f>SUM(D106:D110)</f>
        <v>1</v>
      </c>
      <c r="E111" s="111">
        <f>SUM(E106:E110)</f>
        <v>6</v>
      </c>
      <c r="F111" s="112"/>
      <c r="G111" s="114">
        <f>SUM(G106:G110)</f>
        <v>0</v>
      </c>
      <c r="H111" s="114">
        <f>SUM(H106:H110)</f>
        <v>27747.05</v>
      </c>
      <c r="I111" s="114">
        <f>SUM(I106:I110)</f>
        <v>27747.05</v>
      </c>
      <c r="J111" s="58"/>
      <c r="K111" s="7"/>
      <c r="L111" s="22"/>
      <c r="M111" s="22"/>
      <c r="N111" s="22"/>
      <c r="O111" s="22"/>
      <c r="P111" s="22"/>
      <c r="Q111" s="22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8" customHeight="1" x14ac:dyDescent="0.2">
      <c r="A112" s="59"/>
      <c r="B112" s="60"/>
      <c r="C112" s="60"/>
      <c r="D112" s="60"/>
      <c r="E112" s="60"/>
      <c r="F112" s="59"/>
      <c r="G112" s="60"/>
      <c r="H112" s="60"/>
      <c r="I112" s="61"/>
      <c r="J112" s="58"/>
      <c r="K112" s="7"/>
      <c r="L112" s="22"/>
      <c r="M112" s="22"/>
      <c r="N112" s="22"/>
      <c r="O112" s="22"/>
      <c r="P112" s="22"/>
      <c r="Q112" s="22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35.1" customHeight="1" x14ac:dyDescent="0.2">
      <c r="A113" s="115" t="s">
        <v>222</v>
      </c>
      <c r="B113" s="116"/>
      <c r="C113" s="116"/>
      <c r="D113" s="116"/>
      <c r="E113" s="116"/>
      <c r="F113" s="116"/>
      <c r="G113" s="116"/>
      <c r="H113" s="116"/>
      <c r="I113" s="116"/>
      <c r="J113" s="58"/>
      <c r="K113" s="7"/>
      <c r="L113" s="22"/>
      <c r="M113" s="22"/>
      <c r="N113" s="22"/>
      <c r="O113" s="22"/>
      <c r="P113" s="22"/>
      <c r="Q113" s="22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35.1" customHeight="1" x14ac:dyDescent="0.2">
      <c r="A114" s="122" t="s">
        <v>223</v>
      </c>
      <c r="B114" s="118" t="s">
        <v>224</v>
      </c>
      <c r="C114" s="118" t="s">
        <v>225</v>
      </c>
      <c r="D114" s="118" t="s">
        <v>226</v>
      </c>
      <c r="E114" s="118" t="s">
        <v>227</v>
      </c>
      <c r="F114" s="119" t="s">
        <v>228</v>
      </c>
      <c r="G114" s="118" t="s">
        <v>229</v>
      </c>
      <c r="H114" s="118" t="s">
        <v>230</v>
      </c>
      <c r="I114" s="118" t="s">
        <v>231</v>
      </c>
      <c r="J114" s="63"/>
      <c r="K114" s="7"/>
      <c r="L114" s="7"/>
      <c r="M114" s="7"/>
      <c r="N114" s="7"/>
      <c r="O114" s="7"/>
      <c r="P114" s="7"/>
      <c r="Q114" s="7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1:30" ht="18" customHeight="1" x14ac:dyDescent="0.2">
      <c r="A115" s="19" t="s">
        <v>232</v>
      </c>
      <c r="B115" s="24" t="s">
        <v>233</v>
      </c>
      <c r="C115" s="26" t="s">
        <v>234</v>
      </c>
      <c r="D115" s="24" t="s">
        <v>28</v>
      </c>
      <c r="E115" s="55">
        <v>1</v>
      </c>
      <c r="F115" s="64" t="s">
        <v>235</v>
      </c>
      <c r="G115" s="26">
        <v>0</v>
      </c>
      <c r="H115" s="65">
        <v>1392.8</v>
      </c>
      <c r="I115" s="39">
        <f t="shared" ref="I115:I131" si="5">SUM(G115:H115)</f>
        <v>1392.8</v>
      </c>
      <c r="J115" s="58"/>
      <c r="K115" s="22"/>
      <c r="L115" s="22"/>
      <c r="M115" s="22"/>
      <c r="N115" s="22"/>
      <c r="O115" s="22"/>
      <c r="P115" s="22"/>
      <c r="Q115" s="22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8" customHeight="1" x14ac:dyDescent="0.2">
      <c r="A116" s="19" t="s">
        <v>232</v>
      </c>
      <c r="B116" s="24" t="s">
        <v>233</v>
      </c>
      <c r="C116" s="26" t="s">
        <v>198</v>
      </c>
      <c r="D116" s="24" t="s">
        <v>28</v>
      </c>
      <c r="E116" s="55">
        <v>1</v>
      </c>
      <c r="F116" s="64" t="s">
        <v>236</v>
      </c>
      <c r="G116" s="26">
        <v>0</v>
      </c>
      <c r="H116" s="65">
        <v>1392.8</v>
      </c>
      <c r="I116" s="39">
        <f t="shared" si="5"/>
        <v>1392.8</v>
      </c>
      <c r="J116" s="58"/>
      <c r="K116" s="22"/>
      <c r="L116" s="22"/>
      <c r="M116" s="22"/>
      <c r="N116" s="22"/>
      <c r="O116" s="22"/>
      <c r="P116" s="22"/>
      <c r="Q116" s="22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8" customHeight="1" x14ac:dyDescent="0.2">
      <c r="A117" s="19" t="s">
        <v>232</v>
      </c>
      <c r="B117" s="24" t="s">
        <v>233</v>
      </c>
      <c r="C117" s="26" t="s">
        <v>237</v>
      </c>
      <c r="D117" s="24" t="s">
        <v>28</v>
      </c>
      <c r="E117" s="55">
        <v>1</v>
      </c>
      <c r="F117" s="64" t="s">
        <v>238</v>
      </c>
      <c r="G117" s="26">
        <v>0</v>
      </c>
      <c r="H117" s="65">
        <v>1392.8</v>
      </c>
      <c r="I117" s="39">
        <f t="shared" si="5"/>
        <v>1392.8</v>
      </c>
      <c r="J117" s="58"/>
      <c r="K117" s="22"/>
      <c r="L117" s="22"/>
      <c r="M117" s="22"/>
      <c r="N117" s="22"/>
      <c r="O117" s="22"/>
      <c r="P117" s="22"/>
      <c r="Q117" s="22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8" customHeight="1" x14ac:dyDescent="0.2">
      <c r="A118" s="19" t="s">
        <v>232</v>
      </c>
      <c r="B118" s="24" t="s">
        <v>233</v>
      </c>
      <c r="C118" s="26" t="s">
        <v>234</v>
      </c>
      <c r="D118" s="24" t="s">
        <v>28</v>
      </c>
      <c r="E118" s="55">
        <v>1</v>
      </c>
      <c r="F118" s="64" t="s">
        <v>239</v>
      </c>
      <c r="G118" s="26">
        <v>0</v>
      </c>
      <c r="H118" s="65">
        <v>1392.8</v>
      </c>
      <c r="I118" s="39">
        <f t="shared" si="5"/>
        <v>1392.8</v>
      </c>
      <c r="J118" s="58"/>
      <c r="K118" s="22"/>
      <c r="L118" s="22"/>
      <c r="M118" s="22"/>
      <c r="N118" s="22"/>
      <c r="O118" s="22"/>
      <c r="P118" s="22"/>
      <c r="Q118" s="22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8" customHeight="1" x14ac:dyDescent="0.2">
      <c r="A119" s="19" t="s">
        <v>232</v>
      </c>
      <c r="B119" s="24" t="s">
        <v>233</v>
      </c>
      <c r="C119" s="26" t="s">
        <v>234</v>
      </c>
      <c r="D119" s="24" t="s">
        <v>28</v>
      </c>
      <c r="E119" s="25">
        <v>1</v>
      </c>
      <c r="F119" s="66" t="s">
        <v>240</v>
      </c>
      <c r="G119" s="26">
        <v>0</v>
      </c>
      <c r="H119" s="26">
        <v>1392.8</v>
      </c>
      <c r="I119" s="39">
        <f t="shared" si="5"/>
        <v>1392.8</v>
      </c>
      <c r="J119" s="58"/>
      <c r="K119" s="22"/>
      <c r="L119" s="22"/>
      <c r="M119" s="22"/>
      <c r="N119" s="22"/>
      <c r="O119" s="22"/>
      <c r="P119" s="22"/>
      <c r="Q119" s="22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8" customHeight="1" x14ac:dyDescent="0.2">
      <c r="A120" s="19" t="s">
        <v>232</v>
      </c>
      <c r="B120" s="24" t="s">
        <v>233</v>
      </c>
      <c r="C120" s="26"/>
      <c r="D120" s="24" t="s">
        <v>48</v>
      </c>
      <c r="E120" s="25">
        <v>1</v>
      </c>
      <c r="F120" s="67"/>
      <c r="G120" s="26">
        <v>0</v>
      </c>
      <c r="H120" s="26">
        <v>0</v>
      </c>
      <c r="I120" s="39">
        <f t="shared" si="5"/>
        <v>0</v>
      </c>
      <c r="J120" s="58"/>
      <c r="K120" s="22"/>
      <c r="L120" s="22"/>
      <c r="M120" s="22"/>
      <c r="N120" s="22"/>
      <c r="O120" s="22"/>
      <c r="P120" s="22"/>
      <c r="Q120" s="22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8" customHeight="1" x14ac:dyDescent="0.2">
      <c r="A121" s="19" t="s">
        <v>232</v>
      </c>
      <c r="B121" s="24" t="s">
        <v>233</v>
      </c>
      <c r="C121" s="26"/>
      <c r="D121" s="24" t="s">
        <v>48</v>
      </c>
      <c r="E121" s="25">
        <v>1</v>
      </c>
      <c r="F121" s="67"/>
      <c r="G121" s="26">
        <v>0</v>
      </c>
      <c r="H121" s="26">
        <v>0</v>
      </c>
      <c r="I121" s="39">
        <f t="shared" si="5"/>
        <v>0</v>
      </c>
      <c r="J121" s="58"/>
      <c r="K121" s="22"/>
      <c r="L121" s="22"/>
      <c r="M121" s="22"/>
      <c r="N121" s="22"/>
      <c r="O121" s="22"/>
      <c r="P121" s="22"/>
      <c r="Q121" s="22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8" customHeight="1" x14ac:dyDescent="0.2">
      <c r="A122" s="19" t="s">
        <v>232</v>
      </c>
      <c r="B122" s="24" t="s">
        <v>233</v>
      </c>
      <c r="C122" s="26"/>
      <c r="D122" s="24" t="s">
        <v>48</v>
      </c>
      <c r="E122" s="25">
        <v>1</v>
      </c>
      <c r="F122" s="67"/>
      <c r="G122" s="26">
        <v>0</v>
      </c>
      <c r="H122" s="26">
        <v>0</v>
      </c>
      <c r="I122" s="39">
        <f t="shared" si="5"/>
        <v>0</v>
      </c>
      <c r="J122" s="58"/>
      <c r="K122" s="22"/>
      <c r="L122" s="22"/>
      <c r="M122" s="22"/>
      <c r="N122" s="22"/>
      <c r="O122" s="22"/>
      <c r="P122" s="22"/>
      <c r="Q122" s="22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8" customHeight="1" x14ac:dyDescent="0.2">
      <c r="A123" s="19" t="s">
        <v>232</v>
      </c>
      <c r="B123" s="24" t="s">
        <v>233</v>
      </c>
      <c r="C123" s="26"/>
      <c r="D123" s="24" t="s">
        <v>48</v>
      </c>
      <c r="E123" s="25">
        <v>1</v>
      </c>
      <c r="F123" s="67"/>
      <c r="G123" s="26">
        <v>0</v>
      </c>
      <c r="H123" s="26">
        <v>0</v>
      </c>
      <c r="I123" s="39">
        <f t="shared" si="5"/>
        <v>0</v>
      </c>
      <c r="J123" s="58"/>
      <c r="K123" s="22"/>
      <c r="L123" s="22"/>
      <c r="M123" s="22"/>
      <c r="N123" s="22"/>
      <c r="O123" s="22"/>
      <c r="P123" s="22"/>
      <c r="Q123" s="22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8" customHeight="1" x14ac:dyDescent="0.2">
      <c r="A124" s="19" t="s">
        <v>241</v>
      </c>
      <c r="B124" s="24" t="s">
        <v>242</v>
      </c>
      <c r="C124" s="24"/>
      <c r="D124" s="24" t="s">
        <v>48</v>
      </c>
      <c r="E124" s="25">
        <v>1</v>
      </c>
      <c r="F124" s="19"/>
      <c r="G124" s="26">
        <v>0</v>
      </c>
      <c r="H124" s="26">
        <v>0</v>
      </c>
      <c r="I124" s="39">
        <f t="shared" si="5"/>
        <v>0</v>
      </c>
      <c r="J124" s="58"/>
      <c r="K124" s="22"/>
      <c r="L124" s="22"/>
      <c r="M124" s="22"/>
      <c r="N124" s="22"/>
      <c r="O124" s="22"/>
      <c r="P124" s="22"/>
      <c r="Q124" s="22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8" customHeight="1" x14ac:dyDescent="0.2">
      <c r="A125" s="19" t="s">
        <v>241</v>
      </c>
      <c r="B125" s="24" t="s">
        <v>242</v>
      </c>
      <c r="C125" s="24"/>
      <c r="D125" s="24" t="s">
        <v>48</v>
      </c>
      <c r="E125" s="25">
        <v>1</v>
      </c>
      <c r="F125" s="19"/>
      <c r="G125" s="26">
        <v>0</v>
      </c>
      <c r="H125" s="26">
        <v>0</v>
      </c>
      <c r="I125" s="39">
        <f t="shared" si="5"/>
        <v>0</v>
      </c>
      <c r="J125" s="58"/>
      <c r="K125" s="22"/>
      <c r="L125" s="22"/>
      <c r="M125" s="22"/>
      <c r="N125" s="22"/>
      <c r="O125" s="22"/>
      <c r="P125" s="22"/>
      <c r="Q125" s="22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8" customHeight="1" x14ac:dyDescent="0.2">
      <c r="A126" s="19" t="s">
        <v>241</v>
      </c>
      <c r="B126" s="24" t="s">
        <v>242</v>
      </c>
      <c r="C126" s="24"/>
      <c r="D126" s="24" t="s">
        <v>48</v>
      </c>
      <c r="E126" s="25">
        <v>1</v>
      </c>
      <c r="F126" s="19"/>
      <c r="G126" s="26">
        <v>0</v>
      </c>
      <c r="H126" s="26">
        <v>0</v>
      </c>
      <c r="I126" s="39">
        <f t="shared" si="5"/>
        <v>0</v>
      </c>
      <c r="J126" s="58"/>
      <c r="K126" s="22"/>
      <c r="L126" s="22"/>
      <c r="M126" s="22"/>
      <c r="N126" s="22"/>
      <c r="O126" s="22"/>
      <c r="P126" s="22"/>
      <c r="Q126" s="22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8" customHeight="1" x14ac:dyDescent="0.2">
      <c r="A127" s="19" t="s">
        <v>241</v>
      </c>
      <c r="B127" s="24" t="s">
        <v>242</v>
      </c>
      <c r="C127" s="24"/>
      <c r="D127" s="24" t="s">
        <v>48</v>
      </c>
      <c r="E127" s="25">
        <v>1</v>
      </c>
      <c r="F127" s="19"/>
      <c r="G127" s="26">
        <v>0</v>
      </c>
      <c r="H127" s="26">
        <v>0</v>
      </c>
      <c r="I127" s="39">
        <f t="shared" si="5"/>
        <v>0</v>
      </c>
      <c r="J127" s="58"/>
      <c r="K127" s="22"/>
      <c r="L127" s="22"/>
      <c r="M127" s="22"/>
      <c r="N127" s="22"/>
      <c r="O127" s="22"/>
      <c r="P127" s="22"/>
      <c r="Q127" s="22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8" customHeight="1" x14ac:dyDescent="0.2">
      <c r="A128" s="19" t="s">
        <v>241</v>
      </c>
      <c r="B128" s="24" t="s">
        <v>242</v>
      </c>
      <c r="C128" s="24"/>
      <c r="D128" s="24" t="s">
        <v>48</v>
      </c>
      <c r="E128" s="25">
        <v>1</v>
      </c>
      <c r="F128" s="19"/>
      <c r="G128" s="26">
        <v>0</v>
      </c>
      <c r="H128" s="26">
        <v>0</v>
      </c>
      <c r="I128" s="39">
        <f t="shared" si="5"/>
        <v>0</v>
      </c>
      <c r="J128" s="58"/>
      <c r="K128" s="22"/>
      <c r="L128" s="22"/>
      <c r="M128" s="22"/>
      <c r="N128" s="22"/>
      <c r="O128" s="22"/>
      <c r="P128" s="22"/>
      <c r="Q128" s="22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8" customHeight="1" x14ac:dyDescent="0.2">
      <c r="A129" s="19" t="s">
        <v>243</v>
      </c>
      <c r="B129" s="24" t="s">
        <v>244</v>
      </c>
      <c r="C129" s="24"/>
      <c r="D129" s="24" t="s">
        <v>48</v>
      </c>
      <c r="E129" s="25">
        <v>1</v>
      </c>
      <c r="F129" s="19"/>
      <c r="G129" s="26">
        <v>0</v>
      </c>
      <c r="H129" s="26">
        <v>0</v>
      </c>
      <c r="I129" s="39">
        <f t="shared" si="5"/>
        <v>0</v>
      </c>
      <c r="J129" s="58"/>
      <c r="K129" s="22"/>
      <c r="L129" s="22"/>
      <c r="M129" s="22"/>
      <c r="N129" s="22"/>
      <c r="O129" s="22"/>
      <c r="P129" s="22"/>
      <c r="Q129" s="22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8" customHeight="1" x14ac:dyDescent="0.2">
      <c r="A130" s="19" t="s">
        <v>243</v>
      </c>
      <c r="B130" s="24" t="s">
        <v>244</v>
      </c>
      <c r="C130" s="24"/>
      <c r="D130" s="24" t="s">
        <v>48</v>
      </c>
      <c r="E130" s="25">
        <v>1</v>
      </c>
      <c r="F130" s="68"/>
      <c r="G130" s="26">
        <v>0</v>
      </c>
      <c r="H130" s="26">
        <v>0</v>
      </c>
      <c r="I130" s="39">
        <f t="shared" si="5"/>
        <v>0</v>
      </c>
      <c r="J130" s="58"/>
      <c r="K130" s="22"/>
      <c r="L130" s="22"/>
      <c r="M130" s="22"/>
      <c r="N130" s="22"/>
      <c r="O130" s="22"/>
      <c r="P130" s="22"/>
      <c r="Q130" s="22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8" customHeight="1" x14ac:dyDescent="0.2">
      <c r="A131" s="19" t="s">
        <v>245</v>
      </c>
      <c r="B131" s="24" t="s">
        <v>246</v>
      </c>
      <c r="C131" s="24"/>
      <c r="D131" s="24" t="s">
        <v>48</v>
      </c>
      <c r="E131" s="25">
        <v>1</v>
      </c>
      <c r="F131" s="19"/>
      <c r="G131" s="26">
        <v>0</v>
      </c>
      <c r="H131" s="26">
        <v>0</v>
      </c>
      <c r="I131" s="39">
        <f t="shared" si="5"/>
        <v>0</v>
      </c>
      <c r="J131" s="58"/>
      <c r="K131" s="22"/>
      <c r="L131" s="22"/>
      <c r="M131" s="22"/>
      <c r="N131" s="22"/>
      <c r="O131" s="22"/>
      <c r="P131" s="22"/>
      <c r="Q131" s="22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55.15" customHeight="1" x14ac:dyDescent="0.2">
      <c r="A132" s="108" t="s">
        <v>247</v>
      </c>
      <c r="B132" s="109" t="s">
        <v>248</v>
      </c>
      <c r="C132" s="111" t="s">
        <v>249</v>
      </c>
      <c r="D132" s="111" t="s">
        <v>250</v>
      </c>
      <c r="E132" s="111" t="s">
        <v>251</v>
      </c>
      <c r="F132" s="112"/>
      <c r="G132" s="111" t="s">
        <v>252</v>
      </c>
      <c r="H132" s="111" t="s">
        <v>253</v>
      </c>
      <c r="I132" s="111" t="s">
        <v>254</v>
      </c>
      <c r="J132" s="58"/>
      <c r="K132" s="22"/>
      <c r="L132" s="22"/>
      <c r="M132" s="22"/>
      <c r="N132" s="22"/>
      <c r="O132" s="22"/>
      <c r="P132" s="22"/>
      <c r="Q132" s="22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1:30" ht="18" customHeight="1" x14ac:dyDescent="0.2">
      <c r="A133" s="36" t="s">
        <v>255</v>
      </c>
      <c r="B133" s="39" t="s">
        <v>233</v>
      </c>
      <c r="C133" s="37">
        <f>SUMIFS($E$115:$E$131,$B$115:$B$131,"FGS-1",$D$115:$D$131,"&lt;&gt;VAGO")</f>
        <v>5</v>
      </c>
      <c r="D133" s="37">
        <f>SUMIFS($E$115:$E$131,$B$115:$B$131,"FGS-1",$D$115:$D$131,"VAGO")</f>
        <v>4</v>
      </c>
      <c r="E133" s="37">
        <f t="shared" ref="E133:E138" si="6">C133+D133</f>
        <v>9</v>
      </c>
      <c r="F133" s="38"/>
      <c r="G133" s="39">
        <f>SUMIF($B$115:$B$131,"FGS-1",$G$115:$G$131)</f>
        <v>0</v>
      </c>
      <c r="H133" s="39">
        <f>SUMIF($B$115:$B$131,"FGS-1",$H$115:$H$131)</f>
        <v>6964</v>
      </c>
      <c r="I133" s="39">
        <f>SUMIF($B$115:$B$131,"FGS-1",$I$115:$I$131)</f>
        <v>6964</v>
      </c>
      <c r="J133" s="58"/>
      <c r="K133" s="22"/>
      <c r="L133" s="22"/>
      <c r="M133" s="22"/>
      <c r="N133" s="22"/>
      <c r="O133" s="22"/>
      <c r="P133" s="22"/>
      <c r="Q133" s="22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1:30" ht="18" customHeight="1" x14ac:dyDescent="0.2">
      <c r="A134" s="36" t="s">
        <v>256</v>
      </c>
      <c r="B134" s="39" t="s">
        <v>257</v>
      </c>
      <c r="C134" s="37">
        <f>SUMIFS($E$115:$E$131,$B$115:$B$131,"FGS-2",$D$115:$D$131,"&lt;&gt;VAGO")</f>
        <v>0</v>
      </c>
      <c r="D134" s="37">
        <f>SUMIFS($E$115:$E$131,$B$115:$B$131,"FGS-2",$D$115:$D$131,"VAGO")</f>
        <v>5</v>
      </c>
      <c r="E134" s="37">
        <f t="shared" si="6"/>
        <v>5</v>
      </c>
      <c r="F134" s="36"/>
      <c r="G134" s="39">
        <f>SUMIF($B$115:$B$131,"FGS-2",$G$115:$G$131)</f>
        <v>0</v>
      </c>
      <c r="H134" s="39">
        <f>SUMIF($B$115:$B$131,"FGS-2",$H$115:$H$131)</f>
        <v>0</v>
      </c>
      <c r="I134" s="39">
        <f>SUMIF($B$115:$B$131,"FGS-2",$I$115:$I$131)</f>
        <v>0</v>
      </c>
      <c r="J134" s="58"/>
      <c r="K134" s="22"/>
      <c r="L134" s="22"/>
      <c r="M134" s="22"/>
      <c r="N134" s="22"/>
      <c r="O134" s="22"/>
      <c r="P134" s="22"/>
      <c r="Q134" s="22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1:30" ht="18" customHeight="1" x14ac:dyDescent="0.2">
      <c r="A135" s="36" t="s">
        <v>258</v>
      </c>
      <c r="B135" s="39" t="s">
        <v>244</v>
      </c>
      <c r="C135" s="37">
        <f>SUMIFS($E$115:$E$131,$B$115:$B$131,"FGS-3",$D$115:$D$131,"&lt;&gt;VAGO")</f>
        <v>0</v>
      </c>
      <c r="D135" s="37">
        <f>SUMIFS($E$115:$E$131,$B$115:$B$131,"FGS-3",$D$115:$D$131,"VAGO")</f>
        <v>2</v>
      </c>
      <c r="E135" s="37">
        <f t="shared" si="6"/>
        <v>2</v>
      </c>
      <c r="F135" s="36"/>
      <c r="G135" s="39">
        <f>SUMIF($B$115:$B$131,"FGS-3",$G$115:$G$131)</f>
        <v>0</v>
      </c>
      <c r="H135" s="39">
        <f>SUMIF($B$115:$B$131,"FGS-3",$H$115:$H$131)</f>
        <v>0</v>
      </c>
      <c r="I135" s="39">
        <f>SUMIF($B$115:$B$131,"FGS-3",$I$115:$I$131)</f>
        <v>0</v>
      </c>
      <c r="J135" s="58"/>
      <c r="K135" s="22"/>
      <c r="L135" s="22"/>
      <c r="M135" s="22"/>
      <c r="N135" s="22"/>
      <c r="O135" s="22"/>
      <c r="P135" s="22"/>
      <c r="Q135" s="22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1:30" ht="18" customHeight="1" x14ac:dyDescent="0.2">
      <c r="A136" s="41" t="s">
        <v>259</v>
      </c>
      <c r="B136" s="69" t="s">
        <v>260</v>
      </c>
      <c r="C136" s="37">
        <f>SUMIFS($E$115:$E$131,$B$115:$B$131,"FGA-1",$D$115:$D$131,"&lt;&gt;VAGO")</f>
        <v>0</v>
      </c>
      <c r="D136" s="37">
        <f>SUMIFS($E$115:$E$131,$B$115:$B$131,"FGA-1",$D$115:$D$131,"VAGO")</f>
        <v>1</v>
      </c>
      <c r="E136" s="37">
        <f t="shared" si="6"/>
        <v>1</v>
      </c>
      <c r="F136" s="41"/>
      <c r="G136" s="39">
        <f>SUMIF($B$115:$B$131,"FGA-1",$G$115:$G$131)</f>
        <v>0</v>
      </c>
      <c r="H136" s="39">
        <f>SUMIF($B$115:$B$131,"FGA-1",$H$115:$H$131)</f>
        <v>0</v>
      </c>
      <c r="I136" s="39">
        <f>SUMIF($B$115:$B$131,"FGA-1",$I$115:$I$131)</f>
        <v>0</v>
      </c>
      <c r="J136" s="58"/>
      <c r="K136" s="22"/>
      <c r="L136" s="22"/>
      <c r="M136" s="22"/>
      <c r="N136" s="22"/>
      <c r="O136" s="22"/>
      <c r="P136" s="22"/>
      <c r="Q136" s="22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1:30" ht="18" customHeight="1" x14ac:dyDescent="0.2">
      <c r="A137" s="36" t="s">
        <v>261</v>
      </c>
      <c r="B137" s="39" t="s">
        <v>262</v>
      </c>
      <c r="C137" s="37">
        <f>SUMIFS($E$115:$E$131,$B$115:$B$131,"FGA-2",$D$115:$D$131,"&lt;&gt;VAGO")</f>
        <v>0</v>
      </c>
      <c r="D137" s="37">
        <f>SUMIFS($E$115:$E$131,$B$115:$B$131,"FGA-2",$D$115:$D$131,"VAGO")</f>
        <v>0</v>
      </c>
      <c r="E137" s="37">
        <f t="shared" si="6"/>
        <v>0</v>
      </c>
      <c r="F137" s="41"/>
      <c r="G137" s="39">
        <f>SUMIF($B$115:$B$131,"FGA-2",$G$115:$G$131)</f>
        <v>0</v>
      </c>
      <c r="H137" s="39">
        <f>SUMIF($B$115:$B$131,"FGA-2",$H$115:$H$131)</f>
        <v>0</v>
      </c>
      <c r="I137" s="39">
        <f>SUMIF($B$115:$B$131,"FGA-2",$I$115:$I$131)</f>
        <v>0</v>
      </c>
      <c r="J137" s="58"/>
      <c r="K137" s="22"/>
      <c r="L137" s="22"/>
      <c r="M137" s="22"/>
      <c r="N137" s="22"/>
      <c r="O137" s="22"/>
      <c r="P137" s="22"/>
      <c r="Q137" s="22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1:30" ht="18" customHeight="1" x14ac:dyDescent="0.2">
      <c r="A138" s="36" t="s">
        <v>263</v>
      </c>
      <c r="B138" s="39" t="s">
        <v>264</v>
      </c>
      <c r="C138" s="37">
        <f>SUMIFS($E$115:$E$131,$B$115:$B$131,"FGA-3",$D$115:$D$131,"&lt;&gt;VAGO")</f>
        <v>0</v>
      </c>
      <c r="D138" s="37">
        <f>SUMIFS($E$115:$E$131,$B$115:$B$131,"FGA-3",$D$115:$D$131,"VAGO")</f>
        <v>0</v>
      </c>
      <c r="E138" s="37">
        <f t="shared" si="6"/>
        <v>0</v>
      </c>
      <c r="F138" s="36"/>
      <c r="G138" s="39">
        <f>SUMIF($B$115:$B$131,"FGA-3",$G$115:$G$131)</f>
        <v>0</v>
      </c>
      <c r="H138" s="39">
        <f>SUMIF($B$115:$B$131,"FGA-3",$H$115:$H$131)</f>
        <v>0</v>
      </c>
      <c r="I138" s="39">
        <f>SUMIF($B$115:$B$131,"FGA-3",$I$115:$I$131)</f>
        <v>0</v>
      </c>
      <c r="J138" s="58"/>
      <c r="K138" s="22"/>
      <c r="L138" s="22"/>
      <c r="M138" s="22"/>
      <c r="N138" s="22"/>
      <c r="O138" s="22"/>
      <c r="P138" s="22"/>
      <c r="Q138" s="22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pans="1:30" ht="30.2" customHeight="1" x14ac:dyDescent="0.2">
      <c r="A139" s="108" t="s">
        <v>265</v>
      </c>
      <c r="B139" s="113"/>
      <c r="C139" s="111">
        <f>SUM(C133:C138)</f>
        <v>5</v>
      </c>
      <c r="D139" s="111">
        <f>SUM(D133:D138)</f>
        <v>12</v>
      </c>
      <c r="E139" s="111">
        <f>SUM(E133:E138)</f>
        <v>17</v>
      </c>
      <c r="F139" s="112"/>
      <c r="G139" s="114">
        <f>SUM(G133:G138)</f>
        <v>0</v>
      </c>
      <c r="H139" s="114">
        <f>SUM(H133:H138)</f>
        <v>6964</v>
      </c>
      <c r="I139" s="114">
        <f>SUM(I133:I138)</f>
        <v>6964</v>
      </c>
      <c r="J139" s="58"/>
      <c r="K139" s="22"/>
      <c r="L139" s="22"/>
      <c r="M139" s="22"/>
      <c r="N139" s="22"/>
      <c r="O139" s="22"/>
      <c r="P139" s="22"/>
      <c r="Q139" s="22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pans="1:30" ht="18" customHeight="1" x14ac:dyDescent="0.2">
      <c r="A140" s="45"/>
      <c r="B140" s="46"/>
      <c r="C140" s="46"/>
      <c r="D140" s="46"/>
      <c r="E140" s="46"/>
      <c r="F140" s="45"/>
      <c r="G140" s="46"/>
      <c r="H140" s="46"/>
      <c r="I140" s="70"/>
      <c r="J140" s="54"/>
      <c r="K140" s="7"/>
      <c r="L140" s="13"/>
      <c r="M140" s="13"/>
      <c r="N140" s="13"/>
      <c r="O140" s="13"/>
      <c r="P140" s="13"/>
      <c r="Q140" s="13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1:30" ht="55.15" customHeight="1" x14ac:dyDescent="0.2">
      <c r="A141" s="108"/>
      <c r="B141" s="109"/>
      <c r="C141" s="111" t="s">
        <v>266</v>
      </c>
      <c r="D141" s="111" t="s">
        <v>267</v>
      </c>
      <c r="E141" s="111" t="s">
        <v>268</v>
      </c>
      <c r="F141" s="112"/>
      <c r="G141" s="111" t="s">
        <v>269</v>
      </c>
      <c r="H141" s="111" t="s">
        <v>270</v>
      </c>
      <c r="I141" s="111" t="s">
        <v>271</v>
      </c>
      <c r="J141" s="54"/>
      <c r="K141" s="7"/>
      <c r="L141" s="13"/>
      <c r="M141" s="13"/>
      <c r="N141" s="13"/>
      <c r="O141" s="13"/>
      <c r="P141" s="13"/>
      <c r="Q141" s="13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1:30" ht="30.2" customHeight="1" x14ac:dyDescent="0.2">
      <c r="A142" s="108" t="s">
        <v>272</v>
      </c>
      <c r="B142" s="113"/>
      <c r="C142" s="111">
        <f>SUM(C95+C111+C139)</f>
        <v>69</v>
      </c>
      <c r="D142" s="111">
        <f>SUM(D95+D111+D139)</f>
        <v>30</v>
      </c>
      <c r="E142" s="111">
        <f>SUM(E95+E111+E139)</f>
        <v>99</v>
      </c>
      <c r="F142" s="112"/>
      <c r="G142" s="114">
        <f>SUM(H95+G111+G139)</f>
        <v>57969.630000000005</v>
      </c>
      <c r="H142" s="114">
        <f>SUM(I95+H111+H139)</f>
        <v>306786.81999999995</v>
      </c>
      <c r="I142" s="114">
        <f>SUM(J95+I111+I139)</f>
        <v>364756.45000000007</v>
      </c>
      <c r="J142" s="54"/>
      <c r="K142" s="7"/>
      <c r="L142" s="13"/>
      <c r="M142" s="13"/>
      <c r="N142" s="13"/>
      <c r="O142" s="13"/>
      <c r="P142" s="13"/>
      <c r="Q142" s="13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1:30" ht="18" customHeight="1" thickBot="1" x14ac:dyDescent="0.25">
      <c r="A143" s="45"/>
      <c r="B143" s="46"/>
      <c r="C143" s="46"/>
      <c r="D143" s="46"/>
      <c r="E143" s="46"/>
      <c r="F143" s="45"/>
      <c r="G143" s="46"/>
      <c r="H143" s="46"/>
      <c r="I143" s="70"/>
      <c r="J143" s="54"/>
      <c r="K143" s="7"/>
      <c r="L143" s="13"/>
      <c r="M143" s="13"/>
      <c r="N143" s="13"/>
      <c r="O143" s="13"/>
      <c r="P143" s="13"/>
      <c r="Q143" s="13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1:30" ht="30.2" customHeight="1" x14ac:dyDescent="0.2">
      <c r="A144" s="123" t="s">
        <v>273</v>
      </c>
      <c r="B144" s="124"/>
      <c r="C144" s="124"/>
      <c r="D144" s="124"/>
      <c r="E144" s="124"/>
      <c r="F144" s="125"/>
      <c r="G144" s="47"/>
      <c r="H144" s="46"/>
      <c r="I144" s="46"/>
      <c r="J144" s="50"/>
      <c r="K144" s="22"/>
      <c r="L144" s="8"/>
      <c r="M144" s="13"/>
      <c r="N144" s="13"/>
      <c r="O144" s="13"/>
      <c r="P144" s="13"/>
      <c r="Q144" s="13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1:30" ht="18" customHeight="1" x14ac:dyDescent="0.2">
      <c r="A145" s="91" t="s">
        <v>274</v>
      </c>
      <c r="B145" s="81"/>
      <c r="C145" s="81"/>
      <c r="D145" s="81"/>
      <c r="E145" s="81"/>
      <c r="F145" s="82"/>
      <c r="G145" s="47"/>
      <c r="H145" s="46"/>
      <c r="I145" s="46"/>
      <c r="J145" s="50"/>
      <c r="K145" s="8"/>
      <c r="L145" s="8"/>
      <c r="M145" s="13"/>
      <c r="N145" s="13"/>
      <c r="O145" s="13"/>
      <c r="P145" s="13"/>
      <c r="Q145" s="13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1:30" ht="18" customHeight="1" x14ac:dyDescent="0.2">
      <c r="A146" s="91" t="s">
        <v>275</v>
      </c>
      <c r="B146" s="81"/>
      <c r="C146" s="81"/>
      <c r="D146" s="81"/>
      <c r="E146" s="81"/>
      <c r="F146" s="82"/>
      <c r="G146" s="47"/>
      <c r="H146" s="46"/>
      <c r="I146" s="46"/>
      <c r="J146" s="50"/>
      <c r="K146" s="8"/>
      <c r="L146" s="8"/>
      <c r="M146" s="13"/>
      <c r="N146" s="13"/>
      <c r="O146" s="13"/>
      <c r="P146" s="13"/>
      <c r="Q146" s="13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1:30" ht="18" customHeight="1" x14ac:dyDescent="0.2">
      <c r="A147" s="80" t="s">
        <v>276</v>
      </c>
      <c r="B147" s="81"/>
      <c r="C147" s="81"/>
      <c r="D147" s="81"/>
      <c r="E147" s="81"/>
      <c r="F147" s="82"/>
      <c r="G147" s="47"/>
      <c r="H147" s="46"/>
      <c r="I147" s="46"/>
      <c r="J147" s="50"/>
      <c r="K147" s="8"/>
      <c r="L147" s="8"/>
      <c r="M147" s="13"/>
      <c r="N147" s="13"/>
      <c r="O147" s="13"/>
      <c r="P147" s="13"/>
      <c r="Q147" s="13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1:30" ht="18" customHeight="1" x14ac:dyDescent="0.2">
      <c r="A148" s="80" t="s">
        <v>277</v>
      </c>
      <c r="B148" s="81"/>
      <c r="C148" s="81"/>
      <c r="D148" s="81"/>
      <c r="E148" s="81"/>
      <c r="F148" s="82"/>
      <c r="G148" s="47"/>
      <c r="H148" s="46"/>
      <c r="I148" s="46"/>
      <c r="J148" s="50"/>
      <c r="K148" s="8"/>
      <c r="L148" s="8"/>
      <c r="M148" s="13"/>
      <c r="N148" s="13"/>
      <c r="O148" s="13"/>
      <c r="P148" s="13"/>
      <c r="Q148" s="13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1:30" ht="18" customHeight="1" x14ac:dyDescent="0.2">
      <c r="A149" s="80" t="s">
        <v>278</v>
      </c>
      <c r="B149" s="81"/>
      <c r="C149" s="81"/>
      <c r="D149" s="81"/>
      <c r="E149" s="81"/>
      <c r="F149" s="82"/>
      <c r="G149" s="47"/>
      <c r="H149" s="46"/>
      <c r="I149" s="46"/>
      <c r="J149" s="50"/>
      <c r="K149" s="8"/>
      <c r="L149" s="8"/>
      <c r="M149" s="13"/>
      <c r="N149" s="13"/>
      <c r="O149" s="13"/>
      <c r="P149" s="13"/>
      <c r="Q149" s="13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1:30" ht="18" customHeight="1" thickBot="1" x14ac:dyDescent="0.25">
      <c r="A150" s="92"/>
      <c r="B150" s="93"/>
      <c r="C150" s="93"/>
      <c r="D150" s="93"/>
      <c r="E150" s="93"/>
      <c r="F150" s="94"/>
      <c r="G150" s="47"/>
      <c r="H150" s="46"/>
      <c r="I150" s="46"/>
      <c r="J150" s="50"/>
      <c r="K150" s="8"/>
      <c r="L150" s="8"/>
      <c r="M150" s="13"/>
      <c r="N150" s="13"/>
      <c r="O150" s="13"/>
      <c r="P150" s="13"/>
      <c r="Q150" s="13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1:30" ht="30.2" customHeight="1" x14ac:dyDescent="0.2">
      <c r="A151" s="88" t="s">
        <v>279</v>
      </c>
      <c r="B151" s="89"/>
      <c r="C151" s="89"/>
      <c r="D151" s="89"/>
      <c r="E151" s="89"/>
      <c r="F151" s="90"/>
      <c r="G151" s="47"/>
      <c r="H151" s="46"/>
      <c r="I151" s="46"/>
      <c r="J151" s="50"/>
      <c r="K151" s="8"/>
      <c r="L151" s="8"/>
      <c r="M151" s="13"/>
      <c r="N151" s="13"/>
      <c r="O151" s="13"/>
      <c r="P151" s="13"/>
      <c r="Q151" s="13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1:30" ht="18" customHeight="1" x14ac:dyDescent="0.2">
      <c r="A152" s="91" t="s">
        <v>280</v>
      </c>
      <c r="B152" s="81"/>
      <c r="C152" s="81"/>
      <c r="D152" s="81"/>
      <c r="E152" s="81"/>
      <c r="F152" s="82"/>
      <c r="G152" s="47"/>
      <c r="H152" s="46"/>
      <c r="I152" s="46"/>
      <c r="J152" s="50"/>
      <c r="K152" s="8"/>
      <c r="L152" s="8"/>
      <c r="M152" s="13"/>
      <c r="N152" s="13"/>
      <c r="O152" s="13"/>
      <c r="P152" s="13"/>
      <c r="Q152" s="13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1:30" ht="18" customHeight="1" x14ac:dyDescent="0.2">
      <c r="A153" s="80" t="s">
        <v>281</v>
      </c>
      <c r="B153" s="81"/>
      <c r="C153" s="81"/>
      <c r="D153" s="81"/>
      <c r="E153" s="81"/>
      <c r="F153" s="82"/>
      <c r="G153" s="47"/>
      <c r="H153" s="46"/>
      <c r="I153" s="46"/>
      <c r="J153" s="50"/>
      <c r="K153" s="8"/>
      <c r="L153" s="8"/>
      <c r="M153" s="13"/>
      <c r="N153" s="13"/>
      <c r="O153" s="13"/>
      <c r="P153" s="13"/>
      <c r="Q153" s="13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1:30" ht="30.2" customHeight="1" x14ac:dyDescent="0.2">
      <c r="A154" s="80" t="s">
        <v>282</v>
      </c>
      <c r="B154" s="81"/>
      <c r="C154" s="81"/>
      <c r="D154" s="81"/>
      <c r="E154" s="81"/>
      <c r="F154" s="82"/>
      <c r="G154" s="47"/>
      <c r="H154" s="46"/>
      <c r="I154" s="46"/>
      <c r="J154" s="50"/>
      <c r="K154" s="8"/>
      <c r="L154" s="8"/>
      <c r="M154" s="13"/>
      <c r="N154" s="13"/>
      <c r="O154" s="13"/>
      <c r="P154" s="13"/>
      <c r="Q154" s="13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1:30" ht="33.75" customHeight="1" x14ac:dyDescent="0.2">
      <c r="A155" s="80" t="s">
        <v>283</v>
      </c>
      <c r="B155" s="81"/>
      <c r="C155" s="81"/>
      <c r="D155" s="81"/>
      <c r="E155" s="81"/>
      <c r="F155" s="82"/>
      <c r="G155" s="47"/>
      <c r="H155" s="46"/>
      <c r="I155" s="46"/>
      <c r="J155" s="50"/>
      <c r="K155" s="8"/>
      <c r="L155" s="8"/>
      <c r="M155" s="13"/>
      <c r="N155" s="13"/>
      <c r="O155" s="13"/>
      <c r="P155" s="13"/>
      <c r="Q155" s="13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1:30" ht="18" customHeight="1" x14ac:dyDescent="0.2">
      <c r="A156" s="80" t="s">
        <v>284</v>
      </c>
      <c r="B156" s="81"/>
      <c r="C156" s="81"/>
      <c r="D156" s="81"/>
      <c r="E156" s="81"/>
      <c r="F156" s="82"/>
      <c r="G156" s="47"/>
      <c r="H156" s="46"/>
      <c r="I156" s="46"/>
      <c r="J156" s="50"/>
      <c r="K156" s="8"/>
      <c r="L156" s="8"/>
      <c r="M156" s="13"/>
      <c r="N156" s="13"/>
      <c r="O156" s="13"/>
      <c r="P156" s="13"/>
      <c r="Q156" s="13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1:30" ht="57.75" customHeight="1" x14ac:dyDescent="0.2">
      <c r="A157" s="80" t="s">
        <v>285</v>
      </c>
      <c r="B157" s="81"/>
      <c r="C157" s="81"/>
      <c r="D157" s="81"/>
      <c r="E157" s="81"/>
      <c r="F157" s="82"/>
      <c r="G157" s="47"/>
      <c r="H157" s="46"/>
      <c r="I157" s="46"/>
      <c r="J157" s="50"/>
      <c r="K157" s="8"/>
      <c r="L157" s="8"/>
      <c r="M157" s="13"/>
      <c r="N157" s="13"/>
      <c r="O157" s="13"/>
      <c r="P157" s="13"/>
      <c r="Q157" s="13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1:30" ht="32.25" customHeight="1" x14ac:dyDescent="0.2">
      <c r="A158" s="80" t="s">
        <v>286</v>
      </c>
      <c r="B158" s="81"/>
      <c r="C158" s="81"/>
      <c r="D158" s="81"/>
      <c r="E158" s="81"/>
      <c r="F158" s="82"/>
      <c r="G158" s="47"/>
      <c r="H158" s="46"/>
      <c r="I158" s="46"/>
      <c r="J158" s="50"/>
      <c r="K158" s="8"/>
      <c r="L158" s="8"/>
      <c r="M158" s="13"/>
      <c r="N158" s="13"/>
      <c r="O158" s="13"/>
      <c r="P158" s="13"/>
      <c r="Q158" s="13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1:30" ht="18" customHeight="1" x14ac:dyDescent="0.2">
      <c r="A159" s="80" t="s">
        <v>287</v>
      </c>
      <c r="B159" s="81"/>
      <c r="C159" s="81"/>
      <c r="D159" s="81"/>
      <c r="E159" s="81"/>
      <c r="F159" s="82"/>
      <c r="G159" s="47"/>
      <c r="H159" s="46"/>
      <c r="I159" s="46"/>
      <c r="J159" s="50"/>
      <c r="K159" s="8"/>
      <c r="L159" s="8"/>
      <c r="M159" s="13"/>
      <c r="N159" s="13"/>
      <c r="O159" s="13"/>
      <c r="P159" s="13"/>
      <c r="Q159" s="13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1:30" ht="18" customHeight="1" x14ac:dyDescent="0.2">
      <c r="A160" s="80" t="s">
        <v>288</v>
      </c>
      <c r="B160" s="81"/>
      <c r="C160" s="81"/>
      <c r="D160" s="81"/>
      <c r="E160" s="81"/>
      <c r="F160" s="82"/>
      <c r="G160" s="47"/>
      <c r="H160" s="46"/>
      <c r="I160" s="46"/>
      <c r="J160" s="50"/>
      <c r="K160" s="8"/>
      <c r="L160" s="8"/>
      <c r="M160" s="13"/>
      <c r="N160" s="13"/>
      <c r="O160" s="13"/>
      <c r="P160" s="13"/>
      <c r="Q160" s="13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1:30" ht="18" customHeight="1" x14ac:dyDescent="0.2">
      <c r="A161" s="80" t="s">
        <v>289</v>
      </c>
      <c r="B161" s="81"/>
      <c r="C161" s="81"/>
      <c r="D161" s="81"/>
      <c r="E161" s="81"/>
      <c r="F161" s="82"/>
      <c r="G161" s="47"/>
      <c r="H161" s="46"/>
      <c r="I161" s="46"/>
      <c r="J161" s="50"/>
      <c r="K161" s="8"/>
      <c r="L161" s="8"/>
      <c r="M161" s="13"/>
      <c r="N161" s="13"/>
      <c r="O161" s="13"/>
      <c r="P161" s="13"/>
      <c r="Q161" s="13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1:30" ht="18" customHeight="1" x14ac:dyDescent="0.2">
      <c r="A162" s="80" t="s">
        <v>290</v>
      </c>
      <c r="B162" s="81"/>
      <c r="C162" s="81"/>
      <c r="D162" s="81"/>
      <c r="E162" s="81"/>
      <c r="F162" s="82"/>
      <c r="G162" s="47"/>
      <c r="H162" s="46"/>
      <c r="I162" s="46"/>
      <c r="J162" s="50"/>
      <c r="K162" s="8"/>
      <c r="L162" s="8"/>
      <c r="M162" s="13"/>
      <c r="N162" s="13"/>
      <c r="O162" s="13"/>
      <c r="P162" s="13"/>
      <c r="Q162" s="13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1:30" ht="18" customHeight="1" x14ac:dyDescent="0.2">
      <c r="A163" s="80" t="s">
        <v>291</v>
      </c>
      <c r="B163" s="81"/>
      <c r="C163" s="81"/>
      <c r="D163" s="81"/>
      <c r="E163" s="81"/>
      <c r="F163" s="82"/>
      <c r="G163" s="47"/>
      <c r="H163" s="46"/>
      <c r="I163" s="46"/>
      <c r="J163" s="50"/>
      <c r="K163" s="8"/>
      <c r="L163" s="8"/>
      <c r="M163" s="13"/>
      <c r="N163" s="13"/>
      <c r="O163" s="13"/>
      <c r="P163" s="13"/>
      <c r="Q163" s="13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1:30" ht="18" customHeight="1" x14ac:dyDescent="0.2">
      <c r="A164" s="80" t="s">
        <v>292</v>
      </c>
      <c r="B164" s="81"/>
      <c r="C164" s="81"/>
      <c r="D164" s="81"/>
      <c r="E164" s="81"/>
      <c r="F164" s="82"/>
      <c r="G164" s="47"/>
      <c r="H164" s="46"/>
      <c r="I164" s="46"/>
      <c r="J164" s="50"/>
      <c r="K164" s="8"/>
      <c r="L164" s="8"/>
      <c r="M164" s="13"/>
      <c r="N164" s="13"/>
      <c r="O164" s="13"/>
      <c r="P164" s="13"/>
      <c r="Q164" s="13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1:30" ht="18" customHeight="1" x14ac:dyDescent="0.2">
      <c r="A165" s="80" t="s">
        <v>293</v>
      </c>
      <c r="B165" s="81"/>
      <c r="C165" s="81"/>
      <c r="D165" s="81"/>
      <c r="E165" s="81"/>
      <c r="F165" s="82"/>
      <c r="G165" s="47"/>
      <c r="H165" s="46"/>
      <c r="I165" s="46"/>
      <c r="J165" s="50"/>
      <c r="K165" s="8"/>
      <c r="L165" s="8"/>
      <c r="M165" s="13"/>
      <c r="N165" s="13"/>
      <c r="O165" s="13"/>
      <c r="P165" s="13"/>
      <c r="Q165" s="13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1:30" ht="18" customHeight="1" x14ac:dyDescent="0.2">
      <c r="A166" s="80" t="s">
        <v>294</v>
      </c>
      <c r="B166" s="81"/>
      <c r="C166" s="81"/>
      <c r="D166" s="81"/>
      <c r="E166" s="81"/>
      <c r="F166" s="82"/>
      <c r="G166" s="47"/>
      <c r="H166" s="46"/>
      <c r="I166" s="46"/>
      <c r="J166" s="50"/>
      <c r="K166" s="8"/>
      <c r="L166" s="8"/>
      <c r="M166" s="13"/>
      <c r="N166" s="13"/>
      <c r="O166" s="13"/>
      <c r="P166" s="13"/>
      <c r="Q166" s="13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1:30" ht="18" customHeight="1" x14ac:dyDescent="0.2">
      <c r="A167" s="80" t="s">
        <v>295</v>
      </c>
      <c r="B167" s="81"/>
      <c r="C167" s="81"/>
      <c r="D167" s="81"/>
      <c r="E167" s="81"/>
      <c r="F167" s="82"/>
      <c r="G167" s="47"/>
      <c r="H167" s="46"/>
      <c r="I167" s="46"/>
      <c r="J167" s="50"/>
      <c r="K167" s="8"/>
      <c r="L167" s="8"/>
      <c r="M167" s="13"/>
      <c r="N167" s="13"/>
      <c r="O167" s="13"/>
      <c r="P167" s="13"/>
      <c r="Q167" s="13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1:30" ht="18" customHeight="1" x14ac:dyDescent="0.2">
      <c r="A168" s="80" t="s">
        <v>296</v>
      </c>
      <c r="B168" s="81"/>
      <c r="C168" s="81"/>
      <c r="D168" s="81"/>
      <c r="E168" s="81"/>
      <c r="F168" s="82"/>
      <c r="G168" s="47"/>
      <c r="H168" s="46"/>
      <c r="I168" s="46"/>
      <c r="J168" s="50"/>
      <c r="K168" s="8"/>
      <c r="L168" s="8"/>
      <c r="M168" s="13"/>
      <c r="N168" s="13"/>
      <c r="O168" s="13"/>
      <c r="P168" s="13"/>
      <c r="Q168" s="13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1:30" ht="18" customHeight="1" x14ac:dyDescent="0.2">
      <c r="A169" s="80" t="s">
        <v>297</v>
      </c>
      <c r="B169" s="81"/>
      <c r="C169" s="81"/>
      <c r="D169" s="81"/>
      <c r="E169" s="81"/>
      <c r="F169" s="82"/>
      <c r="G169" s="47"/>
      <c r="H169" s="46"/>
      <c r="I169" s="46"/>
      <c r="J169" s="50"/>
      <c r="K169" s="8"/>
      <c r="L169" s="8"/>
      <c r="M169" s="13"/>
      <c r="N169" s="13"/>
      <c r="O169" s="13"/>
      <c r="P169" s="13"/>
      <c r="Q169" s="13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1:30" ht="18" customHeight="1" x14ac:dyDescent="0.2">
      <c r="A170" s="80" t="s">
        <v>298</v>
      </c>
      <c r="B170" s="81"/>
      <c r="C170" s="81"/>
      <c r="D170" s="81"/>
      <c r="E170" s="81"/>
      <c r="F170" s="82"/>
      <c r="G170" s="47"/>
      <c r="H170" s="46"/>
      <c r="I170" s="46"/>
      <c r="J170" s="50"/>
      <c r="K170" s="8"/>
      <c r="L170" s="8"/>
      <c r="M170" s="13"/>
      <c r="N170" s="13"/>
      <c r="O170" s="13"/>
      <c r="P170" s="13"/>
      <c r="Q170" s="13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1:30" ht="18" customHeight="1" x14ac:dyDescent="0.2">
      <c r="A171" s="80" t="s">
        <v>299</v>
      </c>
      <c r="B171" s="81"/>
      <c r="C171" s="81"/>
      <c r="D171" s="81"/>
      <c r="E171" s="81"/>
      <c r="F171" s="82"/>
      <c r="G171" s="47"/>
      <c r="H171" s="46"/>
      <c r="I171" s="46"/>
      <c r="J171" s="50"/>
      <c r="K171" s="8"/>
      <c r="L171" s="8"/>
      <c r="M171" s="13"/>
      <c r="N171" s="13"/>
      <c r="O171" s="13"/>
      <c r="P171" s="13"/>
      <c r="Q171" s="13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1:30" ht="18" customHeight="1" x14ac:dyDescent="0.2">
      <c r="A172" s="80" t="s">
        <v>300</v>
      </c>
      <c r="B172" s="81"/>
      <c r="C172" s="81"/>
      <c r="D172" s="81"/>
      <c r="E172" s="81"/>
      <c r="F172" s="82"/>
      <c r="G172" s="47"/>
      <c r="H172" s="46"/>
      <c r="I172" s="46"/>
      <c r="J172" s="50"/>
      <c r="K172" s="8"/>
      <c r="L172" s="8"/>
      <c r="M172" s="13"/>
      <c r="N172" s="13"/>
      <c r="O172" s="13"/>
      <c r="P172" s="13"/>
      <c r="Q172" s="13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1:30" ht="32.25" customHeight="1" x14ac:dyDescent="0.2">
      <c r="A173" s="80" t="s">
        <v>301</v>
      </c>
      <c r="B173" s="81"/>
      <c r="C173" s="81"/>
      <c r="D173" s="81"/>
      <c r="E173" s="81"/>
      <c r="F173" s="82"/>
      <c r="G173" s="47"/>
      <c r="H173" s="46"/>
      <c r="I173" s="46"/>
      <c r="J173" s="50"/>
      <c r="K173" s="8"/>
      <c r="L173" s="8"/>
      <c r="M173" s="13"/>
      <c r="N173" s="13"/>
      <c r="O173" s="13"/>
      <c r="P173" s="13"/>
      <c r="Q173" s="13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1:30" ht="38.25" customHeight="1" x14ac:dyDescent="0.2">
      <c r="A174" s="80" t="s">
        <v>302</v>
      </c>
      <c r="B174" s="81"/>
      <c r="C174" s="81"/>
      <c r="D174" s="81"/>
      <c r="E174" s="81"/>
      <c r="F174" s="82"/>
      <c r="G174" s="47"/>
      <c r="H174" s="46"/>
      <c r="I174" s="46"/>
      <c r="J174" s="50"/>
      <c r="K174" s="8"/>
      <c r="L174" s="8"/>
      <c r="M174" s="13"/>
      <c r="N174" s="13"/>
      <c r="O174" s="13"/>
      <c r="P174" s="13"/>
      <c r="Q174" s="13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1:30" ht="18" customHeight="1" x14ac:dyDescent="0.2">
      <c r="A175" s="80" t="s">
        <v>303</v>
      </c>
      <c r="B175" s="81"/>
      <c r="C175" s="81"/>
      <c r="D175" s="81"/>
      <c r="E175" s="81"/>
      <c r="F175" s="82"/>
      <c r="G175" s="47"/>
      <c r="H175" s="46"/>
      <c r="I175" s="46"/>
      <c r="J175" s="50"/>
      <c r="K175" s="8"/>
      <c r="L175" s="8"/>
      <c r="M175" s="13"/>
      <c r="N175" s="13"/>
      <c r="O175" s="13"/>
      <c r="P175" s="13"/>
      <c r="Q175" s="13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1:30" ht="59.25" customHeight="1" x14ac:dyDescent="0.2">
      <c r="A176" s="80" t="s">
        <v>304</v>
      </c>
      <c r="B176" s="81"/>
      <c r="C176" s="81"/>
      <c r="D176" s="81"/>
      <c r="E176" s="81"/>
      <c r="F176" s="82"/>
      <c r="G176" s="47"/>
      <c r="H176" s="46"/>
      <c r="I176" s="46"/>
      <c r="J176" s="50"/>
      <c r="K176" s="8"/>
      <c r="L176" s="8"/>
      <c r="M176" s="13"/>
      <c r="N176" s="13"/>
      <c r="O176" s="13"/>
      <c r="P176" s="13"/>
      <c r="Q176" s="13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1:30" ht="36" customHeight="1" x14ac:dyDescent="0.2">
      <c r="A177" s="80" t="s">
        <v>305</v>
      </c>
      <c r="B177" s="81"/>
      <c r="C177" s="81"/>
      <c r="D177" s="81"/>
      <c r="E177" s="81"/>
      <c r="F177" s="82"/>
      <c r="G177" s="47"/>
      <c r="H177" s="46"/>
      <c r="I177" s="46"/>
      <c r="J177" s="50"/>
      <c r="K177" s="8"/>
      <c r="L177" s="8"/>
      <c r="M177" s="13"/>
      <c r="N177" s="13"/>
      <c r="O177" s="13"/>
      <c r="P177" s="13"/>
      <c r="Q177" s="13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1:30" ht="31.7" customHeight="1" x14ac:dyDescent="0.2">
      <c r="A178" s="80" t="s">
        <v>306</v>
      </c>
      <c r="B178" s="81"/>
      <c r="C178" s="81"/>
      <c r="D178" s="81"/>
      <c r="E178" s="81"/>
      <c r="F178" s="82"/>
      <c r="G178" s="47"/>
      <c r="H178" s="46"/>
      <c r="I178" s="46"/>
      <c r="J178" s="50"/>
      <c r="K178" s="8"/>
      <c r="L178" s="8"/>
      <c r="M178" s="13"/>
      <c r="N178" s="13"/>
      <c r="O178" s="13"/>
      <c r="P178" s="13"/>
      <c r="Q178" s="13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1:30" ht="18" customHeight="1" x14ac:dyDescent="0.2">
      <c r="A179" s="80" t="s">
        <v>307</v>
      </c>
      <c r="B179" s="81"/>
      <c r="C179" s="81"/>
      <c r="D179" s="81"/>
      <c r="E179" s="81"/>
      <c r="F179" s="82"/>
      <c r="G179" s="47"/>
      <c r="H179" s="46"/>
      <c r="I179" s="46"/>
      <c r="J179" s="50"/>
      <c r="K179" s="8"/>
      <c r="L179" s="8"/>
      <c r="M179" s="13"/>
      <c r="N179" s="13"/>
      <c r="O179" s="13"/>
      <c r="P179" s="13"/>
      <c r="Q179" s="13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1:30" ht="18" customHeight="1" x14ac:dyDescent="0.2">
      <c r="A180" s="80" t="s">
        <v>308</v>
      </c>
      <c r="B180" s="81"/>
      <c r="C180" s="81"/>
      <c r="D180" s="81"/>
      <c r="E180" s="81"/>
      <c r="F180" s="82"/>
      <c r="G180" s="47"/>
      <c r="H180" s="46"/>
      <c r="I180" s="46"/>
      <c r="J180" s="50"/>
      <c r="K180" s="8"/>
      <c r="L180" s="8"/>
      <c r="M180" s="13"/>
      <c r="N180" s="13"/>
      <c r="O180" s="13"/>
      <c r="P180" s="13"/>
      <c r="Q180" s="13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1:30" ht="18" customHeight="1" x14ac:dyDescent="0.2">
      <c r="A181" s="80" t="s">
        <v>309</v>
      </c>
      <c r="B181" s="81"/>
      <c r="C181" s="81"/>
      <c r="D181" s="81"/>
      <c r="E181" s="81"/>
      <c r="F181" s="82"/>
      <c r="G181" s="47"/>
      <c r="H181" s="46"/>
      <c r="I181" s="46"/>
      <c r="J181" s="50"/>
      <c r="K181" s="8"/>
      <c r="L181" s="8"/>
      <c r="M181" s="13"/>
      <c r="N181" s="13"/>
      <c r="O181" s="13"/>
      <c r="P181" s="13"/>
      <c r="Q181" s="13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pans="1:30" ht="18" customHeight="1" x14ac:dyDescent="0.2">
      <c r="A182" s="80" t="s">
        <v>310</v>
      </c>
      <c r="B182" s="81"/>
      <c r="C182" s="81"/>
      <c r="D182" s="81"/>
      <c r="E182" s="81"/>
      <c r="F182" s="82"/>
      <c r="G182" s="47"/>
      <c r="H182" s="46"/>
      <c r="I182" s="46"/>
      <c r="J182" s="50"/>
      <c r="K182" s="8"/>
      <c r="L182" s="8"/>
      <c r="M182" s="13"/>
      <c r="N182" s="13"/>
      <c r="O182" s="13"/>
      <c r="P182" s="13"/>
      <c r="Q182" s="13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1:30" ht="18" customHeight="1" x14ac:dyDescent="0.2">
      <c r="A183" s="80" t="s">
        <v>311</v>
      </c>
      <c r="B183" s="81"/>
      <c r="C183" s="81"/>
      <c r="D183" s="81"/>
      <c r="E183" s="81"/>
      <c r="F183" s="82"/>
      <c r="G183" s="47"/>
      <c r="H183" s="46"/>
      <c r="I183" s="46"/>
      <c r="J183" s="50"/>
      <c r="K183" s="8"/>
      <c r="L183" s="8"/>
      <c r="M183" s="13"/>
      <c r="N183" s="13"/>
      <c r="O183" s="13"/>
      <c r="P183" s="13"/>
      <c r="Q183" s="13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1:30" ht="18" customHeight="1" x14ac:dyDescent="0.2">
      <c r="A184" s="80" t="s">
        <v>312</v>
      </c>
      <c r="B184" s="81"/>
      <c r="C184" s="81"/>
      <c r="D184" s="81"/>
      <c r="E184" s="81"/>
      <c r="F184" s="82"/>
      <c r="G184" s="47"/>
      <c r="H184" s="46"/>
      <c r="I184" s="46"/>
      <c r="J184" s="50"/>
      <c r="K184" s="8"/>
      <c r="L184" s="8"/>
      <c r="M184" s="13"/>
      <c r="N184" s="13"/>
      <c r="O184" s="13"/>
      <c r="P184" s="13"/>
      <c r="Q184" s="13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pans="1:30" ht="18" customHeight="1" x14ac:dyDescent="0.2">
      <c r="A185" s="80" t="s">
        <v>313</v>
      </c>
      <c r="B185" s="81"/>
      <c r="C185" s="81"/>
      <c r="D185" s="81"/>
      <c r="E185" s="81"/>
      <c r="F185" s="82"/>
      <c r="G185" s="47"/>
      <c r="H185" s="46"/>
      <c r="I185" s="46"/>
      <c r="J185" s="50"/>
      <c r="K185" s="8"/>
      <c r="L185" s="8"/>
      <c r="M185" s="13"/>
      <c r="N185" s="13"/>
      <c r="O185" s="13"/>
      <c r="P185" s="13"/>
      <c r="Q185" s="13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pans="1:30" ht="18" customHeight="1" x14ac:dyDescent="0.2">
      <c r="A186" s="80" t="s">
        <v>314</v>
      </c>
      <c r="B186" s="81"/>
      <c r="C186" s="81"/>
      <c r="D186" s="81"/>
      <c r="E186" s="81"/>
      <c r="F186" s="82"/>
      <c r="G186" s="47"/>
      <c r="H186" s="46"/>
      <c r="I186" s="46"/>
      <c r="J186" s="50"/>
      <c r="K186" s="8"/>
      <c r="L186" s="8"/>
      <c r="M186" s="13"/>
      <c r="N186" s="13"/>
      <c r="O186" s="13"/>
      <c r="P186" s="13"/>
      <c r="Q186" s="13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pans="1:30" ht="18" customHeight="1" x14ac:dyDescent="0.2">
      <c r="A187" s="80" t="s">
        <v>315</v>
      </c>
      <c r="B187" s="81"/>
      <c r="C187" s="81"/>
      <c r="D187" s="81"/>
      <c r="E187" s="81"/>
      <c r="F187" s="82"/>
      <c r="G187" s="47"/>
      <c r="H187" s="46"/>
      <c r="I187" s="46"/>
      <c r="J187" s="50"/>
      <c r="K187" s="8"/>
      <c r="L187" s="8"/>
      <c r="M187" s="13"/>
      <c r="N187" s="13"/>
      <c r="O187" s="13"/>
      <c r="P187" s="13"/>
      <c r="Q187" s="13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1:30" ht="18" customHeight="1" x14ac:dyDescent="0.2">
      <c r="A188" s="80" t="s">
        <v>316</v>
      </c>
      <c r="B188" s="81"/>
      <c r="C188" s="81"/>
      <c r="D188" s="81"/>
      <c r="E188" s="81"/>
      <c r="F188" s="82"/>
      <c r="G188" s="47"/>
      <c r="H188" s="46"/>
      <c r="I188" s="46"/>
      <c r="J188" s="50"/>
      <c r="K188" s="8"/>
      <c r="L188" s="8"/>
      <c r="M188" s="13"/>
      <c r="N188" s="13"/>
      <c r="O188" s="13"/>
      <c r="P188" s="13"/>
      <c r="Q188" s="13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1:30" ht="18" customHeight="1" x14ac:dyDescent="0.2">
      <c r="A189" s="80" t="s">
        <v>317</v>
      </c>
      <c r="B189" s="81"/>
      <c r="C189" s="81"/>
      <c r="D189" s="81"/>
      <c r="E189" s="81"/>
      <c r="F189" s="82"/>
      <c r="G189" s="47"/>
      <c r="H189" s="46"/>
      <c r="I189" s="46"/>
      <c r="J189" s="50"/>
      <c r="K189" s="8"/>
      <c r="L189" s="8"/>
      <c r="M189" s="13"/>
      <c r="N189" s="13"/>
      <c r="O189" s="13"/>
      <c r="P189" s="13"/>
      <c r="Q189" s="13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1:30" ht="33" customHeight="1" x14ac:dyDescent="0.2">
      <c r="A190" s="80" t="s">
        <v>318</v>
      </c>
      <c r="B190" s="81"/>
      <c r="C190" s="81"/>
      <c r="D190" s="81"/>
      <c r="E190" s="81"/>
      <c r="F190" s="82"/>
      <c r="G190" s="47"/>
      <c r="H190" s="46"/>
      <c r="I190" s="46"/>
      <c r="J190" s="50"/>
      <c r="K190" s="8"/>
      <c r="L190" s="8"/>
      <c r="M190" s="13"/>
      <c r="N190" s="13"/>
      <c r="O190" s="13"/>
      <c r="P190" s="13"/>
      <c r="Q190" s="13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1:30" ht="30.2" customHeight="1" x14ac:dyDescent="0.2">
      <c r="A191" s="80" t="s">
        <v>319</v>
      </c>
      <c r="B191" s="81"/>
      <c r="C191" s="81"/>
      <c r="D191" s="81"/>
      <c r="E191" s="81"/>
      <c r="F191" s="82"/>
      <c r="G191" s="47"/>
      <c r="H191" s="46"/>
      <c r="I191" s="46"/>
      <c r="J191" s="50"/>
      <c r="K191" s="8"/>
      <c r="L191" s="8"/>
      <c r="M191" s="13"/>
      <c r="N191" s="13"/>
      <c r="O191" s="13"/>
      <c r="P191" s="13"/>
      <c r="Q191" s="13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pans="1:30" ht="18" customHeight="1" x14ac:dyDescent="0.2">
      <c r="A192" s="80" t="s">
        <v>320</v>
      </c>
      <c r="B192" s="81"/>
      <c r="C192" s="81"/>
      <c r="D192" s="81"/>
      <c r="E192" s="81"/>
      <c r="F192" s="82"/>
      <c r="G192" s="47"/>
      <c r="H192" s="46"/>
      <c r="I192" s="46"/>
      <c r="J192" s="50"/>
      <c r="K192" s="8"/>
      <c r="L192" s="8"/>
      <c r="M192" s="13"/>
      <c r="N192" s="13"/>
      <c r="O192" s="13"/>
      <c r="P192" s="13"/>
      <c r="Q192" s="13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pans="1:30" ht="61.5" customHeight="1" x14ac:dyDescent="0.2">
      <c r="A193" s="80" t="s">
        <v>321</v>
      </c>
      <c r="B193" s="81"/>
      <c r="C193" s="81"/>
      <c r="D193" s="81"/>
      <c r="E193" s="81"/>
      <c r="F193" s="82"/>
      <c r="G193" s="70"/>
      <c r="H193" s="70"/>
      <c r="I193" s="70"/>
      <c r="J193" s="71"/>
      <c r="K193" s="72"/>
      <c r="L193" s="72"/>
      <c r="M193" s="72"/>
      <c r="N193" s="72"/>
      <c r="O193" s="72"/>
      <c r="P193" s="72"/>
      <c r="Q193" s="72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pans="1:30" ht="33.75" customHeight="1" x14ac:dyDescent="0.2">
      <c r="A194" s="80" t="s">
        <v>322</v>
      </c>
      <c r="B194" s="81"/>
      <c r="C194" s="81"/>
      <c r="D194" s="81"/>
      <c r="E194" s="81"/>
      <c r="F194" s="82"/>
      <c r="G194" s="70"/>
      <c r="H194" s="70"/>
      <c r="I194" s="70"/>
      <c r="J194" s="71"/>
      <c r="K194" s="72"/>
      <c r="L194" s="72"/>
      <c r="M194" s="72"/>
      <c r="N194" s="72"/>
      <c r="O194" s="72"/>
      <c r="P194" s="72"/>
      <c r="Q194" s="72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spans="1:30" ht="27.75" customHeight="1" x14ac:dyDescent="0.2">
      <c r="A195" s="80" t="s">
        <v>323</v>
      </c>
      <c r="B195" s="81"/>
      <c r="C195" s="81"/>
      <c r="D195" s="81"/>
      <c r="E195" s="81"/>
      <c r="F195" s="82"/>
      <c r="G195" s="70"/>
      <c r="H195" s="70"/>
      <c r="I195" s="70"/>
      <c r="J195" s="71"/>
      <c r="K195" s="72"/>
      <c r="L195" s="72"/>
      <c r="M195" s="72"/>
      <c r="N195" s="72"/>
      <c r="O195" s="72"/>
      <c r="P195" s="72"/>
      <c r="Q195" s="72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spans="1:30" ht="18" customHeight="1" x14ac:dyDescent="0.2">
      <c r="A196" s="80" t="s">
        <v>324</v>
      </c>
      <c r="B196" s="81"/>
      <c r="C196" s="81"/>
      <c r="D196" s="81"/>
      <c r="E196" s="81"/>
      <c r="F196" s="82"/>
      <c r="G196" s="70"/>
      <c r="H196" s="70"/>
      <c r="I196" s="70"/>
      <c r="J196" s="71"/>
      <c r="K196" s="72"/>
      <c r="L196" s="72"/>
      <c r="M196" s="72"/>
      <c r="N196" s="72"/>
      <c r="O196" s="72"/>
      <c r="P196" s="72"/>
      <c r="Q196" s="72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spans="1:30" ht="18" customHeight="1" x14ac:dyDescent="0.2">
      <c r="A197" s="80" t="s">
        <v>325</v>
      </c>
      <c r="B197" s="81"/>
      <c r="C197" s="81"/>
      <c r="D197" s="81"/>
      <c r="E197" s="81"/>
      <c r="F197" s="82"/>
      <c r="G197" s="70"/>
      <c r="H197" s="70"/>
      <c r="I197" s="70"/>
      <c r="J197" s="71"/>
      <c r="K197" s="72"/>
      <c r="L197" s="72"/>
      <c r="M197" s="72"/>
      <c r="N197" s="72"/>
      <c r="O197" s="72"/>
      <c r="P197" s="72"/>
      <c r="Q197" s="72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spans="1:30" ht="18" customHeight="1" x14ac:dyDescent="0.2">
      <c r="A198" s="80" t="s">
        <v>326</v>
      </c>
      <c r="B198" s="81"/>
      <c r="C198" s="81"/>
      <c r="D198" s="81"/>
      <c r="E198" s="81"/>
      <c r="F198" s="82"/>
      <c r="G198" s="70"/>
      <c r="H198" s="70"/>
      <c r="I198" s="70"/>
      <c r="J198" s="71"/>
      <c r="K198" s="72"/>
      <c r="L198" s="72"/>
      <c r="M198" s="72"/>
      <c r="N198" s="72"/>
      <c r="O198" s="72"/>
      <c r="P198" s="72"/>
      <c r="Q198" s="72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spans="1:30" ht="18" customHeight="1" x14ac:dyDescent="0.2">
      <c r="A199" s="80" t="s">
        <v>327</v>
      </c>
      <c r="B199" s="81"/>
      <c r="C199" s="81"/>
      <c r="D199" s="81"/>
      <c r="E199" s="81"/>
      <c r="F199" s="82"/>
      <c r="G199" s="70"/>
      <c r="H199" s="70"/>
      <c r="I199" s="70"/>
      <c r="J199" s="71"/>
      <c r="K199" s="72"/>
      <c r="L199" s="72"/>
      <c r="M199" s="72"/>
      <c r="N199" s="72"/>
      <c r="O199" s="72"/>
      <c r="P199" s="72"/>
      <c r="Q199" s="72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spans="1:30" ht="18" customHeight="1" x14ac:dyDescent="0.2">
      <c r="A200" s="80" t="s">
        <v>328</v>
      </c>
      <c r="B200" s="81"/>
      <c r="C200" s="81"/>
      <c r="D200" s="81"/>
      <c r="E200" s="81"/>
      <c r="F200" s="82"/>
      <c r="G200" s="70"/>
      <c r="H200" s="70"/>
      <c r="I200" s="70"/>
      <c r="J200" s="71"/>
      <c r="K200" s="72"/>
      <c r="L200" s="72"/>
      <c r="M200" s="72"/>
      <c r="N200" s="72"/>
      <c r="O200" s="72"/>
      <c r="P200" s="72"/>
      <c r="Q200" s="72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</row>
    <row r="201" spans="1:30" ht="18" customHeight="1" x14ac:dyDescent="0.2">
      <c r="A201" s="80" t="s">
        <v>329</v>
      </c>
      <c r="B201" s="81"/>
      <c r="C201" s="81"/>
      <c r="D201" s="81"/>
      <c r="E201" s="81"/>
      <c r="F201" s="82"/>
      <c r="G201" s="70"/>
      <c r="H201" s="70"/>
      <c r="I201" s="70"/>
      <c r="J201" s="71"/>
      <c r="K201" s="72"/>
      <c r="L201" s="72"/>
      <c r="M201" s="72"/>
      <c r="N201" s="72"/>
      <c r="O201" s="72"/>
      <c r="P201" s="72"/>
      <c r="Q201" s="72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</row>
    <row r="202" spans="1:30" ht="18" customHeight="1" x14ac:dyDescent="0.2">
      <c r="A202" s="80" t="s">
        <v>330</v>
      </c>
      <c r="B202" s="81"/>
      <c r="C202" s="81"/>
      <c r="D202" s="81"/>
      <c r="E202" s="81"/>
      <c r="F202" s="82"/>
      <c r="G202" s="70"/>
      <c r="H202" s="70"/>
      <c r="I202" s="70"/>
      <c r="J202" s="71"/>
      <c r="K202" s="72"/>
      <c r="L202" s="72"/>
      <c r="M202" s="72"/>
      <c r="N202" s="72"/>
      <c r="O202" s="72"/>
      <c r="P202" s="72"/>
      <c r="Q202" s="72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</row>
    <row r="203" spans="1:30" ht="18" customHeight="1" x14ac:dyDescent="0.2">
      <c r="A203" s="80" t="s">
        <v>331</v>
      </c>
      <c r="B203" s="81"/>
      <c r="C203" s="81"/>
      <c r="D203" s="81"/>
      <c r="E203" s="81"/>
      <c r="F203" s="82"/>
      <c r="G203" s="70"/>
      <c r="H203" s="70"/>
      <c r="I203" s="70"/>
      <c r="J203" s="71"/>
      <c r="K203" s="72"/>
      <c r="L203" s="72"/>
      <c r="M203" s="72"/>
      <c r="N203" s="72"/>
      <c r="O203" s="72"/>
      <c r="P203" s="72"/>
      <c r="Q203" s="72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</row>
    <row r="204" spans="1:30" ht="18" customHeight="1" x14ac:dyDescent="0.2">
      <c r="A204" s="80" t="s">
        <v>332</v>
      </c>
      <c r="B204" s="81"/>
      <c r="C204" s="81"/>
      <c r="D204" s="81"/>
      <c r="E204" s="81"/>
      <c r="F204" s="82"/>
      <c r="G204" s="70"/>
      <c r="H204" s="70"/>
      <c r="I204" s="70"/>
      <c r="J204" s="71"/>
      <c r="K204" s="72"/>
      <c r="L204" s="72"/>
      <c r="M204" s="72"/>
      <c r="N204" s="72"/>
      <c r="O204" s="72"/>
      <c r="P204" s="72"/>
      <c r="Q204" s="72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</row>
    <row r="205" spans="1:30" ht="18" customHeight="1" x14ac:dyDescent="0.2">
      <c r="A205" s="80" t="s">
        <v>333</v>
      </c>
      <c r="B205" s="81"/>
      <c r="C205" s="81"/>
      <c r="D205" s="81"/>
      <c r="E205" s="81"/>
      <c r="F205" s="82"/>
      <c r="G205" s="70"/>
      <c r="H205" s="70"/>
      <c r="I205" s="70"/>
      <c r="J205" s="71"/>
      <c r="K205" s="72"/>
      <c r="L205" s="72"/>
      <c r="M205" s="72"/>
      <c r="N205" s="72"/>
      <c r="O205" s="72"/>
      <c r="P205" s="72"/>
      <c r="Q205" s="72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</row>
    <row r="206" spans="1:30" ht="18" customHeight="1" x14ac:dyDescent="0.2">
      <c r="A206" s="80" t="s">
        <v>334</v>
      </c>
      <c r="B206" s="81"/>
      <c r="C206" s="81"/>
      <c r="D206" s="81"/>
      <c r="E206" s="81"/>
      <c r="F206" s="82"/>
      <c r="G206" s="70"/>
      <c r="H206" s="70"/>
      <c r="I206" s="70"/>
      <c r="J206" s="71"/>
      <c r="K206" s="72"/>
      <c r="L206" s="72"/>
      <c r="M206" s="72"/>
      <c r="N206" s="72"/>
      <c r="O206" s="72"/>
      <c r="P206" s="72"/>
      <c r="Q206" s="72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</row>
    <row r="207" spans="1:30" ht="18" customHeight="1" x14ac:dyDescent="0.2">
      <c r="A207" s="80" t="s">
        <v>335</v>
      </c>
      <c r="B207" s="81"/>
      <c r="C207" s="81"/>
      <c r="D207" s="81"/>
      <c r="E207" s="81"/>
      <c r="F207" s="82"/>
      <c r="G207" s="70"/>
      <c r="H207" s="70"/>
      <c r="I207" s="70"/>
      <c r="J207" s="71"/>
      <c r="K207" s="72"/>
      <c r="L207" s="72"/>
      <c r="M207" s="72"/>
      <c r="N207" s="72"/>
      <c r="O207" s="72"/>
      <c r="P207" s="72"/>
      <c r="Q207" s="72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</row>
    <row r="208" spans="1:30" ht="18" customHeight="1" x14ac:dyDescent="0.2">
      <c r="A208" s="80" t="s">
        <v>336</v>
      </c>
      <c r="B208" s="81"/>
      <c r="C208" s="81"/>
      <c r="D208" s="81"/>
      <c r="E208" s="81"/>
      <c r="F208" s="82"/>
      <c r="G208" s="70"/>
      <c r="H208" s="70"/>
      <c r="I208" s="70"/>
      <c r="J208" s="71"/>
      <c r="K208" s="72"/>
      <c r="L208" s="72"/>
      <c r="M208" s="72"/>
      <c r="N208" s="72"/>
      <c r="O208" s="72"/>
      <c r="P208" s="72"/>
      <c r="Q208" s="72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</row>
    <row r="209" spans="1:30" ht="18" customHeight="1" x14ac:dyDescent="0.2">
      <c r="A209" s="80" t="s">
        <v>337</v>
      </c>
      <c r="B209" s="81"/>
      <c r="C209" s="81"/>
      <c r="D209" s="81"/>
      <c r="E209" s="81"/>
      <c r="F209" s="82"/>
      <c r="G209" s="70"/>
      <c r="H209" s="70"/>
      <c r="I209" s="70"/>
      <c r="J209" s="71"/>
      <c r="K209" s="72"/>
      <c r="L209" s="72"/>
      <c r="M209" s="72"/>
      <c r="N209" s="72"/>
      <c r="O209" s="72"/>
      <c r="P209" s="72"/>
      <c r="Q209" s="72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</row>
    <row r="210" spans="1:30" ht="18" customHeight="1" x14ac:dyDescent="0.2">
      <c r="A210" s="80" t="s">
        <v>338</v>
      </c>
      <c r="B210" s="81"/>
      <c r="C210" s="81"/>
      <c r="D210" s="81"/>
      <c r="E210" s="81"/>
      <c r="F210" s="82"/>
      <c r="G210" s="70"/>
      <c r="H210" s="70"/>
      <c r="I210" s="70"/>
      <c r="J210" s="71"/>
      <c r="K210" s="72"/>
      <c r="L210" s="72"/>
      <c r="M210" s="72"/>
      <c r="N210" s="72"/>
      <c r="O210" s="72"/>
      <c r="P210" s="72"/>
      <c r="Q210" s="72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</row>
    <row r="211" spans="1:30" ht="18" customHeight="1" x14ac:dyDescent="0.2">
      <c r="A211" s="80" t="s">
        <v>339</v>
      </c>
      <c r="B211" s="81"/>
      <c r="C211" s="81"/>
      <c r="D211" s="81"/>
      <c r="E211" s="81"/>
      <c r="F211" s="82"/>
      <c r="G211" s="70"/>
      <c r="H211" s="70"/>
      <c r="I211" s="70"/>
      <c r="J211" s="71"/>
      <c r="K211" s="72"/>
      <c r="L211" s="72"/>
      <c r="M211" s="72"/>
      <c r="N211" s="72"/>
      <c r="O211" s="72"/>
      <c r="P211" s="72"/>
      <c r="Q211" s="72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</row>
    <row r="212" spans="1:30" ht="30.2" customHeight="1" thickBot="1" x14ac:dyDescent="0.25">
      <c r="A212" s="83" t="s">
        <v>340</v>
      </c>
      <c r="B212" s="84"/>
      <c r="C212" s="84"/>
      <c r="D212" s="84"/>
      <c r="E212" s="84"/>
      <c r="F212" s="85"/>
      <c r="G212" s="70"/>
      <c r="H212" s="70"/>
      <c r="I212" s="70"/>
      <c r="J212" s="71"/>
      <c r="K212" s="72"/>
      <c r="L212" s="72"/>
      <c r="M212" s="72"/>
      <c r="N212" s="72"/>
      <c r="O212" s="72"/>
      <c r="P212" s="72"/>
      <c r="Q212" s="72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</row>
    <row r="213" spans="1:30" ht="14.25" x14ac:dyDescent="0.2">
      <c r="A213" s="45"/>
      <c r="B213" s="46"/>
      <c r="C213" s="46"/>
      <c r="D213" s="46"/>
      <c r="E213" s="46"/>
      <c r="F213" s="45"/>
      <c r="G213" s="46"/>
      <c r="H213" s="46"/>
      <c r="I213" s="46"/>
      <c r="J213" s="73"/>
      <c r="K213" s="74"/>
      <c r="L213" s="74"/>
      <c r="M213" s="74"/>
      <c r="N213" s="74"/>
      <c r="O213" s="74"/>
      <c r="P213" s="74"/>
      <c r="Q213" s="74"/>
    </row>
    <row r="214" spans="1:30" ht="14.25" x14ac:dyDescent="0.2">
      <c r="A214" s="45"/>
      <c r="B214" s="46"/>
      <c r="C214" s="46"/>
      <c r="D214" s="46"/>
      <c r="E214" s="46"/>
      <c r="F214" s="45"/>
      <c r="G214" s="46"/>
      <c r="H214" s="46"/>
      <c r="I214" s="46"/>
      <c r="J214" s="73"/>
      <c r="K214" s="74"/>
      <c r="L214" s="74"/>
      <c r="M214" s="74"/>
      <c r="N214" s="74"/>
      <c r="O214" s="74"/>
      <c r="P214" s="74"/>
      <c r="Q214" s="74"/>
    </row>
    <row r="215" spans="1:30" ht="14.25" x14ac:dyDescent="0.2">
      <c r="A215" s="45"/>
      <c r="B215" s="46"/>
      <c r="C215" s="46"/>
      <c r="D215" s="46"/>
      <c r="E215" s="46"/>
      <c r="F215" s="45"/>
      <c r="G215" s="46"/>
      <c r="H215" s="46"/>
      <c r="I215" s="46"/>
      <c r="J215" s="73"/>
      <c r="K215" s="74"/>
      <c r="L215" s="74"/>
      <c r="M215" s="74"/>
      <c r="N215" s="74"/>
      <c r="O215" s="74"/>
      <c r="P215" s="74"/>
      <c r="Q215" s="74"/>
    </row>
    <row r="216" spans="1:30" ht="14.25" x14ac:dyDescent="0.2">
      <c r="A216" s="45"/>
      <c r="B216" s="46"/>
      <c r="C216" s="46"/>
      <c r="D216" s="46"/>
      <c r="E216" s="46"/>
      <c r="F216" s="45"/>
      <c r="G216" s="46"/>
      <c r="H216" s="46"/>
      <c r="I216" s="46"/>
      <c r="J216" s="73"/>
      <c r="K216" s="74"/>
      <c r="L216" s="74"/>
      <c r="M216" s="74"/>
      <c r="N216" s="74"/>
      <c r="O216" s="74"/>
      <c r="P216" s="74"/>
      <c r="Q216" s="74"/>
    </row>
    <row r="217" spans="1:30" ht="14.25" x14ac:dyDescent="0.2">
      <c r="A217" s="75"/>
      <c r="B217" s="76"/>
      <c r="C217" s="76"/>
      <c r="D217" s="76"/>
      <c r="E217" s="76"/>
      <c r="F217" s="75"/>
      <c r="G217" s="76"/>
      <c r="H217" s="76"/>
      <c r="I217" s="76"/>
    </row>
    <row r="218" spans="1:30" ht="14.25" x14ac:dyDescent="0.2">
      <c r="A218" s="75"/>
      <c r="B218" s="76"/>
      <c r="C218" s="76"/>
      <c r="D218" s="76"/>
      <c r="E218" s="76"/>
      <c r="F218" s="75"/>
      <c r="G218" s="76"/>
      <c r="H218" s="76"/>
      <c r="I218" s="76"/>
    </row>
    <row r="219" spans="1:30" ht="14.25" x14ac:dyDescent="0.2">
      <c r="A219" s="75"/>
      <c r="B219" s="76"/>
      <c r="C219" s="76"/>
      <c r="D219" s="76"/>
      <c r="E219" s="76"/>
      <c r="F219" s="75"/>
      <c r="G219" s="76"/>
      <c r="H219" s="76"/>
      <c r="I219" s="76"/>
    </row>
    <row r="220" spans="1:30" ht="14.25" x14ac:dyDescent="0.2">
      <c r="A220" s="75"/>
      <c r="B220" s="76"/>
      <c r="C220" s="76"/>
      <c r="D220" s="76"/>
      <c r="E220" s="76"/>
      <c r="F220" s="75"/>
      <c r="G220" s="76"/>
      <c r="H220" s="76"/>
      <c r="I220" s="76"/>
    </row>
    <row r="221" spans="1:30" ht="14.25" x14ac:dyDescent="0.2">
      <c r="A221" s="75"/>
      <c r="B221" s="76"/>
      <c r="C221" s="76"/>
      <c r="D221" s="76"/>
      <c r="E221" s="76"/>
      <c r="F221" s="75"/>
      <c r="G221" s="76"/>
      <c r="H221" s="76"/>
      <c r="I221" s="76"/>
    </row>
    <row r="222" spans="1:30" ht="14.25" x14ac:dyDescent="0.2">
      <c r="A222" s="75"/>
      <c r="B222" s="76"/>
      <c r="C222" s="76"/>
      <c r="D222" s="76"/>
      <c r="E222" s="76"/>
      <c r="F222" s="75"/>
      <c r="G222" s="76"/>
      <c r="H222" s="76"/>
      <c r="I222" s="76"/>
    </row>
    <row r="223" spans="1:30" ht="14.25" x14ac:dyDescent="0.2">
      <c r="A223" s="75"/>
      <c r="B223" s="76"/>
      <c r="C223" s="76"/>
      <c r="D223" s="76"/>
      <c r="E223" s="76"/>
      <c r="F223" s="75"/>
      <c r="G223" s="76"/>
      <c r="H223" s="76"/>
      <c r="I223" s="76"/>
    </row>
    <row r="224" spans="1:30" ht="14.25" x14ac:dyDescent="0.2">
      <c r="A224" s="75"/>
      <c r="B224" s="76"/>
      <c r="C224" s="76"/>
      <c r="D224" s="76"/>
      <c r="E224" s="76"/>
      <c r="F224" s="75"/>
      <c r="G224" s="76"/>
      <c r="H224" s="76"/>
      <c r="I224" s="76"/>
    </row>
    <row r="225" spans="1:30" s="77" customFormat="1" ht="14.25" x14ac:dyDescent="0.2">
      <c r="A225" s="75"/>
      <c r="B225" s="76"/>
      <c r="C225" s="76"/>
      <c r="D225" s="76"/>
      <c r="E225" s="76"/>
      <c r="F225" s="75"/>
      <c r="G225" s="76"/>
      <c r="H225" s="76"/>
      <c r="I225" s="7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77" customFormat="1" ht="14.25" x14ac:dyDescent="0.2">
      <c r="A226" s="75"/>
      <c r="B226" s="76"/>
      <c r="C226" s="76"/>
      <c r="D226" s="76"/>
      <c r="E226" s="76"/>
      <c r="F226" s="75"/>
      <c r="G226" s="76"/>
      <c r="H226" s="76"/>
      <c r="I226" s="7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77" customFormat="1" ht="14.25" x14ac:dyDescent="0.2">
      <c r="A227" s="75"/>
      <c r="B227" s="76"/>
      <c r="C227" s="76"/>
      <c r="D227" s="76"/>
      <c r="E227" s="76"/>
      <c r="F227" s="75"/>
      <c r="G227" s="76"/>
      <c r="H227" s="76"/>
      <c r="I227" s="7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77" customFormat="1" ht="14.25" x14ac:dyDescent="0.2">
      <c r="A228" s="75"/>
      <c r="B228" s="76"/>
      <c r="C228" s="76"/>
      <c r="D228" s="76"/>
      <c r="E228" s="76"/>
      <c r="F228" s="75"/>
      <c r="G228" s="76"/>
      <c r="H228" s="76"/>
      <c r="I228" s="7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77" customFormat="1" ht="14.25" x14ac:dyDescent="0.2">
      <c r="A229" s="75"/>
      <c r="B229" s="76"/>
      <c r="C229" s="76"/>
      <c r="D229" s="76"/>
      <c r="E229" s="76"/>
      <c r="F229" s="75"/>
      <c r="G229" s="76"/>
      <c r="H229" s="76"/>
      <c r="I229" s="7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77" customFormat="1" ht="14.25" x14ac:dyDescent="0.2">
      <c r="A230" s="75"/>
      <c r="B230" s="76"/>
      <c r="C230" s="76"/>
      <c r="D230" s="76"/>
      <c r="E230" s="76"/>
      <c r="F230" s="75"/>
      <c r="G230" s="76"/>
      <c r="H230" s="76"/>
      <c r="I230" s="7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77" customFormat="1" ht="14.25" x14ac:dyDescent="0.2">
      <c r="A231" s="75"/>
      <c r="B231" s="76"/>
      <c r="C231" s="76"/>
      <c r="D231" s="76"/>
      <c r="E231" s="76"/>
      <c r="F231" s="75"/>
      <c r="G231" s="76"/>
      <c r="H231" s="76"/>
      <c r="I231" s="7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77" customFormat="1" ht="14.25" x14ac:dyDescent="0.2">
      <c r="A232" s="75"/>
      <c r="B232" s="76"/>
      <c r="C232" s="76"/>
      <c r="D232" s="76"/>
      <c r="E232" s="76"/>
      <c r="F232" s="75"/>
      <c r="G232" s="76"/>
      <c r="H232" s="76"/>
      <c r="I232" s="7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77" customFormat="1" ht="14.25" x14ac:dyDescent="0.2">
      <c r="A233" s="75"/>
      <c r="B233" s="76"/>
      <c r="C233" s="76"/>
      <c r="D233" s="76"/>
      <c r="E233" s="76"/>
      <c r="F233" s="75"/>
      <c r="G233" s="76"/>
      <c r="H233" s="76"/>
      <c r="I233" s="7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77" customFormat="1" ht="14.25" x14ac:dyDescent="0.2">
      <c r="A234" s="75"/>
      <c r="B234" s="76"/>
      <c r="C234" s="76"/>
      <c r="D234" s="76"/>
      <c r="E234" s="76"/>
      <c r="F234" s="75"/>
      <c r="G234" s="76"/>
      <c r="H234" s="76"/>
      <c r="I234" s="7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77" customFormat="1" ht="14.25" x14ac:dyDescent="0.2">
      <c r="A235" s="75"/>
      <c r="B235" s="76"/>
      <c r="C235" s="76"/>
      <c r="D235" s="76"/>
      <c r="E235" s="76"/>
      <c r="F235" s="75"/>
      <c r="G235" s="76"/>
      <c r="H235" s="76"/>
      <c r="I235" s="7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77" customFormat="1" ht="14.25" x14ac:dyDescent="0.2">
      <c r="A236" s="75"/>
      <c r="B236" s="76"/>
      <c r="C236" s="76"/>
      <c r="D236" s="76"/>
      <c r="E236" s="76"/>
      <c r="F236" s="75"/>
      <c r="G236" s="76"/>
      <c r="H236" s="76"/>
      <c r="I236" s="7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77" customFormat="1" ht="14.25" x14ac:dyDescent="0.2">
      <c r="A237" s="75"/>
      <c r="B237" s="76"/>
      <c r="C237" s="76"/>
      <c r="D237" s="76"/>
      <c r="E237" s="76"/>
      <c r="F237" s="75"/>
      <c r="G237" s="76"/>
      <c r="H237" s="76"/>
      <c r="I237" s="7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77" customFormat="1" ht="14.25" x14ac:dyDescent="0.2">
      <c r="A238" s="75"/>
      <c r="B238" s="76"/>
      <c r="C238" s="76"/>
      <c r="D238" s="76"/>
      <c r="E238" s="76"/>
      <c r="F238" s="75"/>
      <c r="G238" s="76"/>
      <c r="H238" s="76"/>
      <c r="I238" s="7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77" customFormat="1" ht="14.25" x14ac:dyDescent="0.2">
      <c r="A239" s="75"/>
      <c r="B239" s="76"/>
      <c r="C239" s="76"/>
      <c r="D239" s="76"/>
      <c r="E239" s="76"/>
      <c r="F239" s="75"/>
      <c r="G239" s="76"/>
      <c r="H239" s="76"/>
      <c r="I239" s="7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77" customFormat="1" ht="14.25" x14ac:dyDescent="0.2">
      <c r="A240" s="75"/>
      <c r="B240" s="76"/>
      <c r="C240" s="76"/>
      <c r="D240" s="76"/>
      <c r="E240" s="76"/>
      <c r="F240" s="75"/>
      <c r="G240" s="76"/>
      <c r="H240" s="76"/>
      <c r="I240" s="7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77" customFormat="1" ht="14.25" x14ac:dyDescent="0.2">
      <c r="A241" s="75"/>
      <c r="B241" s="76"/>
      <c r="C241" s="76"/>
      <c r="D241" s="76"/>
      <c r="E241" s="76"/>
      <c r="F241" s="75"/>
      <c r="G241" s="76"/>
      <c r="H241" s="76"/>
      <c r="I241" s="7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77" customFormat="1" ht="14.25" x14ac:dyDescent="0.2">
      <c r="A242" s="75"/>
      <c r="B242" s="76"/>
      <c r="C242" s="76"/>
      <c r="D242" s="76"/>
      <c r="E242" s="76"/>
      <c r="F242" s="75"/>
      <c r="G242" s="76"/>
      <c r="H242" s="76"/>
      <c r="I242" s="7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77" customFormat="1" ht="14.25" x14ac:dyDescent="0.2">
      <c r="A243" s="75"/>
      <c r="B243" s="76"/>
      <c r="C243" s="76"/>
      <c r="D243" s="76"/>
      <c r="E243" s="76"/>
      <c r="F243" s="75"/>
      <c r="G243" s="76"/>
      <c r="H243" s="76"/>
      <c r="I243" s="7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77" customFormat="1" ht="14.25" x14ac:dyDescent="0.2">
      <c r="A244" s="75"/>
      <c r="B244" s="76"/>
      <c r="C244" s="76"/>
      <c r="D244" s="76"/>
      <c r="E244" s="76"/>
      <c r="F244" s="75"/>
      <c r="G244" s="76"/>
      <c r="H244" s="76"/>
      <c r="I244" s="7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77" customFormat="1" ht="14.25" x14ac:dyDescent="0.2">
      <c r="A245" s="75"/>
      <c r="B245" s="76"/>
      <c r="C245" s="76"/>
      <c r="D245" s="76"/>
      <c r="E245" s="76"/>
      <c r="F245" s="75"/>
      <c r="G245" s="76"/>
      <c r="H245" s="76"/>
      <c r="I245" s="7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77" customFormat="1" ht="14.25" x14ac:dyDescent="0.2">
      <c r="A246" s="75"/>
      <c r="B246" s="76"/>
      <c r="C246" s="76"/>
      <c r="D246" s="76"/>
      <c r="E246" s="76"/>
      <c r="F246" s="75"/>
      <c r="G246" s="76"/>
      <c r="H246" s="76"/>
      <c r="I246" s="7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77" customFormat="1" ht="14.25" x14ac:dyDescent="0.2">
      <c r="A247" s="75"/>
      <c r="B247" s="76"/>
      <c r="C247" s="76"/>
      <c r="D247" s="76"/>
      <c r="E247" s="76"/>
      <c r="F247" s="75"/>
      <c r="G247" s="76"/>
      <c r="H247" s="76"/>
      <c r="I247" s="7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77" customFormat="1" ht="14.25" x14ac:dyDescent="0.2">
      <c r="A248" s="75"/>
      <c r="B248" s="76"/>
      <c r="C248" s="76"/>
      <c r="D248" s="76"/>
      <c r="E248" s="76"/>
      <c r="F248" s="75"/>
      <c r="G248" s="76"/>
      <c r="H248" s="76"/>
      <c r="I248" s="7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77" customFormat="1" ht="14.25" x14ac:dyDescent="0.2">
      <c r="A249" s="75"/>
      <c r="B249" s="76"/>
      <c r="C249" s="76"/>
      <c r="D249" s="76"/>
      <c r="E249" s="76"/>
      <c r="F249" s="75"/>
      <c r="G249" s="76"/>
      <c r="H249" s="76"/>
      <c r="I249" s="7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77" customFormat="1" ht="14.25" x14ac:dyDescent="0.2">
      <c r="A250" s="75"/>
      <c r="B250" s="76"/>
      <c r="C250" s="76"/>
      <c r="D250" s="76"/>
      <c r="E250" s="76"/>
      <c r="F250" s="75"/>
      <c r="G250" s="76"/>
      <c r="H250" s="76"/>
      <c r="I250" s="7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77" customFormat="1" ht="14.25" x14ac:dyDescent="0.2">
      <c r="A251" s="75"/>
      <c r="B251" s="76"/>
      <c r="C251" s="76"/>
      <c r="D251" s="76"/>
      <c r="E251" s="76"/>
      <c r="F251" s="75"/>
      <c r="G251" s="76"/>
      <c r="H251" s="76"/>
      <c r="I251" s="7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s="77" customFormat="1" ht="14.25" x14ac:dyDescent="0.2">
      <c r="A252" s="75"/>
      <c r="B252" s="76"/>
      <c r="C252" s="76"/>
      <c r="D252" s="76"/>
      <c r="E252" s="76"/>
      <c r="F252" s="75"/>
      <c r="G252" s="76"/>
      <c r="H252" s="76"/>
      <c r="I252" s="7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s="77" customFormat="1" ht="14.25" x14ac:dyDescent="0.2">
      <c r="A253" s="75"/>
      <c r="B253" s="76"/>
      <c r="C253" s="76"/>
      <c r="D253" s="76"/>
      <c r="E253" s="76"/>
      <c r="F253" s="75"/>
      <c r="G253" s="76"/>
      <c r="H253" s="76"/>
      <c r="I253" s="7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s="77" customFormat="1" ht="14.25" x14ac:dyDescent="0.2">
      <c r="A254" s="75"/>
      <c r="B254" s="76"/>
      <c r="C254" s="76"/>
      <c r="D254" s="76"/>
      <c r="E254" s="76"/>
      <c r="F254" s="75"/>
      <c r="G254" s="76"/>
      <c r="H254" s="76"/>
      <c r="I254" s="7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s="77" customFormat="1" ht="14.25" x14ac:dyDescent="0.2">
      <c r="A255" s="75"/>
      <c r="B255" s="76"/>
      <c r="C255" s="76"/>
      <c r="D255" s="76"/>
      <c r="E255" s="76"/>
      <c r="F255" s="75"/>
      <c r="G255" s="76"/>
      <c r="H255" s="76"/>
      <c r="I255" s="7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s="77" customFormat="1" ht="14.25" x14ac:dyDescent="0.2">
      <c r="A256" s="75"/>
      <c r="B256" s="76"/>
      <c r="C256" s="76"/>
      <c r="D256" s="76"/>
      <c r="E256" s="76"/>
      <c r="F256" s="75"/>
      <c r="G256" s="76"/>
      <c r="H256" s="76"/>
      <c r="I256" s="7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s="77" customFormat="1" ht="14.25" x14ac:dyDescent="0.2">
      <c r="A257" s="75"/>
      <c r="B257" s="76"/>
      <c r="C257" s="76"/>
      <c r="D257" s="76"/>
      <c r="E257" s="76"/>
      <c r="F257" s="75"/>
      <c r="G257" s="76"/>
      <c r="H257" s="76"/>
      <c r="I257" s="7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s="77" customFormat="1" ht="14.25" x14ac:dyDescent="0.2">
      <c r="A258" s="75"/>
      <c r="B258" s="76"/>
      <c r="C258" s="76"/>
      <c r="D258" s="76"/>
      <c r="E258" s="76"/>
      <c r="F258" s="75"/>
      <c r="G258" s="76"/>
      <c r="H258" s="76"/>
      <c r="I258" s="7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s="77" customFormat="1" ht="14.25" x14ac:dyDescent="0.2">
      <c r="A259" s="75"/>
      <c r="B259" s="76"/>
      <c r="C259" s="76"/>
      <c r="D259" s="76"/>
      <c r="E259" s="76"/>
      <c r="F259" s="75"/>
      <c r="G259" s="76"/>
      <c r="H259" s="76"/>
      <c r="I259" s="7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s="77" customFormat="1" ht="14.25" x14ac:dyDescent="0.2">
      <c r="A260" s="75"/>
      <c r="B260" s="76"/>
      <c r="C260" s="76"/>
      <c r="D260" s="76"/>
      <c r="E260" s="76"/>
      <c r="F260" s="75"/>
      <c r="G260" s="76"/>
      <c r="H260" s="76"/>
      <c r="I260" s="7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s="77" customFormat="1" ht="14.25" x14ac:dyDescent="0.2">
      <c r="A261" s="75"/>
      <c r="B261" s="76"/>
      <c r="C261" s="76"/>
      <c r="D261" s="76"/>
      <c r="E261" s="76"/>
      <c r="F261" s="75"/>
      <c r="G261" s="76"/>
      <c r="H261" s="76"/>
      <c r="I261" s="7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s="77" customFormat="1" ht="14.25" x14ac:dyDescent="0.2">
      <c r="A262" s="75"/>
      <c r="B262" s="76"/>
      <c r="C262" s="76"/>
      <c r="D262" s="76"/>
      <c r="E262" s="76"/>
      <c r="F262" s="75"/>
      <c r="G262" s="76"/>
      <c r="H262" s="76"/>
      <c r="I262" s="7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s="77" customFormat="1" ht="14.25" x14ac:dyDescent="0.2">
      <c r="A263" s="75"/>
      <c r="B263" s="76"/>
      <c r="C263" s="76"/>
      <c r="D263" s="76"/>
      <c r="E263" s="76"/>
      <c r="F263" s="75"/>
      <c r="G263" s="76"/>
      <c r="H263" s="76"/>
      <c r="I263" s="7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s="77" customFormat="1" ht="14.25" x14ac:dyDescent="0.2">
      <c r="A264" s="75"/>
      <c r="B264" s="76"/>
      <c r="C264" s="76"/>
      <c r="D264" s="76"/>
      <c r="E264" s="76"/>
      <c r="F264" s="75"/>
      <c r="G264" s="76"/>
      <c r="H264" s="76"/>
      <c r="I264" s="7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s="77" customFormat="1" ht="14.25" x14ac:dyDescent="0.2">
      <c r="A265" s="75"/>
      <c r="B265" s="76"/>
      <c r="C265" s="76"/>
      <c r="D265" s="76"/>
      <c r="E265" s="76"/>
      <c r="F265" s="75"/>
      <c r="G265" s="76"/>
      <c r="H265" s="76"/>
      <c r="I265" s="7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s="77" customFormat="1" ht="14.25" x14ac:dyDescent="0.2">
      <c r="A266" s="75"/>
      <c r="B266" s="76"/>
      <c r="C266" s="76"/>
      <c r="D266" s="76"/>
      <c r="E266" s="76"/>
      <c r="F266" s="75"/>
      <c r="G266" s="76"/>
      <c r="H266" s="76"/>
      <c r="I266" s="7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s="77" customFormat="1" ht="14.25" x14ac:dyDescent="0.2">
      <c r="A267" s="75"/>
      <c r="B267" s="76"/>
      <c r="C267" s="76"/>
      <c r="D267" s="76"/>
      <c r="E267" s="76"/>
      <c r="F267" s="75"/>
      <c r="G267" s="76"/>
      <c r="H267" s="76"/>
      <c r="I267" s="7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s="77" customFormat="1" ht="14.25" x14ac:dyDescent="0.2">
      <c r="A268" s="75"/>
      <c r="B268" s="76"/>
      <c r="C268" s="76"/>
      <c r="D268" s="76"/>
      <c r="E268" s="76"/>
      <c r="F268" s="75"/>
      <c r="G268" s="76"/>
      <c r="H268" s="76"/>
      <c r="I268" s="7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s="77" customFormat="1" ht="14.25" x14ac:dyDescent="0.2">
      <c r="A269" s="75"/>
      <c r="B269" s="76"/>
      <c r="C269" s="76"/>
      <c r="D269" s="76"/>
      <c r="E269" s="76"/>
      <c r="F269" s="75"/>
      <c r="G269" s="76"/>
      <c r="H269" s="76"/>
      <c r="I269" s="7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s="77" customFormat="1" ht="14.25" x14ac:dyDescent="0.2">
      <c r="A270" s="75"/>
      <c r="B270" s="76"/>
      <c r="C270" s="76"/>
      <c r="D270" s="76"/>
      <c r="E270" s="76"/>
      <c r="F270" s="75"/>
      <c r="G270" s="76"/>
      <c r="H270" s="76"/>
      <c r="I270" s="7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s="77" customFormat="1" ht="14.25" x14ac:dyDescent="0.2">
      <c r="A271" s="75"/>
      <c r="B271" s="76"/>
      <c r="C271" s="76"/>
      <c r="D271" s="76"/>
      <c r="E271" s="76"/>
      <c r="F271" s="75"/>
      <c r="G271" s="76"/>
      <c r="H271" s="76"/>
      <c r="I271" s="7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s="77" customFormat="1" ht="14.25" x14ac:dyDescent="0.2">
      <c r="A272" s="75"/>
      <c r="B272" s="76"/>
      <c r="C272" s="76"/>
      <c r="D272" s="76"/>
      <c r="E272" s="76"/>
      <c r="F272" s="75"/>
      <c r="G272" s="76"/>
      <c r="H272" s="76"/>
      <c r="I272" s="7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s="77" customFormat="1" ht="14.25" x14ac:dyDescent="0.2">
      <c r="A273" s="75"/>
      <c r="B273" s="76"/>
      <c r="C273" s="76"/>
      <c r="D273" s="76"/>
      <c r="E273" s="76"/>
      <c r="F273" s="75"/>
      <c r="G273" s="76"/>
      <c r="H273" s="76"/>
      <c r="I273" s="7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s="77" customFormat="1" ht="14.25" x14ac:dyDescent="0.2">
      <c r="A274" s="75"/>
      <c r="B274" s="76"/>
      <c r="C274" s="76"/>
      <c r="D274" s="76"/>
      <c r="E274" s="76"/>
      <c r="F274" s="75"/>
      <c r="G274" s="76"/>
      <c r="H274" s="76"/>
      <c r="I274" s="7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s="77" customFormat="1" ht="14.25" x14ac:dyDescent="0.2">
      <c r="A275" s="75"/>
      <c r="B275" s="76"/>
      <c r="C275" s="76"/>
      <c r="D275" s="76"/>
      <c r="E275" s="76"/>
      <c r="F275" s="75"/>
      <c r="G275" s="76"/>
      <c r="H275" s="76"/>
      <c r="I275" s="7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s="77" customFormat="1" ht="14.25" x14ac:dyDescent="0.2">
      <c r="A276" s="75"/>
      <c r="B276" s="76"/>
      <c r="C276" s="76"/>
      <c r="D276" s="76"/>
      <c r="E276" s="76"/>
      <c r="F276" s="75"/>
      <c r="G276" s="76"/>
      <c r="H276" s="76"/>
      <c r="I276" s="7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s="77" customFormat="1" ht="14.25" x14ac:dyDescent="0.2">
      <c r="A277" s="75"/>
      <c r="B277" s="76"/>
      <c r="C277" s="76"/>
      <c r="D277" s="76"/>
      <c r="E277" s="76"/>
      <c r="F277" s="75"/>
      <c r="G277" s="76"/>
      <c r="H277" s="76"/>
      <c r="I277" s="7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s="77" customFormat="1" ht="14.25" x14ac:dyDescent="0.2">
      <c r="A278" s="75"/>
      <c r="B278" s="76"/>
      <c r="C278" s="76"/>
      <c r="D278" s="76"/>
      <c r="E278" s="76"/>
      <c r="F278" s="75"/>
      <c r="G278" s="76"/>
      <c r="H278" s="76"/>
      <c r="I278" s="7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s="77" customFormat="1" ht="14.25" x14ac:dyDescent="0.2">
      <c r="A279" s="75"/>
      <c r="B279" s="76"/>
      <c r="C279" s="76"/>
      <c r="D279" s="76"/>
      <c r="E279" s="76"/>
      <c r="F279" s="75"/>
      <c r="G279" s="76"/>
      <c r="H279" s="76"/>
      <c r="I279" s="7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s="77" customFormat="1" ht="14.25" x14ac:dyDescent="0.2">
      <c r="A280" s="75"/>
      <c r="B280" s="76"/>
      <c r="C280" s="76"/>
      <c r="D280" s="76"/>
      <c r="E280" s="76"/>
      <c r="F280" s="75"/>
      <c r="G280" s="76"/>
      <c r="H280" s="76"/>
      <c r="I280" s="7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s="77" customFormat="1" ht="14.25" x14ac:dyDescent="0.2">
      <c r="A281" s="75"/>
      <c r="B281" s="76"/>
      <c r="C281" s="76"/>
      <c r="D281" s="76"/>
      <c r="E281" s="76"/>
      <c r="F281" s="75"/>
      <c r="G281" s="76"/>
      <c r="H281" s="76"/>
      <c r="I281" s="7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s="77" customFormat="1" ht="14.25" x14ac:dyDescent="0.2">
      <c r="A282" s="75"/>
      <c r="B282" s="76"/>
      <c r="C282" s="76"/>
      <c r="D282" s="76"/>
      <c r="E282" s="76"/>
      <c r="F282" s="75"/>
      <c r="G282" s="76"/>
      <c r="H282" s="76"/>
      <c r="I282" s="7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s="77" customFormat="1" ht="14.25" x14ac:dyDescent="0.2">
      <c r="A283" s="75"/>
      <c r="B283" s="76"/>
      <c r="C283" s="76"/>
      <c r="D283" s="76"/>
      <c r="E283" s="76"/>
      <c r="F283" s="75"/>
      <c r="G283" s="76"/>
      <c r="H283" s="76"/>
      <c r="I283" s="7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s="77" customFormat="1" ht="14.25" x14ac:dyDescent="0.2">
      <c r="A284" s="75"/>
      <c r="B284" s="76"/>
      <c r="C284" s="76"/>
      <c r="D284" s="76"/>
      <c r="E284" s="76"/>
      <c r="F284" s="75"/>
      <c r="G284" s="76"/>
      <c r="H284" s="76"/>
      <c r="I284" s="7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s="77" customFormat="1" ht="14.25" x14ac:dyDescent="0.2">
      <c r="A285" s="75"/>
      <c r="B285" s="76"/>
      <c r="C285" s="76"/>
      <c r="D285" s="76"/>
      <c r="E285" s="76"/>
      <c r="F285" s="75"/>
      <c r="G285" s="76"/>
      <c r="H285" s="76"/>
      <c r="I285" s="7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s="77" customFormat="1" ht="14.25" x14ac:dyDescent="0.2">
      <c r="A286" s="75"/>
      <c r="B286" s="76"/>
      <c r="C286" s="76"/>
      <c r="D286" s="76"/>
      <c r="E286" s="76"/>
      <c r="F286" s="75"/>
      <c r="G286" s="76"/>
      <c r="H286" s="76"/>
      <c r="I286" s="7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s="77" customFormat="1" ht="14.25" x14ac:dyDescent="0.2">
      <c r="A287" s="75"/>
      <c r="B287" s="76"/>
      <c r="C287" s="76"/>
      <c r="D287" s="76"/>
      <c r="E287" s="76"/>
      <c r="F287" s="75"/>
      <c r="G287" s="76"/>
      <c r="H287" s="76"/>
      <c r="I287" s="7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s="77" customFormat="1" ht="14.25" x14ac:dyDescent="0.2">
      <c r="A288" s="75"/>
      <c r="B288" s="76"/>
      <c r="C288" s="76"/>
      <c r="D288" s="76"/>
      <c r="E288" s="76"/>
      <c r="F288" s="75"/>
      <c r="G288" s="76"/>
      <c r="H288" s="76"/>
      <c r="I288" s="7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s="77" customFormat="1" ht="14.25" x14ac:dyDescent="0.2">
      <c r="A289" s="75"/>
      <c r="B289" s="76"/>
      <c r="C289" s="76"/>
      <c r="D289" s="76"/>
      <c r="E289" s="76"/>
      <c r="F289" s="75"/>
      <c r="G289" s="76"/>
      <c r="H289" s="76"/>
      <c r="I289" s="7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s="77" customFormat="1" ht="14.25" x14ac:dyDescent="0.2">
      <c r="A290" s="75"/>
      <c r="B290" s="76"/>
      <c r="C290" s="76"/>
      <c r="D290" s="76"/>
      <c r="E290" s="76"/>
      <c r="F290" s="75"/>
      <c r="G290" s="76"/>
      <c r="H290" s="76"/>
      <c r="I290" s="7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s="77" customFormat="1" ht="14.25" x14ac:dyDescent="0.2">
      <c r="A291" s="75"/>
      <c r="B291" s="76"/>
      <c r="C291" s="76"/>
      <c r="D291" s="76"/>
      <c r="E291" s="76"/>
      <c r="F291" s="75"/>
      <c r="G291" s="76"/>
      <c r="H291" s="76"/>
      <c r="I291" s="7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s="77" customFormat="1" ht="14.25" x14ac:dyDescent="0.2">
      <c r="A292" s="75"/>
      <c r="B292" s="76"/>
      <c r="C292" s="76"/>
      <c r="D292" s="76"/>
      <c r="E292" s="76"/>
      <c r="F292" s="75"/>
      <c r="G292" s="76"/>
      <c r="H292" s="76"/>
      <c r="I292" s="7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s="77" customFormat="1" ht="14.25" x14ac:dyDescent="0.2">
      <c r="A293" s="75"/>
      <c r="B293" s="76"/>
      <c r="C293" s="76"/>
      <c r="D293" s="76"/>
      <c r="E293" s="76"/>
      <c r="F293" s="75"/>
      <c r="G293" s="76"/>
      <c r="H293" s="76"/>
      <c r="I293" s="7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s="77" customFormat="1" ht="14.25" x14ac:dyDescent="0.2">
      <c r="A294" s="75"/>
      <c r="B294" s="76"/>
      <c r="C294" s="76"/>
      <c r="D294" s="76"/>
      <c r="E294" s="76"/>
      <c r="F294" s="75"/>
      <c r="G294" s="76"/>
      <c r="H294" s="76"/>
      <c r="I294" s="7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s="77" customFormat="1" ht="14.25" x14ac:dyDescent="0.2">
      <c r="A295" s="75"/>
      <c r="B295" s="76"/>
      <c r="C295" s="76"/>
      <c r="D295" s="76"/>
      <c r="E295" s="76"/>
      <c r="F295" s="75"/>
      <c r="G295" s="76"/>
      <c r="H295" s="76"/>
      <c r="I295" s="7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s="77" customFormat="1" ht="14.25" x14ac:dyDescent="0.2">
      <c r="A296" s="75"/>
      <c r="B296" s="76"/>
      <c r="C296" s="76"/>
      <c r="D296" s="76"/>
      <c r="E296" s="76"/>
      <c r="F296" s="75"/>
      <c r="G296" s="76"/>
      <c r="H296" s="76"/>
      <c r="I296" s="7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s="77" customFormat="1" ht="14.25" x14ac:dyDescent="0.2">
      <c r="A297" s="75"/>
      <c r="B297" s="76"/>
      <c r="C297" s="76"/>
      <c r="D297" s="76"/>
      <c r="E297" s="76"/>
      <c r="F297" s="75"/>
      <c r="G297" s="76"/>
      <c r="H297" s="76"/>
      <c r="I297" s="7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s="77" customFormat="1" ht="14.25" x14ac:dyDescent="0.2">
      <c r="A298" s="75"/>
      <c r="B298" s="76"/>
      <c r="C298" s="76"/>
      <c r="D298" s="76"/>
      <c r="E298" s="76"/>
      <c r="F298" s="75"/>
      <c r="G298" s="76"/>
      <c r="H298" s="76"/>
      <c r="I298" s="7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s="77" customFormat="1" ht="14.25" x14ac:dyDescent="0.2">
      <c r="A299" s="75"/>
      <c r="B299" s="76"/>
      <c r="C299" s="76"/>
      <c r="D299" s="76"/>
      <c r="E299" s="76"/>
      <c r="F299" s="75"/>
      <c r="G299" s="76"/>
      <c r="H299" s="76"/>
      <c r="I299" s="7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s="77" customFormat="1" ht="14.25" x14ac:dyDescent="0.2">
      <c r="A300" s="75"/>
      <c r="B300" s="76"/>
      <c r="C300" s="76"/>
      <c r="D300" s="76"/>
      <c r="E300" s="76"/>
      <c r="F300" s="75"/>
      <c r="G300" s="76"/>
      <c r="H300" s="76"/>
      <c r="I300" s="7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s="77" customFormat="1" ht="14.25" x14ac:dyDescent="0.2">
      <c r="A301" s="75"/>
      <c r="B301" s="76"/>
      <c r="C301" s="76"/>
      <c r="D301" s="76"/>
      <c r="E301" s="76"/>
      <c r="F301" s="75"/>
      <c r="G301" s="76"/>
      <c r="H301" s="76"/>
      <c r="I301" s="7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s="77" customFormat="1" ht="14.25" x14ac:dyDescent="0.2">
      <c r="A302" s="75"/>
      <c r="B302" s="76"/>
      <c r="C302" s="76"/>
      <c r="D302" s="76"/>
      <c r="E302" s="76"/>
      <c r="F302" s="75"/>
      <c r="G302" s="76"/>
      <c r="H302" s="76"/>
      <c r="I302" s="7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s="77" customFormat="1" ht="14.25" x14ac:dyDescent="0.2">
      <c r="A303" s="75"/>
      <c r="B303" s="76"/>
      <c r="C303" s="76"/>
      <c r="D303" s="76"/>
      <c r="E303" s="76"/>
      <c r="F303" s="75"/>
      <c r="G303" s="76"/>
      <c r="H303" s="76"/>
      <c r="I303" s="7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s="77" customFormat="1" ht="14.25" x14ac:dyDescent="0.2">
      <c r="A304" s="75"/>
      <c r="B304" s="76"/>
      <c r="C304" s="76"/>
      <c r="D304" s="76"/>
      <c r="E304" s="76"/>
      <c r="F304" s="75"/>
      <c r="G304" s="76"/>
      <c r="H304" s="76"/>
      <c r="I304" s="7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s="77" customFormat="1" ht="14.25" x14ac:dyDescent="0.2">
      <c r="A305" s="75"/>
      <c r="B305" s="76"/>
      <c r="C305" s="76"/>
      <c r="D305" s="76"/>
      <c r="E305" s="76"/>
      <c r="F305" s="75"/>
      <c r="G305" s="76"/>
      <c r="H305" s="76"/>
      <c r="I305" s="7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s="77" customFormat="1" ht="14.25" x14ac:dyDescent="0.2">
      <c r="A306" s="75"/>
      <c r="B306" s="76"/>
      <c r="C306" s="76"/>
      <c r="D306" s="76"/>
      <c r="E306" s="76"/>
      <c r="F306" s="75"/>
      <c r="G306" s="76"/>
      <c r="H306" s="76"/>
      <c r="I306" s="7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s="77" customFormat="1" ht="14.25" x14ac:dyDescent="0.2">
      <c r="A307" s="75"/>
      <c r="B307" s="76"/>
      <c r="C307" s="76"/>
      <c r="D307" s="76"/>
      <c r="E307" s="76"/>
      <c r="F307" s="75"/>
      <c r="G307" s="76"/>
      <c r="H307" s="76"/>
      <c r="I307" s="7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s="77" customFormat="1" ht="14.25" x14ac:dyDescent="0.2">
      <c r="A308" s="75"/>
      <c r="B308" s="76"/>
      <c r="C308" s="76"/>
      <c r="D308" s="76"/>
      <c r="E308" s="76"/>
      <c r="F308" s="75"/>
      <c r="G308" s="76"/>
      <c r="H308" s="76"/>
      <c r="I308" s="7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s="77" customFormat="1" ht="14.25" x14ac:dyDescent="0.2">
      <c r="A309" s="75"/>
      <c r="B309" s="76"/>
      <c r="C309" s="76"/>
      <c r="D309" s="76"/>
      <c r="E309" s="76"/>
      <c r="F309" s="75"/>
      <c r="G309" s="76"/>
      <c r="H309" s="76"/>
      <c r="I309" s="7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s="77" customFormat="1" ht="14.25" x14ac:dyDescent="0.2">
      <c r="A310" s="75"/>
      <c r="B310" s="76"/>
      <c r="C310" s="76"/>
      <c r="D310" s="76"/>
      <c r="E310" s="76"/>
      <c r="F310" s="75"/>
      <c r="G310" s="76"/>
      <c r="H310" s="76"/>
      <c r="I310" s="7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s="77" customFormat="1" ht="14.25" x14ac:dyDescent="0.2">
      <c r="A311" s="75"/>
      <c r="B311" s="76"/>
      <c r="C311" s="76"/>
      <c r="D311" s="76"/>
      <c r="E311" s="76"/>
      <c r="F311" s="75"/>
      <c r="G311" s="76"/>
      <c r="H311" s="76"/>
      <c r="I311" s="7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s="77" customFormat="1" ht="14.25" x14ac:dyDescent="0.2">
      <c r="A312" s="75"/>
      <c r="B312" s="76"/>
      <c r="C312" s="76"/>
      <c r="D312" s="76"/>
      <c r="E312" s="76"/>
      <c r="F312" s="75"/>
      <c r="G312" s="76"/>
      <c r="H312" s="76"/>
      <c r="I312" s="7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s="77" customFormat="1" ht="14.25" x14ac:dyDescent="0.2">
      <c r="A313" s="75"/>
      <c r="B313" s="76"/>
      <c r="C313" s="76"/>
      <c r="D313" s="76"/>
      <c r="E313" s="76"/>
      <c r="F313" s="75"/>
      <c r="G313" s="76"/>
      <c r="H313" s="76"/>
      <c r="I313" s="7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s="77" customFormat="1" ht="14.25" x14ac:dyDescent="0.2">
      <c r="A314" s="75"/>
      <c r="B314" s="76"/>
      <c r="C314" s="76"/>
      <c r="D314" s="76"/>
      <c r="E314" s="76"/>
      <c r="F314" s="75"/>
      <c r="G314" s="76"/>
      <c r="H314" s="76"/>
      <c r="I314" s="7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s="77" customFormat="1" ht="14.25" x14ac:dyDescent="0.2">
      <c r="A315" s="75"/>
      <c r="B315" s="76"/>
      <c r="C315" s="76"/>
      <c r="D315" s="76"/>
      <c r="E315" s="76"/>
      <c r="F315" s="75"/>
      <c r="G315" s="76"/>
      <c r="H315" s="76"/>
      <c r="I315" s="7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s="77" customFormat="1" ht="14.25" x14ac:dyDescent="0.2">
      <c r="A316" s="75"/>
      <c r="B316" s="76"/>
      <c r="C316" s="76"/>
      <c r="D316" s="76"/>
      <c r="E316" s="76"/>
      <c r="F316" s="75"/>
      <c r="G316" s="76"/>
      <c r="H316" s="76"/>
      <c r="I316" s="7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s="77" customFormat="1" ht="14.25" x14ac:dyDescent="0.2">
      <c r="A317" s="75"/>
      <c r="B317" s="76"/>
      <c r="C317" s="76"/>
      <c r="D317" s="76"/>
      <c r="E317" s="76"/>
      <c r="F317" s="75"/>
      <c r="G317" s="76"/>
      <c r="H317" s="76"/>
      <c r="I317" s="7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s="77" customFormat="1" ht="14.25" x14ac:dyDescent="0.2">
      <c r="A318" s="75"/>
      <c r="B318" s="76"/>
      <c r="C318" s="76"/>
      <c r="D318" s="76"/>
      <c r="E318" s="76"/>
      <c r="F318" s="75"/>
      <c r="G318" s="76"/>
      <c r="H318" s="76"/>
      <c r="I318" s="7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s="77" customFormat="1" ht="14.25" x14ac:dyDescent="0.2">
      <c r="A319" s="75"/>
      <c r="B319" s="76"/>
      <c r="C319" s="76"/>
      <c r="D319" s="76"/>
      <c r="E319" s="76"/>
      <c r="F319" s="75"/>
      <c r="G319" s="76"/>
      <c r="H319" s="76"/>
      <c r="I319" s="7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s="77" customFormat="1" ht="14.25" x14ac:dyDescent="0.2">
      <c r="A320" s="75"/>
      <c r="B320" s="76"/>
      <c r="C320" s="76"/>
      <c r="D320" s="76"/>
      <c r="E320" s="76"/>
      <c r="F320" s="75"/>
      <c r="G320" s="76"/>
      <c r="H320" s="76"/>
      <c r="I320" s="7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s="77" customFormat="1" ht="14.25" x14ac:dyDescent="0.2">
      <c r="A321" s="75"/>
      <c r="B321" s="76"/>
      <c r="C321" s="76"/>
      <c r="D321" s="76"/>
      <c r="E321" s="76"/>
      <c r="F321" s="75"/>
      <c r="G321" s="76"/>
      <c r="H321" s="76"/>
      <c r="I321" s="7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s="77" customFormat="1" ht="14.25" x14ac:dyDescent="0.2">
      <c r="A322" s="75"/>
      <c r="B322" s="76"/>
      <c r="C322" s="76"/>
      <c r="D322" s="76"/>
      <c r="E322" s="76"/>
      <c r="F322" s="75"/>
      <c r="G322" s="76"/>
      <c r="H322" s="76"/>
      <c r="I322" s="7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s="77" customFormat="1" ht="14.25" x14ac:dyDescent="0.2">
      <c r="A323" s="75"/>
      <c r="B323" s="76"/>
      <c r="C323" s="76"/>
      <c r="D323" s="76"/>
      <c r="E323" s="76"/>
      <c r="F323" s="75"/>
      <c r="G323" s="76"/>
      <c r="H323" s="76"/>
      <c r="I323" s="7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s="77" customFormat="1" ht="14.25" x14ac:dyDescent="0.2">
      <c r="A324" s="75"/>
      <c r="B324" s="76"/>
      <c r="C324" s="76"/>
      <c r="D324" s="76"/>
      <c r="E324" s="76"/>
      <c r="F324" s="75"/>
      <c r="G324" s="76"/>
      <c r="H324" s="76"/>
      <c r="I324" s="7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s="77" customFormat="1" ht="14.25" x14ac:dyDescent="0.2">
      <c r="A325" s="75"/>
      <c r="B325" s="76"/>
      <c r="C325" s="76"/>
      <c r="D325" s="76"/>
      <c r="E325" s="76"/>
      <c r="F325" s="75"/>
      <c r="G325" s="76"/>
      <c r="H325" s="76"/>
      <c r="I325" s="7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s="77" customFormat="1" ht="14.25" x14ac:dyDescent="0.2">
      <c r="A326" s="75"/>
      <c r="B326" s="76"/>
      <c r="C326" s="76"/>
      <c r="D326" s="76"/>
      <c r="E326" s="76"/>
      <c r="F326" s="75"/>
      <c r="G326" s="76"/>
      <c r="H326" s="76"/>
      <c r="I326" s="7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s="77" customFormat="1" ht="14.25" x14ac:dyDescent="0.2">
      <c r="A327" s="75"/>
      <c r="B327" s="76"/>
      <c r="C327" s="76"/>
      <c r="D327" s="76"/>
      <c r="E327" s="76"/>
      <c r="F327" s="75"/>
      <c r="G327" s="76"/>
      <c r="H327" s="76"/>
      <c r="I327" s="7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s="77" customFormat="1" ht="14.25" x14ac:dyDescent="0.2">
      <c r="A328" s="75"/>
      <c r="B328" s="76"/>
      <c r="C328" s="76"/>
      <c r="D328" s="76"/>
      <c r="E328" s="76"/>
      <c r="F328" s="75"/>
      <c r="G328" s="76"/>
      <c r="H328" s="76"/>
      <c r="I328" s="7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s="77" customFormat="1" ht="14.25" x14ac:dyDescent="0.2">
      <c r="A329" s="75"/>
      <c r="B329" s="76"/>
      <c r="C329" s="76"/>
      <c r="D329" s="76"/>
      <c r="E329" s="76"/>
      <c r="F329" s="75"/>
      <c r="G329" s="76"/>
      <c r="H329" s="76"/>
      <c r="I329" s="7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s="77" customFormat="1" ht="14.25" x14ac:dyDescent="0.2">
      <c r="A330" s="75"/>
      <c r="B330" s="76"/>
      <c r="C330" s="76"/>
      <c r="D330" s="76"/>
      <c r="E330" s="76"/>
      <c r="F330" s="75"/>
      <c r="G330" s="76"/>
      <c r="H330" s="76"/>
      <c r="I330" s="7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s="77" customFormat="1" ht="14.25" x14ac:dyDescent="0.2">
      <c r="A331" s="75"/>
      <c r="B331" s="76"/>
      <c r="C331" s="76"/>
      <c r="D331" s="76"/>
      <c r="E331" s="76"/>
      <c r="F331" s="75"/>
      <c r="G331" s="76"/>
      <c r="H331" s="76"/>
      <c r="I331" s="7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s="77" customFormat="1" ht="14.25" x14ac:dyDescent="0.2">
      <c r="A332" s="75"/>
      <c r="B332" s="76"/>
      <c r="C332" s="76"/>
      <c r="D332" s="76"/>
      <c r="E332" s="76"/>
      <c r="F332" s="75"/>
      <c r="G332" s="76"/>
      <c r="H332" s="76"/>
      <c r="I332" s="7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s="77" customFormat="1" ht="14.25" x14ac:dyDescent="0.2">
      <c r="A333" s="75"/>
      <c r="B333" s="76"/>
      <c r="C333" s="76"/>
      <c r="D333" s="76"/>
      <c r="E333" s="76"/>
      <c r="F333" s="75"/>
      <c r="G333" s="76"/>
      <c r="H333" s="76"/>
      <c r="I333" s="7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s="77" customFormat="1" ht="14.25" x14ac:dyDescent="0.2">
      <c r="A334" s="75"/>
      <c r="B334" s="76"/>
      <c r="C334" s="76"/>
      <c r="D334" s="76"/>
      <c r="E334" s="76"/>
      <c r="F334" s="75"/>
      <c r="G334" s="76"/>
      <c r="H334" s="76"/>
      <c r="I334" s="7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s="77" customFormat="1" ht="14.25" x14ac:dyDescent="0.2">
      <c r="A335" s="75"/>
      <c r="B335" s="76"/>
      <c r="C335" s="76"/>
      <c r="D335" s="76"/>
      <c r="E335" s="76"/>
      <c r="F335" s="75"/>
      <c r="G335" s="76"/>
      <c r="H335" s="76"/>
      <c r="I335" s="7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s="77" customFormat="1" ht="14.25" x14ac:dyDescent="0.2">
      <c r="A336" s="75"/>
      <c r="B336" s="76"/>
      <c r="C336" s="76"/>
      <c r="D336" s="76"/>
      <c r="E336" s="76"/>
      <c r="F336" s="75"/>
      <c r="G336" s="76"/>
      <c r="H336" s="76"/>
      <c r="I336" s="7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s="77" customFormat="1" ht="14.25" x14ac:dyDescent="0.2">
      <c r="A337" s="75"/>
      <c r="B337" s="76"/>
      <c r="C337" s="76"/>
      <c r="D337" s="76"/>
      <c r="E337" s="76"/>
      <c r="F337" s="75"/>
      <c r="G337" s="76"/>
      <c r="H337" s="76"/>
      <c r="I337" s="7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s="77" customFormat="1" ht="14.25" x14ac:dyDescent="0.2">
      <c r="A338" s="75"/>
      <c r="B338" s="76"/>
      <c r="C338" s="76"/>
      <c r="D338" s="76"/>
      <c r="E338" s="76"/>
      <c r="F338" s="75"/>
      <c r="G338" s="76"/>
      <c r="H338" s="76"/>
      <c r="I338" s="7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s="77" customFormat="1" ht="14.25" x14ac:dyDescent="0.2">
      <c r="A339" s="75"/>
      <c r="B339" s="76"/>
      <c r="C339" s="76"/>
      <c r="D339" s="76"/>
      <c r="E339" s="76"/>
      <c r="F339" s="75"/>
      <c r="G339" s="76"/>
      <c r="H339" s="76"/>
      <c r="I339" s="7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s="77" customFormat="1" ht="14.25" x14ac:dyDescent="0.2">
      <c r="A340" s="75"/>
      <c r="B340" s="76"/>
      <c r="C340" s="76"/>
      <c r="D340" s="76"/>
      <c r="E340" s="76"/>
      <c r="F340" s="75"/>
      <c r="G340" s="76"/>
      <c r="H340" s="76"/>
      <c r="I340" s="7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s="77" customFormat="1" ht="14.25" x14ac:dyDescent="0.2">
      <c r="A341" s="75"/>
      <c r="B341" s="76"/>
      <c r="C341" s="76"/>
      <c r="D341" s="76"/>
      <c r="E341" s="76"/>
      <c r="F341" s="75"/>
      <c r="G341" s="76"/>
      <c r="H341" s="76"/>
      <c r="I341" s="7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s="77" customFormat="1" ht="14.25" x14ac:dyDescent="0.2">
      <c r="A342" s="75"/>
      <c r="B342" s="76"/>
      <c r="C342" s="76"/>
      <c r="D342" s="76"/>
      <c r="E342" s="76"/>
      <c r="F342" s="75"/>
      <c r="G342" s="76"/>
      <c r="H342" s="76"/>
      <c r="I342" s="7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s="77" customFormat="1" ht="14.25" x14ac:dyDescent="0.2">
      <c r="A343" s="75"/>
      <c r="B343" s="76"/>
      <c r="C343" s="76"/>
      <c r="D343" s="76"/>
      <c r="E343" s="76"/>
      <c r="F343" s="75"/>
      <c r="G343" s="76"/>
      <c r="H343" s="76"/>
      <c r="I343" s="7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s="77" customFormat="1" ht="14.25" x14ac:dyDescent="0.2">
      <c r="A344" s="75"/>
      <c r="B344" s="76"/>
      <c r="C344" s="76"/>
      <c r="D344" s="76"/>
      <c r="E344" s="76"/>
      <c r="F344" s="75"/>
      <c r="G344" s="76"/>
      <c r="H344" s="76"/>
      <c r="I344" s="7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s="77" customFormat="1" ht="14.25" x14ac:dyDescent="0.2">
      <c r="A345" s="75"/>
      <c r="B345" s="76"/>
      <c r="C345" s="76"/>
      <c r="D345" s="76"/>
      <c r="E345" s="76"/>
      <c r="F345" s="75"/>
      <c r="G345" s="76"/>
      <c r="H345" s="76"/>
      <c r="I345" s="7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s="77" customFormat="1" ht="14.25" x14ac:dyDescent="0.2">
      <c r="A346" s="75"/>
      <c r="B346" s="76"/>
      <c r="C346" s="76"/>
      <c r="D346" s="76"/>
      <c r="E346" s="76"/>
      <c r="F346" s="75"/>
      <c r="G346" s="76"/>
      <c r="H346" s="76"/>
      <c r="I346" s="7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s="77" customFormat="1" ht="14.25" x14ac:dyDescent="0.2">
      <c r="A347" s="75"/>
      <c r="B347" s="76"/>
      <c r="C347" s="76"/>
      <c r="D347" s="76"/>
      <c r="E347" s="76"/>
      <c r="F347" s="75"/>
      <c r="G347" s="76"/>
      <c r="H347" s="76"/>
      <c r="I347" s="7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s="77" customFormat="1" ht="14.25" x14ac:dyDescent="0.2">
      <c r="A348" s="75"/>
      <c r="B348" s="76"/>
      <c r="C348" s="76"/>
      <c r="D348" s="76"/>
      <c r="E348" s="76"/>
      <c r="F348" s="75"/>
      <c r="G348" s="76"/>
      <c r="H348" s="76"/>
      <c r="I348" s="7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s="77" customFormat="1" ht="14.25" x14ac:dyDescent="0.2">
      <c r="A349" s="75"/>
      <c r="B349" s="76"/>
      <c r="C349" s="76"/>
      <c r="D349" s="76"/>
      <c r="E349" s="76"/>
      <c r="F349" s="75"/>
      <c r="G349" s="76"/>
      <c r="H349" s="76"/>
      <c r="I349" s="7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s="77" customFormat="1" ht="14.25" x14ac:dyDescent="0.2">
      <c r="A350" s="75"/>
      <c r="B350" s="76"/>
      <c r="C350" s="76"/>
      <c r="D350" s="76"/>
      <c r="E350" s="76"/>
      <c r="F350" s="75"/>
      <c r="G350" s="76"/>
      <c r="H350" s="76"/>
      <c r="I350" s="7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s="77" customFormat="1" ht="14.25" x14ac:dyDescent="0.2">
      <c r="A351" s="75"/>
      <c r="B351" s="76"/>
      <c r="C351" s="76"/>
      <c r="D351" s="76"/>
      <c r="E351" s="76"/>
      <c r="F351" s="75"/>
      <c r="G351" s="76"/>
      <c r="H351" s="76"/>
      <c r="I351" s="7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s="77" customFormat="1" ht="14.25" x14ac:dyDescent="0.2">
      <c r="A352" s="75"/>
      <c r="B352" s="76"/>
      <c r="C352" s="76"/>
      <c r="D352" s="76"/>
      <c r="E352" s="76"/>
      <c r="F352" s="75"/>
      <c r="G352" s="76"/>
      <c r="H352" s="76"/>
      <c r="I352" s="7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s="77" customFormat="1" ht="14.25" x14ac:dyDescent="0.2">
      <c r="A353" s="75"/>
      <c r="B353" s="76"/>
      <c r="C353" s="76"/>
      <c r="D353" s="76"/>
      <c r="E353" s="76"/>
      <c r="F353" s="75"/>
      <c r="G353" s="76"/>
      <c r="H353" s="76"/>
      <c r="I353" s="7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s="77" customFormat="1" ht="14.25" x14ac:dyDescent="0.2">
      <c r="A354" s="75"/>
      <c r="B354" s="76"/>
      <c r="C354" s="76"/>
      <c r="D354" s="76"/>
      <c r="E354" s="76"/>
      <c r="F354" s="75"/>
      <c r="G354" s="76"/>
      <c r="H354" s="76"/>
      <c r="I354" s="7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s="77" customFormat="1" ht="14.25" x14ac:dyDescent="0.2">
      <c r="A355" s="75"/>
      <c r="B355" s="76"/>
      <c r="C355" s="76"/>
      <c r="D355" s="76"/>
      <c r="E355" s="76"/>
      <c r="F355" s="75"/>
      <c r="G355" s="76"/>
      <c r="H355" s="76"/>
      <c r="I355" s="7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s="77" customFormat="1" ht="14.25" x14ac:dyDescent="0.2">
      <c r="A356" s="75"/>
      <c r="B356" s="76"/>
      <c r="C356" s="76"/>
      <c r="D356" s="76"/>
      <c r="E356" s="76"/>
      <c r="F356" s="75"/>
      <c r="G356" s="76"/>
      <c r="H356" s="76"/>
      <c r="I356" s="7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s="77" customFormat="1" ht="14.25" x14ac:dyDescent="0.2">
      <c r="A357" s="75"/>
      <c r="B357" s="76"/>
      <c r="C357" s="76"/>
      <c r="D357" s="76"/>
      <c r="E357" s="76"/>
      <c r="F357" s="75"/>
      <c r="G357" s="76"/>
      <c r="H357" s="76"/>
      <c r="I357" s="7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s="77" customFormat="1" ht="14.25" x14ac:dyDescent="0.2">
      <c r="A358" s="75"/>
      <c r="B358" s="76"/>
      <c r="C358" s="76"/>
      <c r="D358" s="76"/>
      <c r="E358" s="76"/>
      <c r="F358" s="75"/>
      <c r="G358" s="76"/>
      <c r="H358" s="76"/>
      <c r="I358" s="7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s="77" customFormat="1" ht="14.25" x14ac:dyDescent="0.2">
      <c r="A359" s="75"/>
      <c r="B359" s="76"/>
      <c r="C359" s="76"/>
      <c r="D359" s="76"/>
      <c r="E359" s="76"/>
      <c r="F359" s="75"/>
      <c r="G359" s="76"/>
      <c r="H359" s="76"/>
      <c r="I359" s="7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s="77" customFormat="1" ht="14.25" x14ac:dyDescent="0.2">
      <c r="A360" s="75"/>
      <c r="B360" s="76"/>
      <c r="C360" s="76"/>
      <c r="D360" s="76"/>
      <c r="E360" s="76"/>
      <c r="F360" s="75"/>
      <c r="G360" s="76"/>
      <c r="H360" s="76"/>
      <c r="I360" s="7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s="77" customFormat="1" ht="14.25" x14ac:dyDescent="0.2">
      <c r="A361" s="75"/>
      <c r="B361" s="76"/>
      <c r="C361" s="76"/>
      <c r="D361" s="76"/>
      <c r="E361" s="76"/>
      <c r="F361" s="75"/>
      <c r="G361" s="76"/>
      <c r="H361" s="76"/>
      <c r="I361" s="7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s="77" customFormat="1" ht="14.25" x14ac:dyDescent="0.2">
      <c r="A362" s="75"/>
      <c r="B362" s="76"/>
      <c r="C362" s="76"/>
      <c r="D362" s="76"/>
      <c r="E362" s="76"/>
      <c r="F362" s="75"/>
      <c r="G362" s="76"/>
      <c r="H362" s="76"/>
      <c r="I362" s="7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s="77" customFormat="1" ht="14.25" x14ac:dyDescent="0.2">
      <c r="A363" s="75"/>
      <c r="B363" s="76"/>
      <c r="C363" s="76"/>
      <c r="D363" s="76"/>
      <c r="E363" s="76"/>
      <c r="F363" s="75"/>
      <c r="G363" s="76"/>
      <c r="H363" s="76"/>
      <c r="I363" s="7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s="77" customFormat="1" ht="14.25" x14ac:dyDescent="0.2">
      <c r="A364" s="75"/>
      <c r="B364" s="76"/>
      <c r="C364" s="76"/>
      <c r="D364" s="76"/>
      <c r="E364" s="76"/>
      <c r="F364" s="75"/>
      <c r="G364" s="76"/>
      <c r="H364" s="76"/>
      <c r="I364" s="7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s="77" customFormat="1" ht="14.25" x14ac:dyDescent="0.2">
      <c r="A365" s="75"/>
      <c r="B365" s="76"/>
      <c r="C365" s="76"/>
      <c r="D365" s="76"/>
      <c r="E365" s="76"/>
      <c r="F365" s="75"/>
      <c r="G365" s="76"/>
      <c r="H365" s="76"/>
      <c r="I365" s="7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s="77" customFormat="1" ht="14.25" x14ac:dyDescent="0.2">
      <c r="A366" s="75"/>
      <c r="B366" s="76"/>
      <c r="C366" s="76"/>
      <c r="D366" s="76"/>
      <c r="E366" s="76"/>
      <c r="F366" s="75"/>
      <c r="G366" s="76"/>
      <c r="H366" s="76"/>
      <c r="I366" s="7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s="77" customFormat="1" ht="14.25" x14ac:dyDescent="0.2">
      <c r="A367" s="75"/>
      <c r="B367" s="76"/>
      <c r="C367" s="76"/>
      <c r="D367" s="76"/>
      <c r="E367" s="76"/>
      <c r="F367" s="75"/>
      <c r="G367" s="76"/>
      <c r="H367" s="76"/>
      <c r="I367" s="7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s="77" customFormat="1" ht="14.25" x14ac:dyDescent="0.2">
      <c r="A368" s="75"/>
      <c r="B368" s="76"/>
      <c r="C368" s="76"/>
      <c r="D368" s="76"/>
      <c r="E368" s="76"/>
      <c r="F368" s="75"/>
      <c r="G368" s="76"/>
      <c r="H368" s="76"/>
      <c r="I368" s="7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s="77" customFormat="1" ht="14.25" x14ac:dyDescent="0.2">
      <c r="A369" s="75"/>
      <c r="B369" s="76"/>
      <c r="C369" s="76"/>
      <c r="D369" s="76"/>
      <c r="E369" s="76"/>
      <c r="F369" s="75"/>
      <c r="G369" s="76"/>
      <c r="H369" s="76"/>
      <c r="I369" s="7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s="77" customFormat="1" ht="14.25" x14ac:dyDescent="0.2">
      <c r="A370" s="75"/>
      <c r="B370" s="76"/>
      <c r="C370" s="76"/>
      <c r="D370" s="76"/>
      <c r="E370" s="76"/>
      <c r="F370" s="75"/>
      <c r="G370" s="76"/>
      <c r="H370" s="76"/>
      <c r="I370" s="7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s="77" customFormat="1" ht="14.25" x14ac:dyDescent="0.2">
      <c r="A371" s="75"/>
      <c r="B371" s="76"/>
      <c r="C371" s="76"/>
      <c r="D371" s="76"/>
      <c r="E371" s="76"/>
      <c r="F371" s="75"/>
      <c r="G371" s="76"/>
      <c r="H371" s="76"/>
      <c r="I371" s="7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s="77" customFormat="1" ht="14.25" x14ac:dyDescent="0.2">
      <c r="A372" s="75"/>
      <c r="B372" s="76"/>
      <c r="C372" s="76"/>
      <c r="D372" s="76"/>
      <c r="E372" s="76"/>
      <c r="F372" s="75"/>
      <c r="G372" s="76"/>
      <c r="H372" s="76"/>
      <c r="I372" s="7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s="77" customFormat="1" ht="14.25" x14ac:dyDescent="0.2">
      <c r="A373" s="75"/>
      <c r="B373" s="76"/>
      <c r="C373" s="76"/>
      <c r="D373" s="76"/>
      <c r="E373" s="76"/>
      <c r="F373" s="75"/>
      <c r="G373" s="76"/>
      <c r="H373" s="76"/>
      <c r="I373" s="7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s="77" customFormat="1" ht="14.25" x14ac:dyDescent="0.2">
      <c r="A374" s="75"/>
      <c r="B374" s="76"/>
      <c r="C374" s="76"/>
      <c r="D374" s="76"/>
      <c r="E374" s="76"/>
      <c r="F374" s="75"/>
      <c r="G374" s="76"/>
      <c r="H374" s="76"/>
      <c r="I374" s="7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s="77" customFormat="1" ht="14.25" x14ac:dyDescent="0.2">
      <c r="A375" s="75"/>
      <c r="B375" s="76"/>
      <c r="C375" s="76"/>
      <c r="D375" s="76"/>
      <c r="E375" s="76"/>
      <c r="F375" s="75"/>
      <c r="G375" s="76"/>
      <c r="H375" s="76"/>
      <c r="I375" s="7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s="77" customFormat="1" ht="14.25" x14ac:dyDescent="0.2">
      <c r="A376" s="2"/>
      <c r="F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s="77" customFormat="1" ht="14.25" x14ac:dyDescent="0.2">
      <c r="A377" s="2"/>
      <c r="F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s="77" customFormat="1" ht="14.25" x14ac:dyDescent="0.2">
      <c r="A378" s="2"/>
      <c r="F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s="77" customFormat="1" ht="14.25" x14ac:dyDescent="0.2">
      <c r="A379" s="2"/>
      <c r="F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s="77" customFormat="1" ht="14.25" x14ac:dyDescent="0.2">
      <c r="A380" s="2"/>
      <c r="F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s="77" customFormat="1" ht="14.25" x14ac:dyDescent="0.2">
      <c r="A381" s="2"/>
      <c r="F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s="77" customFormat="1" ht="14.25" x14ac:dyDescent="0.2">
      <c r="A382" s="2"/>
      <c r="F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s="77" customFormat="1" ht="14.25" x14ac:dyDescent="0.2">
      <c r="A383" s="2"/>
      <c r="F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s="77" customFormat="1" ht="14.25" x14ac:dyDescent="0.2">
      <c r="A384" s="2"/>
      <c r="F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</sheetData>
  <mergeCells count="76">
    <mergeCell ref="A209:F209"/>
    <mergeCell ref="A210:F210"/>
    <mergeCell ref="A211:F211"/>
    <mergeCell ref="A212:F212"/>
    <mergeCell ref="A203:F203"/>
    <mergeCell ref="A204:F204"/>
    <mergeCell ref="A205:F205"/>
    <mergeCell ref="A206:F206"/>
    <mergeCell ref="A207:F207"/>
    <mergeCell ref="A208:F208"/>
    <mergeCell ref="A197:F197"/>
    <mergeCell ref="A198:F198"/>
    <mergeCell ref="A199:F199"/>
    <mergeCell ref="A200:F200"/>
    <mergeCell ref="A201:F201"/>
    <mergeCell ref="A202:F202"/>
    <mergeCell ref="A191:F191"/>
    <mergeCell ref="A192:F192"/>
    <mergeCell ref="A193:F193"/>
    <mergeCell ref="A194:F194"/>
    <mergeCell ref="A195:F195"/>
    <mergeCell ref="A196:F196"/>
    <mergeCell ref="A185:F185"/>
    <mergeCell ref="A186:F186"/>
    <mergeCell ref="A187:F187"/>
    <mergeCell ref="A188:F188"/>
    <mergeCell ref="A189:F189"/>
    <mergeCell ref="A190:F190"/>
    <mergeCell ref="A179:F179"/>
    <mergeCell ref="A180:F180"/>
    <mergeCell ref="A181:F181"/>
    <mergeCell ref="A182:F182"/>
    <mergeCell ref="A183:F183"/>
    <mergeCell ref="A184:F184"/>
    <mergeCell ref="A173:F173"/>
    <mergeCell ref="A174:F174"/>
    <mergeCell ref="A175:F175"/>
    <mergeCell ref="A176:F176"/>
    <mergeCell ref="A177:F177"/>
    <mergeCell ref="A178:F178"/>
    <mergeCell ref="A167:F167"/>
    <mergeCell ref="A168:F168"/>
    <mergeCell ref="A169:F169"/>
    <mergeCell ref="A170:F170"/>
    <mergeCell ref="A171:F171"/>
    <mergeCell ref="A172:F172"/>
    <mergeCell ref="A161:F161"/>
    <mergeCell ref="A162:F162"/>
    <mergeCell ref="A163:F163"/>
    <mergeCell ref="A164:F164"/>
    <mergeCell ref="A165:F165"/>
    <mergeCell ref="A166:F166"/>
    <mergeCell ref="A155:F155"/>
    <mergeCell ref="A156:F156"/>
    <mergeCell ref="A157:F157"/>
    <mergeCell ref="A158:F158"/>
    <mergeCell ref="A159:F159"/>
    <mergeCell ref="A160:F160"/>
    <mergeCell ref="A149:F149"/>
    <mergeCell ref="A150:F150"/>
    <mergeCell ref="A151:F151"/>
    <mergeCell ref="A152:F152"/>
    <mergeCell ref="A153:F153"/>
    <mergeCell ref="A154:F154"/>
    <mergeCell ref="A113:I113"/>
    <mergeCell ref="A144:F144"/>
    <mergeCell ref="A145:F145"/>
    <mergeCell ref="A146:F146"/>
    <mergeCell ref="A147:F147"/>
    <mergeCell ref="A148:F148"/>
    <mergeCell ref="A1:J1"/>
    <mergeCell ref="A2:J2"/>
    <mergeCell ref="A3:J3"/>
    <mergeCell ref="B4:J4"/>
    <mergeCell ref="A5:J5"/>
    <mergeCell ref="A97:I97"/>
  </mergeCells>
  <dataValidations count="1">
    <dataValidation type="list" allowBlank="1" sqref="D115:D131 D7:D82 D99:D104" xr:uid="{9694C343-E774-4A4B-B24D-E6A86F3C324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23BEF-3F44-4FB9-B13B-4A5CD1C09561}">
  <dimension ref="A1:AD1032"/>
  <sheetViews>
    <sheetView zoomScale="80" zoomScaleNormal="80" workbookViewId="0">
      <selection sqref="A1:XFD1048576"/>
    </sheetView>
  </sheetViews>
  <sheetFormatPr defaultColWidth="12.625" defaultRowHeight="15" customHeight="1" x14ac:dyDescent="0.2"/>
  <cols>
    <col min="1" max="1" width="70.5" style="2" bestFit="1" customWidth="1"/>
    <col min="2" max="2" width="9.5" style="77" bestFit="1" customWidth="1"/>
    <col min="3" max="3" width="11.75" style="77" bestFit="1" customWidth="1"/>
    <col min="4" max="4" width="10.75" style="77" customWidth="1"/>
    <col min="5" max="5" width="6.875" style="77" customWidth="1"/>
    <col min="6" max="6" width="52.875" style="2" customWidth="1"/>
    <col min="7" max="7" width="11.875" style="77" customWidth="1"/>
    <col min="8" max="10" width="13.625" style="77" customWidth="1"/>
    <col min="11" max="16" width="8" style="2" customWidth="1"/>
    <col min="17" max="17" width="43.875" style="2" customWidth="1"/>
    <col min="18" max="30" width="8" style="2" customWidth="1"/>
    <col min="31" max="16384" width="12.625" style="2"/>
  </cols>
  <sheetData>
    <row r="1" spans="1:30" ht="18" customHeight="1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18" customHeight="1" x14ac:dyDescent="0.2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10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18" customHeight="1" x14ac:dyDescent="0.2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ht="35.1" customHeight="1" x14ac:dyDescent="0.2">
      <c r="A4" s="5" t="s">
        <v>341</v>
      </c>
      <c r="B4" s="104" t="s">
        <v>4</v>
      </c>
      <c r="C4" s="81"/>
      <c r="D4" s="81"/>
      <c r="E4" s="81"/>
      <c r="F4" s="81"/>
      <c r="G4" s="81"/>
      <c r="H4" s="81"/>
      <c r="I4" s="81"/>
      <c r="J4" s="82"/>
      <c r="K4" s="6"/>
    </row>
    <row r="5" spans="1:30" ht="35.1" customHeight="1" x14ac:dyDescent="0.2">
      <c r="A5" s="105" t="s">
        <v>5</v>
      </c>
      <c r="B5" s="106"/>
      <c r="C5" s="106"/>
      <c r="D5" s="106"/>
      <c r="E5" s="106"/>
      <c r="F5" s="106"/>
      <c r="G5" s="106"/>
      <c r="H5" s="106"/>
      <c r="I5" s="106"/>
      <c r="J5" s="107"/>
      <c r="K5" s="7"/>
      <c r="L5" s="8"/>
      <c r="M5" s="8"/>
      <c r="N5" s="8"/>
      <c r="O5" s="8"/>
      <c r="P5" s="8"/>
      <c r="Q5" s="8"/>
    </row>
    <row r="6" spans="1:30" ht="35.1" customHeight="1" x14ac:dyDescent="0.2">
      <c r="A6" s="9" t="s">
        <v>6</v>
      </c>
      <c r="B6" s="10" t="s">
        <v>7</v>
      </c>
      <c r="C6" s="10" t="s">
        <v>8</v>
      </c>
      <c r="D6" s="10" t="s">
        <v>9</v>
      </c>
      <c r="E6" s="10" t="s">
        <v>10</v>
      </c>
      <c r="F6" s="11" t="s">
        <v>11</v>
      </c>
      <c r="G6" s="10" t="s">
        <v>12</v>
      </c>
      <c r="H6" s="10" t="s">
        <v>13</v>
      </c>
      <c r="I6" s="10" t="s">
        <v>14</v>
      </c>
      <c r="J6" s="12" t="s">
        <v>15</v>
      </c>
      <c r="K6" s="7"/>
      <c r="L6" s="13"/>
      <c r="M6" s="13"/>
      <c r="N6" s="13"/>
      <c r="O6" s="13"/>
      <c r="P6" s="13"/>
      <c r="Q6" s="13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18" customHeight="1" x14ac:dyDescent="0.2">
      <c r="A7" s="15" t="s">
        <v>16</v>
      </c>
      <c r="B7" s="16" t="s">
        <v>17</v>
      </c>
      <c r="C7" s="17"/>
      <c r="D7" s="17" t="s">
        <v>18</v>
      </c>
      <c r="E7" s="18">
        <v>1</v>
      </c>
      <c r="F7" s="19" t="s">
        <v>19</v>
      </c>
      <c r="G7" s="20">
        <v>0</v>
      </c>
      <c r="H7" s="20">
        <v>0</v>
      </c>
      <c r="I7" s="20">
        <v>18000</v>
      </c>
      <c r="J7" s="21">
        <f t="shared" ref="J7:J70" si="0">SUM(G7:I7)</f>
        <v>18000</v>
      </c>
      <c r="K7" s="22"/>
      <c r="L7" s="22"/>
      <c r="M7" s="22"/>
      <c r="N7" s="22"/>
      <c r="O7" s="22"/>
      <c r="P7" s="22"/>
      <c r="Q7" s="22"/>
      <c r="R7" s="23"/>
      <c r="S7" s="23"/>
      <c r="T7" s="23"/>
      <c r="U7" s="23"/>
      <c r="V7" s="23"/>
      <c r="W7" s="23"/>
      <c r="X7" s="23"/>
      <c r="Y7" s="23"/>
      <c r="Z7" s="23"/>
      <c r="AA7" s="6"/>
      <c r="AB7" s="6"/>
      <c r="AC7" s="6"/>
      <c r="AD7" s="6"/>
    </row>
    <row r="8" spans="1:30" ht="18" customHeight="1" x14ac:dyDescent="0.2">
      <c r="A8" s="15" t="s">
        <v>20</v>
      </c>
      <c r="B8" s="16" t="s">
        <v>21</v>
      </c>
      <c r="C8" s="17"/>
      <c r="D8" s="17" t="s">
        <v>22</v>
      </c>
      <c r="E8" s="18">
        <v>1</v>
      </c>
      <c r="F8" s="19" t="s">
        <v>23</v>
      </c>
      <c r="G8" s="20">
        <v>0</v>
      </c>
      <c r="H8" s="20">
        <v>2600</v>
      </c>
      <c r="I8" s="20">
        <v>10400</v>
      </c>
      <c r="J8" s="21">
        <f t="shared" si="0"/>
        <v>13000</v>
      </c>
      <c r="K8" s="22"/>
      <c r="L8" s="22"/>
      <c r="M8" s="22"/>
      <c r="N8" s="22"/>
      <c r="O8" s="22"/>
      <c r="P8" s="22"/>
      <c r="Q8" s="22"/>
      <c r="R8" s="23"/>
      <c r="S8" s="23"/>
      <c r="T8" s="23"/>
      <c r="U8" s="23"/>
      <c r="V8" s="23"/>
      <c r="W8" s="23"/>
      <c r="X8" s="23"/>
      <c r="Y8" s="23"/>
      <c r="Z8" s="23"/>
      <c r="AA8" s="6"/>
      <c r="AB8" s="6"/>
      <c r="AC8" s="6"/>
      <c r="AD8" s="6"/>
    </row>
    <row r="9" spans="1:30" ht="18" customHeight="1" x14ac:dyDescent="0.2">
      <c r="A9" s="19" t="s">
        <v>24</v>
      </c>
      <c r="B9" s="24" t="s">
        <v>21</v>
      </c>
      <c r="C9" s="24"/>
      <c r="D9" s="24" t="s">
        <v>22</v>
      </c>
      <c r="E9" s="25">
        <v>1</v>
      </c>
      <c r="F9" s="19" t="s">
        <v>25</v>
      </c>
      <c r="G9" s="26">
        <v>0</v>
      </c>
      <c r="H9" s="26">
        <v>2600</v>
      </c>
      <c r="I9" s="26">
        <v>10400</v>
      </c>
      <c r="J9" s="21">
        <f t="shared" si="0"/>
        <v>13000</v>
      </c>
      <c r="K9" s="22"/>
      <c r="L9" s="22"/>
      <c r="M9" s="22"/>
      <c r="N9" s="22"/>
      <c r="O9" s="22"/>
      <c r="P9" s="22"/>
      <c r="Q9" s="22"/>
      <c r="R9" s="23"/>
      <c r="S9" s="23"/>
      <c r="T9" s="23"/>
      <c r="U9" s="23"/>
      <c r="V9" s="23"/>
      <c r="W9" s="23"/>
      <c r="X9" s="23"/>
      <c r="Y9" s="23"/>
      <c r="Z9" s="23"/>
      <c r="AA9" s="6"/>
      <c r="AB9" s="6"/>
      <c r="AC9" s="6"/>
      <c r="AD9" s="6"/>
    </row>
    <row r="10" spans="1:30" ht="18" customHeight="1" x14ac:dyDescent="0.2">
      <c r="A10" s="19" t="s">
        <v>26</v>
      </c>
      <c r="B10" s="24" t="s">
        <v>27</v>
      </c>
      <c r="C10" s="24"/>
      <c r="D10" s="24" t="s">
        <v>28</v>
      </c>
      <c r="E10" s="25">
        <v>1</v>
      </c>
      <c r="F10" s="19" t="s">
        <v>29</v>
      </c>
      <c r="G10" s="26">
        <v>0</v>
      </c>
      <c r="H10" s="26"/>
      <c r="I10" s="26">
        <v>6782.61</v>
      </c>
      <c r="J10" s="21">
        <f t="shared" si="0"/>
        <v>6782.61</v>
      </c>
      <c r="K10" s="22"/>
      <c r="L10" s="22"/>
      <c r="M10" s="22"/>
      <c r="N10" s="22"/>
      <c r="O10" s="22"/>
      <c r="P10" s="22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6"/>
      <c r="AB10" s="6"/>
      <c r="AC10" s="6"/>
      <c r="AD10" s="6"/>
    </row>
    <row r="11" spans="1:30" ht="18" customHeight="1" x14ac:dyDescent="0.2">
      <c r="A11" s="19" t="s">
        <v>30</v>
      </c>
      <c r="B11" s="24" t="s">
        <v>27</v>
      </c>
      <c r="C11" s="24"/>
      <c r="D11" s="24" t="s">
        <v>22</v>
      </c>
      <c r="E11" s="25">
        <v>1</v>
      </c>
      <c r="F11" s="19" t="s">
        <v>31</v>
      </c>
      <c r="G11" s="26">
        <v>0</v>
      </c>
      <c r="H11" s="26">
        <v>1695.65</v>
      </c>
      <c r="I11" s="26">
        <v>6782.61</v>
      </c>
      <c r="J11" s="21">
        <f t="shared" si="0"/>
        <v>8478.26</v>
      </c>
      <c r="K11" s="22"/>
      <c r="L11" s="22"/>
      <c r="M11" s="22"/>
      <c r="N11" s="22"/>
      <c r="O11" s="22"/>
      <c r="P11" s="22"/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6"/>
      <c r="AB11" s="6"/>
      <c r="AC11" s="6"/>
      <c r="AD11" s="6"/>
    </row>
    <row r="12" spans="1:30" ht="18" customHeight="1" x14ac:dyDescent="0.2">
      <c r="A12" s="19" t="s">
        <v>32</v>
      </c>
      <c r="B12" s="24" t="s">
        <v>27</v>
      </c>
      <c r="C12" s="24"/>
      <c r="D12" s="24" t="s">
        <v>22</v>
      </c>
      <c r="E12" s="25">
        <v>1</v>
      </c>
      <c r="F12" s="19" t="s">
        <v>33</v>
      </c>
      <c r="G12" s="26">
        <v>0</v>
      </c>
      <c r="H12" s="26">
        <v>1695.65</v>
      </c>
      <c r="I12" s="26">
        <v>6782.61</v>
      </c>
      <c r="J12" s="21">
        <f t="shared" si="0"/>
        <v>8478.26</v>
      </c>
      <c r="K12" s="22"/>
      <c r="L12" s="22"/>
      <c r="M12" s="22"/>
      <c r="N12" s="22"/>
      <c r="O12" s="22"/>
      <c r="P12" s="22"/>
      <c r="Q12" s="22"/>
      <c r="R12" s="23"/>
      <c r="S12" s="23"/>
      <c r="T12" s="23"/>
      <c r="U12" s="23"/>
      <c r="V12" s="23"/>
      <c r="W12" s="23"/>
      <c r="X12" s="23"/>
      <c r="Y12" s="23"/>
      <c r="Z12" s="23"/>
      <c r="AA12" s="6"/>
      <c r="AB12" s="6"/>
      <c r="AC12" s="6"/>
      <c r="AD12" s="6"/>
    </row>
    <row r="13" spans="1:30" ht="18" customHeight="1" x14ac:dyDescent="0.2">
      <c r="A13" s="19" t="s">
        <v>34</v>
      </c>
      <c r="B13" s="24" t="s">
        <v>27</v>
      </c>
      <c r="C13" s="24"/>
      <c r="D13" s="24" t="s">
        <v>22</v>
      </c>
      <c r="E13" s="25">
        <v>1</v>
      </c>
      <c r="F13" s="19" t="s">
        <v>35</v>
      </c>
      <c r="G13" s="26">
        <v>0</v>
      </c>
      <c r="H13" s="26">
        <v>1695.65</v>
      </c>
      <c r="I13" s="26">
        <v>6782.61</v>
      </c>
      <c r="J13" s="21">
        <f t="shared" si="0"/>
        <v>8478.26</v>
      </c>
      <c r="K13" s="22"/>
      <c r="L13" s="22"/>
      <c r="M13" s="22"/>
      <c r="N13" s="22"/>
      <c r="O13" s="22"/>
      <c r="P13" s="22"/>
      <c r="Q13" s="22"/>
      <c r="R13" s="23"/>
      <c r="S13" s="23"/>
      <c r="T13" s="23"/>
      <c r="U13" s="23"/>
      <c r="V13" s="23"/>
      <c r="W13" s="23"/>
      <c r="X13" s="23"/>
      <c r="Y13" s="23"/>
      <c r="Z13" s="23"/>
      <c r="AA13" s="6"/>
      <c r="AB13" s="6"/>
      <c r="AC13" s="6"/>
      <c r="AD13" s="6"/>
    </row>
    <row r="14" spans="1:30" ht="18" customHeight="1" x14ac:dyDescent="0.2">
      <c r="A14" s="19" t="s">
        <v>36</v>
      </c>
      <c r="B14" s="24" t="s">
        <v>27</v>
      </c>
      <c r="C14" s="24"/>
      <c r="D14" s="24" t="s">
        <v>22</v>
      </c>
      <c r="E14" s="25">
        <v>1</v>
      </c>
      <c r="F14" s="19" t="s">
        <v>37</v>
      </c>
      <c r="G14" s="26">
        <v>0</v>
      </c>
      <c r="H14" s="26">
        <v>1695.65</v>
      </c>
      <c r="I14" s="26">
        <v>6782.61</v>
      </c>
      <c r="J14" s="21">
        <f t="shared" si="0"/>
        <v>8478.26</v>
      </c>
      <c r="K14" s="22"/>
      <c r="L14" s="22"/>
      <c r="M14" s="22"/>
      <c r="N14" s="22"/>
      <c r="O14" s="22"/>
      <c r="P14" s="22"/>
      <c r="Q14" s="22"/>
      <c r="R14" s="23"/>
      <c r="S14" s="23"/>
      <c r="T14" s="23"/>
      <c r="U14" s="23"/>
      <c r="V14" s="23"/>
      <c r="W14" s="23"/>
      <c r="X14" s="23"/>
      <c r="Y14" s="23"/>
      <c r="Z14" s="23"/>
      <c r="AA14" s="6"/>
      <c r="AB14" s="6"/>
      <c r="AC14" s="6"/>
      <c r="AD14" s="6"/>
    </row>
    <row r="15" spans="1:30" ht="18" customHeight="1" x14ac:dyDescent="0.2">
      <c r="A15" s="19" t="s">
        <v>38</v>
      </c>
      <c r="B15" s="24" t="s">
        <v>39</v>
      </c>
      <c r="C15" s="24"/>
      <c r="D15" s="24" t="s">
        <v>22</v>
      </c>
      <c r="E15" s="25">
        <v>1</v>
      </c>
      <c r="F15" s="19" t="s">
        <v>40</v>
      </c>
      <c r="G15" s="26">
        <v>0</v>
      </c>
      <c r="H15" s="26">
        <v>1425.9</v>
      </c>
      <c r="I15" s="26">
        <v>5703.56</v>
      </c>
      <c r="J15" s="21">
        <f t="shared" si="0"/>
        <v>7129.4600000000009</v>
      </c>
      <c r="K15" s="22"/>
      <c r="L15" s="22"/>
      <c r="M15" s="22"/>
      <c r="N15" s="22"/>
      <c r="O15" s="22"/>
      <c r="P15" s="22"/>
      <c r="Q15" s="22"/>
      <c r="R15" s="23"/>
      <c r="S15" s="23"/>
      <c r="T15" s="23"/>
      <c r="U15" s="23"/>
      <c r="V15" s="23"/>
      <c r="W15" s="23"/>
      <c r="X15" s="23"/>
      <c r="Y15" s="23"/>
      <c r="Z15" s="23"/>
      <c r="AA15" s="6"/>
      <c r="AB15" s="6"/>
      <c r="AC15" s="6"/>
      <c r="AD15" s="6"/>
    </row>
    <row r="16" spans="1:30" ht="18" customHeight="1" x14ac:dyDescent="0.2">
      <c r="A16" s="19" t="s">
        <v>41</v>
      </c>
      <c r="B16" s="24" t="s">
        <v>39</v>
      </c>
      <c r="C16" s="24"/>
      <c r="D16" s="24" t="s">
        <v>22</v>
      </c>
      <c r="E16" s="25">
        <v>1</v>
      </c>
      <c r="F16" s="19" t="s">
        <v>42</v>
      </c>
      <c r="G16" s="26">
        <v>0</v>
      </c>
      <c r="H16" s="26">
        <v>1425.9</v>
      </c>
      <c r="I16" s="26">
        <v>5703.58</v>
      </c>
      <c r="J16" s="21">
        <f t="shared" si="0"/>
        <v>7129.48</v>
      </c>
      <c r="K16" s="22"/>
      <c r="L16" s="22"/>
      <c r="M16" s="22"/>
      <c r="N16" s="22"/>
      <c r="O16" s="22"/>
      <c r="P16" s="22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6"/>
      <c r="AB16" s="6"/>
      <c r="AC16" s="6"/>
      <c r="AD16" s="6"/>
    </row>
    <row r="17" spans="1:30" ht="18" customHeight="1" x14ac:dyDescent="0.2">
      <c r="A17" s="19" t="s">
        <v>43</v>
      </c>
      <c r="B17" s="24" t="s">
        <v>39</v>
      </c>
      <c r="C17" s="24"/>
      <c r="D17" s="24" t="s">
        <v>22</v>
      </c>
      <c r="E17" s="25">
        <v>1</v>
      </c>
      <c r="F17" s="19" t="s">
        <v>44</v>
      </c>
      <c r="G17" s="26">
        <v>0</v>
      </c>
      <c r="H17" s="26">
        <v>1425.9</v>
      </c>
      <c r="I17" s="26">
        <v>5703.56</v>
      </c>
      <c r="J17" s="21">
        <f t="shared" si="0"/>
        <v>7129.4600000000009</v>
      </c>
      <c r="K17" s="22"/>
      <c r="L17" s="22"/>
      <c r="M17" s="22"/>
      <c r="N17" s="22"/>
      <c r="O17" s="22"/>
      <c r="P17" s="22"/>
      <c r="Q17" s="22"/>
      <c r="R17" s="23"/>
      <c r="S17" s="23"/>
      <c r="T17" s="23"/>
      <c r="U17" s="23"/>
      <c r="V17" s="23"/>
      <c r="W17" s="23"/>
      <c r="X17" s="23"/>
      <c r="Y17" s="23"/>
      <c r="Z17" s="23"/>
      <c r="AA17" s="6"/>
      <c r="AB17" s="6"/>
      <c r="AC17" s="6"/>
      <c r="AD17" s="6"/>
    </row>
    <row r="18" spans="1:30" ht="18" customHeight="1" x14ac:dyDescent="0.2">
      <c r="A18" s="19" t="s">
        <v>45</v>
      </c>
      <c r="B18" s="24" t="s">
        <v>39</v>
      </c>
      <c r="C18" s="24"/>
      <c r="D18" s="24" t="s">
        <v>22</v>
      </c>
      <c r="E18" s="25">
        <v>1</v>
      </c>
      <c r="F18" s="19" t="s">
        <v>46</v>
      </c>
      <c r="G18" s="26">
        <v>0</v>
      </c>
      <c r="H18" s="26">
        <v>1425.9</v>
      </c>
      <c r="I18" s="26">
        <v>5703.56</v>
      </c>
      <c r="J18" s="21">
        <f t="shared" si="0"/>
        <v>7129.4600000000009</v>
      </c>
      <c r="K18" s="22"/>
      <c r="L18" s="22"/>
      <c r="M18" s="22"/>
      <c r="N18" s="22"/>
      <c r="O18" s="22"/>
      <c r="P18" s="22"/>
      <c r="Q18" s="22"/>
      <c r="R18" s="23"/>
      <c r="S18" s="23"/>
      <c r="T18" s="23"/>
      <c r="U18" s="23"/>
      <c r="V18" s="23"/>
      <c r="W18" s="23"/>
      <c r="X18" s="23"/>
      <c r="Y18" s="23"/>
      <c r="Z18" s="23"/>
      <c r="AA18" s="6"/>
      <c r="AB18" s="6"/>
      <c r="AC18" s="6"/>
      <c r="AD18" s="6"/>
    </row>
    <row r="19" spans="1:30" ht="18" customHeight="1" x14ac:dyDescent="0.2">
      <c r="A19" s="19" t="s">
        <v>47</v>
      </c>
      <c r="B19" s="24" t="s">
        <v>39</v>
      </c>
      <c r="C19" s="24"/>
      <c r="D19" s="24" t="s">
        <v>48</v>
      </c>
      <c r="E19" s="25">
        <v>1</v>
      </c>
      <c r="F19" s="19"/>
      <c r="G19" s="26">
        <v>0</v>
      </c>
      <c r="H19" s="26"/>
      <c r="I19" s="26"/>
      <c r="J19" s="21">
        <f t="shared" si="0"/>
        <v>0</v>
      </c>
      <c r="K19" s="22"/>
      <c r="L19" s="22"/>
      <c r="M19" s="22"/>
      <c r="N19" s="22"/>
      <c r="O19" s="22"/>
      <c r="P19" s="22"/>
      <c r="Q19" s="22"/>
      <c r="R19" s="23"/>
      <c r="S19" s="23"/>
      <c r="T19" s="23"/>
      <c r="U19" s="23"/>
      <c r="V19" s="23"/>
      <c r="W19" s="23"/>
      <c r="X19" s="23"/>
      <c r="Y19" s="23"/>
      <c r="Z19" s="23"/>
      <c r="AA19" s="6"/>
      <c r="AB19" s="6"/>
      <c r="AC19" s="6"/>
      <c r="AD19" s="6"/>
    </row>
    <row r="20" spans="1:30" ht="18" customHeight="1" x14ac:dyDescent="0.2">
      <c r="A20" s="19" t="s">
        <v>49</v>
      </c>
      <c r="B20" s="24" t="s">
        <v>39</v>
      </c>
      <c r="C20" s="24"/>
      <c r="D20" s="24" t="s">
        <v>22</v>
      </c>
      <c r="E20" s="25">
        <v>1</v>
      </c>
      <c r="F20" s="19" t="s">
        <v>50</v>
      </c>
      <c r="G20" s="26">
        <v>0</v>
      </c>
      <c r="H20" s="26">
        <v>1425.9</v>
      </c>
      <c r="I20" s="26">
        <v>5703.56</v>
      </c>
      <c r="J20" s="21">
        <f t="shared" si="0"/>
        <v>7129.4600000000009</v>
      </c>
      <c r="K20" s="22"/>
      <c r="L20" s="22"/>
      <c r="M20" s="22"/>
      <c r="N20" s="22"/>
      <c r="O20" s="22"/>
      <c r="P20" s="22"/>
      <c r="Q20" s="22"/>
      <c r="R20" s="23"/>
      <c r="S20" s="23"/>
      <c r="T20" s="23"/>
      <c r="U20" s="23"/>
      <c r="V20" s="23"/>
      <c r="W20" s="23"/>
      <c r="X20" s="23"/>
      <c r="Y20" s="23"/>
      <c r="Z20" s="23"/>
      <c r="AA20" s="6"/>
      <c r="AB20" s="6"/>
      <c r="AC20" s="6"/>
      <c r="AD20" s="6"/>
    </row>
    <row r="21" spans="1:30" ht="18" customHeight="1" x14ac:dyDescent="0.2">
      <c r="A21" s="19" t="s">
        <v>51</v>
      </c>
      <c r="B21" s="24" t="s">
        <v>39</v>
      </c>
      <c r="C21" s="24"/>
      <c r="D21" s="24" t="s">
        <v>48</v>
      </c>
      <c r="E21" s="25">
        <v>1</v>
      </c>
      <c r="F21" s="19"/>
      <c r="G21" s="26">
        <v>0</v>
      </c>
      <c r="H21" s="26"/>
      <c r="I21" s="26"/>
      <c r="J21" s="21">
        <f t="shared" si="0"/>
        <v>0</v>
      </c>
      <c r="K21" s="22"/>
      <c r="L21" s="22"/>
      <c r="M21" s="22"/>
      <c r="N21" s="22"/>
      <c r="O21" s="22"/>
      <c r="P21" s="22"/>
      <c r="Q21" s="22"/>
      <c r="R21" s="23"/>
      <c r="S21" s="23"/>
      <c r="T21" s="23"/>
      <c r="U21" s="23"/>
      <c r="V21" s="23"/>
      <c r="W21" s="23"/>
      <c r="X21" s="23"/>
      <c r="Y21" s="23"/>
      <c r="Z21" s="23"/>
      <c r="AA21" s="6"/>
      <c r="AB21" s="6"/>
      <c r="AC21" s="6"/>
      <c r="AD21" s="6"/>
    </row>
    <row r="22" spans="1:30" ht="18" customHeight="1" x14ac:dyDescent="0.2">
      <c r="A22" s="27" t="s">
        <v>52</v>
      </c>
      <c r="B22" s="24" t="s">
        <v>53</v>
      </c>
      <c r="C22" s="24"/>
      <c r="D22" s="24" t="s">
        <v>22</v>
      </c>
      <c r="E22" s="25">
        <v>1</v>
      </c>
      <c r="F22" s="19" t="s">
        <v>54</v>
      </c>
      <c r="G22" s="26">
        <v>0</v>
      </c>
      <c r="H22" s="28">
        <v>1310.28</v>
      </c>
      <c r="I22" s="28">
        <v>5241.1099999999997</v>
      </c>
      <c r="J22" s="21">
        <f t="shared" si="0"/>
        <v>6551.3899999999994</v>
      </c>
      <c r="K22" s="22"/>
      <c r="L22" s="22"/>
      <c r="M22" s="22"/>
      <c r="N22" s="22"/>
      <c r="O22" s="22"/>
      <c r="P22" s="22"/>
      <c r="Q22" s="22"/>
      <c r="R22" s="23"/>
      <c r="S22" s="23"/>
      <c r="T22" s="23"/>
      <c r="U22" s="23"/>
      <c r="V22" s="23"/>
      <c r="W22" s="23"/>
      <c r="X22" s="23"/>
      <c r="Y22" s="23"/>
      <c r="Z22" s="23"/>
      <c r="AA22" s="6"/>
      <c r="AB22" s="6"/>
      <c r="AC22" s="6"/>
      <c r="AD22" s="6"/>
    </row>
    <row r="23" spans="1:30" ht="18" customHeight="1" x14ac:dyDescent="0.2">
      <c r="A23" s="19" t="s">
        <v>55</v>
      </c>
      <c r="B23" s="24" t="s">
        <v>53</v>
      </c>
      <c r="C23" s="24"/>
      <c r="D23" s="24" t="s">
        <v>22</v>
      </c>
      <c r="E23" s="25">
        <v>1</v>
      </c>
      <c r="F23" s="19" t="s">
        <v>56</v>
      </c>
      <c r="G23" s="26">
        <v>0</v>
      </c>
      <c r="H23" s="28">
        <v>1310.28</v>
      </c>
      <c r="I23" s="28">
        <v>5241.1099999999997</v>
      </c>
      <c r="J23" s="21">
        <f t="shared" si="0"/>
        <v>6551.3899999999994</v>
      </c>
      <c r="K23" s="22"/>
      <c r="L23" s="22"/>
      <c r="M23" s="22"/>
      <c r="N23" s="22"/>
      <c r="O23" s="22"/>
      <c r="P23" s="22"/>
      <c r="Q23" s="22"/>
      <c r="R23" s="23"/>
      <c r="S23" s="23"/>
      <c r="T23" s="23"/>
      <c r="U23" s="23"/>
      <c r="V23" s="23"/>
      <c r="W23" s="23"/>
      <c r="X23" s="23"/>
      <c r="Y23" s="23"/>
      <c r="Z23" s="23"/>
      <c r="AA23" s="6"/>
      <c r="AB23" s="6"/>
      <c r="AC23" s="6"/>
      <c r="AD23" s="6"/>
    </row>
    <row r="24" spans="1:30" ht="18" customHeight="1" x14ac:dyDescent="0.2">
      <c r="A24" s="19" t="s">
        <v>57</v>
      </c>
      <c r="B24" s="24" t="s">
        <v>53</v>
      </c>
      <c r="C24" s="24"/>
      <c r="D24" s="24" t="s">
        <v>48</v>
      </c>
      <c r="E24" s="25">
        <v>1</v>
      </c>
      <c r="F24" s="19"/>
      <c r="G24" s="26">
        <v>0</v>
      </c>
      <c r="H24" s="28"/>
      <c r="I24" s="28"/>
      <c r="J24" s="21">
        <f t="shared" si="0"/>
        <v>0</v>
      </c>
      <c r="K24" s="22"/>
      <c r="L24" s="22"/>
      <c r="M24" s="22"/>
      <c r="N24" s="22"/>
      <c r="O24" s="22"/>
      <c r="P24" s="22"/>
      <c r="Q24" s="22"/>
      <c r="R24" s="23"/>
      <c r="S24" s="23"/>
      <c r="T24" s="23"/>
      <c r="U24" s="23"/>
      <c r="V24" s="23"/>
      <c r="W24" s="23"/>
      <c r="X24" s="23"/>
      <c r="Y24" s="23"/>
      <c r="Z24" s="23"/>
      <c r="AA24" s="6"/>
      <c r="AB24" s="6"/>
      <c r="AC24" s="6"/>
      <c r="AD24" s="6"/>
    </row>
    <row r="25" spans="1:30" ht="18" customHeight="1" x14ac:dyDescent="0.2">
      <c r="A25" s="19" t="s">
        <v>58</v>
      </c>
      <c r="B25" s="24" t="s">
        <v>53</v>
      </c>
      <c r="C25" s="24"/>
      <c r="D25" s="24" t="s">
        <v>48</v>
      </c>
      <c r="E25" s="25">
        <v>1</v>
      </c>
      <c r="F25" s="19"/>
      <c r="G25" s="26">
        <v>0</v>
      </c>
      <c r="H25" s="28"/>
      <c r="I25" s="28"/>
      <c r="J25" s="21">
        <f t="shared" si="0"/>
        <v>0</v>
      </c>
      <c r="K25" s="22"/>
      <c r="L25" s="22"/>
      <c r="M25" s="22"/>
      <c r="N25" s="22"/>
      <c r="O25" s="22"/>
      <c r="P25" s="22"/>
      <c r="Q25" s="22"/>
      <c r="R25" s="23"/>
      <c r="S25" s="23"/>
      <c r="T25" s="23"/>
      <c r="U25" s="23"/>
      <c r="V25" s="23"/>
      <c r="W25" s="23"/>
      <c r="X25" s="23"/>
      <c r="Y25" s="23"/>
      <c r="Z25" s="23"/>
      <c r="AA25" s="6"/>
      <c r="AB25" s="6"/>
      <c r="AC25" s="6"/>
      <c r="AD25" s="6"/>
    </row>
    <row r="26" spans="1:30" ht="18" customHeight="1" x14ac:dyDescent="0.2">
      <c r="A26" s="19" t="s">
        <v>59</v>
      </c>
      <c r="B26" s="24" t="s">
        <v>53</v>
      </c>
      <c r="C26" s="24"/>
      <c r="D26" s="24" t="s">
        <v>22</v>
      </c>
      <c r="E26" s="25">
        <v>1</v>
      </c>
      <c r="F26" s="19" t="s">
        <v>60</v>
      </c>
      <c r="G26" s="26">
        <v>0</v>
      </c>
      <c r="H26" s="28">
        <v>1310.28</v>
      </c>
      <c r="I26" s="28">
        <v>5241.1099999999997</v>
      </c>
      <c r="J26" s="21">
        <f t="shared" si="0"/>
        <v>6551.3899999999994</v>
      </c>
      <c r="K26" s="22"/>
      <c r="L26" s="22"/>
      <c r="M26" s="22"/>
      <c r="N26" s="22"/>
      <c r="O26" s="22"/>
      <c r="P26" s="22"/>
      <c r="Q26" s="22"/>
      <c r="R26" s="23"/>
      <c r="S26" s="23"/>
      <c r="T26" s="23"/>
      <c r="U26" s="23"/>
      <c r="V26" s="23"/>
      <c r="W26" s="23"/>
      <c r="X26" s="23"/>
      <c r="Y26" s="23"/>
      <c r="Z26" s="23"/>
      <c r="AA26" s="6"/>
      <c r="AB26" s="6"/>
      <c r="AC26" s="6"/>
      <c r="AD26" s="6"/>
    </row>
    <row r="27" spans="1:30" ht="18" customHeight="1" x14ac:dyDescent="0.2">
      <c r="A27" s="19" t="s">
        <v>61</v>
      </c>
      <c r="B27" s="24" t="s">
        <v>53</v>
      </c>
      <c r="C27" s="24"/>
      <c r="D27" s="24" t="s">
        <v>22</v>
      </c>
      <c r="E27" s="25">
        <v>1</v>
      </c>
      <c r="F27" s="19" t="s">
        <v>62</v>
      </c>
      <c r="G27" s="26">
        <v>0</v>
      </c>
      <c r="H27" s="28">
        <v>1310.28</v>
      </c>
      <c r="I27" s="28">
        <v>5241.1099999999997</v>
      </c>
      <c r="J27" s="21">
        <f t="shared" si="0"/>
        <v>6551.3899999999994</v>
      </c>
      <c r="K27" s="22"/>
      <c r="L27" s="22"/>
      <c r="M27" s="22"/>
      <c r="N27" s="22"/>
      <c r="O27" s="22"/>
      <c r="P27" s="22"/>
      <c r="Q27" s="22"/>
      <c r="R27" s="23"/>
      <c r="S27" s="23"/>
      <c r="T27" s="23"/>
      <c r="U27" s="23"/>
      <c r="V27" s="23"/>
      <c r="W27" s="23"/>
      <c r="X27" s="23"/>
      <c r="Y27" s="23"/>
      <c r="Z27" s="23"/>
      <c r="AA27" s="6"/>
      <c r="AB27" s="6"/>
      <c r="AC27" s="6"/>
      <c r="AD27" s="6"/>
    </row>
    <row r="28" spans="1:30" ht="18" customHeight="1" x14ac:dyDescent="0.2">
      <c r="A28" s="19" t="s">
        <v>63</v>
      </c>
      <c r="B28" s="24" t="s">
        <v>53</v>
      </c>
      <c r="C28" s="24"/>
      <c r="D28" s="24" t="s">
        <v>48</v>
      </c>
      <c r="E28" s="25">
        <v>1</v>
      </c>
      <c r="F28" s="29"/>
      <c r="G28" s="26">
        <v>0</v>
      </c>
      <c r="H28" s="28"/>
      <c r="I28" s="28"/>
      <c r="J28" s="21">
        <f t="shared" si="0"/>
        <v>0</v>
      </c>
      <c r="K28" s="22"/>
      <c r="L28" s="22"/>
      <c r="M28" s="22"/>
      <c r="N28" s="22"/>
      <c r="O28" s="22"/>
      <c r="P28" s="22"/>
      <c r="Q28" s="22"/>
      <c r="R28" s="23"/>
      <c r="S28" s="23"/>
      <c r="T28" s="23"/>
      <c r="U28" s="23"/>
      <c r="V28" s="23"/>
      <c r="W28" s="23"/>
      <c r="X28" s="23"/>
      <c r="Y28" s="23"/>
      <c r="Z28" s="23"/>
      <c r="AA28" s="6"/>
      <c r="AB28" s="6"/>
      <c r="AC28" s="6"/>
      <c r="AD28" s="6"/>
    </row>
    <row r="29" spans="1:30" ht="18" customHeight="1" x14ac:dyDescent="0.2">
      <c r="A29" s="19" t="s">
        <v>64</v>
      </c>
      <c r="B29" s="24" t="s">
        <v>53</v>
      </c>
      <c r="C29" s="24"/>
      <c r="D29" s="24" t="s">
        <v>22</v>
      </c>
      <c r="E29" s="25">
        <v>1</v>
      </c>
      <c r="F29" s="19" t="s">
        <v>65</v>
      </c>
      <c r="G29" s="26">
        <v>0</v>
      </c>
      <c r="H29" s="28">
        <v>1310.28</v>
      </c>
      <c r="I29" s="28">
        <v>5241.1099999999997</v>
      </c>
      <c r="J29" s="21">
        <f t="shared" si="0"/>
        <v>6551.3899999999994</v>
      </c>
      <c r="K29" s="22"/>
      <c r="L29" s="22"/>
      <c r="M29" s="22"/>
      <c r="N29" s="22"/>
      <c r="O29" s="22"/>
      <c r="P29" s="22"/>
      <c r="Q29" s="22"/>
      <c r="R29" s="23"/>
      <c r="S29" s="23"/>
      <c r="T29" s="23"/>
      <c r="U29" s="23"/>
      <c r="V29" s="23"/>
      <c r="W29" s="23"/>
      <c r="X29" s="23"/>
      <c r="Y29" s="23"/>
      <c r="Z29" s="23"/>
      <c r="AA29" s="6"/>
      <c r="AB29" s="6"/>
      <c r="AC29" s="6"/>
      <c r="AD29" s="6"/>
    </row>
    <row r="30" spans="1:30" ht="18" customHeight="1" x14ac:dyDescent="0.2">
      <c r="A30" s="19" t="s">
        <v>64</v>
      </c>
      <c r="B30" s="24" t="s">
        <v>53</v>
      </c>
      <c r="C30" s="24"/>
      <c r="D30" s="24" t="s">
        <v>48</v>
      </c>
      <c r="E30" s="25">
        <v>1</v>
      </c>
      <c r="F30" s="19"/>
      <c r="G30" s="26">
        <v>0</v>
      </c>
      <c r="H30" s="28"/>
      <c r="I30" s="28"/>
      <c r="J30" s="21">
        <f t="shared" si="0"/>
        <v>0</v>
      </c>
      <c r="K30" s="22"/>
      <c r="L30" s="22"/>
      <c r="M30" s="22"/>
      <c r="N30" s="22"/>
      <c r="O30" s="22"/>
      <c r="P30" s="22"/>
      <c r="Q30" s="22"/>
      <c r="R30" s="23"/>
      <c r="S30" s="23"/>
      <c r="T30" s="23"/>
      <c r="U30" s="23"/>
      <c r="V30" s="23"/>
      <c r="W30" s="23"/>
      <c r="X30" s="23"/>
      <c r="Y30" s="23"/>
      <c r="Z30" s="23"/>
      <c r="AA30" s="6"/>
      <c r="AB30" s="6"/>
      <c r="AC30" s="6"/>
      <c r="AD30" s="6"/>
    </row>
    <row r="31" spans="1:30" ht="18" customHeight="1" x14ac:dyDescent="0.2">
      <c r="A31" s="19" t="s">
        <v>66</v>
      </c>
      <c r="B31" s="24" t="s">
        <v>53</v>
      </c>
      <c r="C31" s="24"/>
      <c r="D31" s="24" t="s">
        <v>48</v>
      </c>
      <c r="E31" s="25">
        <v>1</v>
      </c>
      <c r="F31" s="19"/>
      <c r="G31" s="26">
        <v>0</v>
      </c>
      <c r="H31" s="28">
        <v>1310.28</v>
      </c>
      <c r="I31" s="28">
        <v>5241.1099999999997</v>
      </c>
      <c r="J31" s="21">
        <f t="shared" si="0"/>
        <v>6551.3899999999994</v>
      </c>
      <c r="K31" s="22"/>
      <c r="L31" s="22"/>
      <c r="M31" s="22"/>
      <c r="N31" s="22"/>
      <c r="O31" s="22"/>
      <c r="P31" s="22"/>
      <c r="Q31" s="22"/>
      <c r="R31" s="23"/>
      <c r="S31" s="23"/>
      <c r="T31" s="23"/>
      <c r="U31" s="23"/>
      <c r="V31" s="23"/>
      <c r="W31" s="23"/>
      <c r="X31" s="23"/>
      <c r="Y31" s="23"/>
      <c r="Z31" s="23"/>
      <c r="AA31" s="6"/>
      <c r="AB31" s="6"/>
      <c r="AC31" s="6"/>
      <c r="AD31" s="6"/>
    </row>
    <row r="32" spans="1:30" ht="18" customHeight="1" x14ac:dyDescent="0.2">
      <c r="A32" s="19" t="s">
        <v>67</v>
      </c>
      <c r="B32" s="24" t="s">
        <v>53</v>
      </c>
      <c r="C32" s="24"/>
      <c r="D32" s="24" t="s">
        <v>22</v>
      </c>
      <c r="E32" s="25">
        <v>1</v>
      </c>
      <c r="F32" s="19" t="s">
        <v>68</v>
      </c>
      <c r="G32" s="26">
        <v>0</v>
      </c>
      <c r="H32" s="28">
        <v>1310.28</v>
      </c>
      <c r="I32" s="28">
        <v>5241.1099999999997</v>
      </c>
      <c r="J32" s="21">
        <f t="shared" si="0"/>
        <v>6551.3899999999994</v>
      </c>
      <c r="K32" s="22"/>
      <c r="L32" s="22"/>
      <c r="M32" s="22"/>
      <c r="N32" s="22"/>
      <c r="O32" s="22"/>
      <c r="P32" s="22"/>
      <c r="Q32" s="22"/>
      <c r="R32" s="23"/>
      <c r="S32" s="23"/>
      <c r="T32" s="23"/>
      <c r="U32" s="23"/>
      <c r="V32" s="23"/>
      <c r="W32" s="23"/>
      <c r="X32" s="23"/>
      <c r="Y32" s="23"/>
      <c r="Z32" s="23"/>
      <c r="AA32" s="6"/>
      <c r="AB32" s="6"/>
      <c r="AC32" s="6"/>
      <c r="AD32" s="6"/>
    </row>
    <row r="33" spans="1:30" ht="18" customHeight="1" x14ac:dyDescent="0.2">
      <c r="A33" s="19" t="s">
        <v>69</v>
      </c>
      <c r="B33" s="24" t="s">
        <v>53</v>
      </c>
      <c r="C33" s="24"/>
      <c r="D33" s="24" t="s">
        <v>22</v>
      </c>
      <c r="E33" s="25">
        <v>1</v>
      </c>
      <c r="F33" s="19" t="s">
        <v>70</v>
      </c>
      <c r="G33" s="26">
        <v>0</v>
      </c>
      <c r="H33" s="28">
        <v>1310.28</v>
      </c>
      <c r="I33" s="28">
        <v>5241.1099999999997</v>
      </c>
      <c r="J33" s="21">
        <f t="shared" si="0"/>
        <v>6551.3899999999994</v>
      </c>
      <c r="K33" s="22"/>
      <c r="L33" s="22"/>
      <c r="M33" s="22"/>
      <c r="N33" s="22"/>
      <c r="O33" s="22"/>
      <c r="P33" s="22"/>
      <c r="Q33" s="22"/>
      <c r="R33" s="23"/>
      <c r="S33" s="23"/>
      <c r="T33" s="23"/>
      <c r="U33" s="23"/>
      <c r="V33" s="23"/>
      <c r="W33" s="23"/>
      <c r="X33" s="23"/>
      <c r="Y33" s="23"/>
      <c r="Z33" s="23"/>
      <c r="AA33" s="6"/>
      <c r="AB33" s="6"/>
      <c r="AC33" s="6"/>
      <c r="AD33" s="6"/>
    </row>
    <row r="34" spans="1:30" ht="18" customHeight="1" x14ac:dyDescent="0.2">
      <c r="A34" s="19" t="s">
        <v>71</v>
      </c>
      <c r="B34" s="24" t="s">
        <v>53</v>
      </c>
      <c r="C34" s="24"/>
      <c r="D34" s="24" t="s">
        <v>22</v>
      </c>
      <c r="E34" s="25">
        <v>1</v>
      </c>
      <c r="F34" s="19" t="s">
        <v>72</v>
      </c>
      <c r="G34" s="26">
        <v>0</v>
      </c>
      <c r="H34" s="28">
        <v>1310.28</v>
      </c>
      <c r="I34" s="28">
        <v>5241.1099999999997</v>
      </c>
      <c r="J34" s="21">
        <f t="shared" si="0"/>
        <v>6551.3899999999994</v>
      </c>
      <c r="K34" s="22"/>
      <c r="L34" s="22"/>
      <c r="M34" s="22"/>
      <c r="N34" s="22"/>
      <c r="O34" s="22"/>
      <c r="P34" s="22"/>
      <c r="Q34" s="22"/>
      <c r="R34" s="23"/>
      <c r="S34" s="23"/>
      <c r="T34" s="23"/>
      <c r="U34" s="23"/>
      <c r="V34" s="23"/>
      <c r="W34" s="23"/>
      <c r="X34" s="23"/>
      <c r="Y34" s="23"/>
      <c r="Z34" s="23"/>
      <c r="AA34" s="6"/>
      <c r="AB34" s="6"/>
      <c r="AC34" s="6"/>
      <c r="AD34" s="6"/>
    </row>
    <row r="35" spans="1:30" ht="18" customHeight="1" x14ac:dyDescent="0.2">
      <c r="A35" s="19" t="s">
        <v>73</v>
      </c>
      <c r="B35" s="24" t="s">
        <v>53</v>
      </c>
      <c r="C35" s="24"/>
      <c r="D35" s="24" t="s">
        <v>22</v>
      </c>
      <c r="E35" s="25">
        <v>1</v>
      </c>
      <c r="F35" s="19" t="s">
        <v>74</v>
      </c>
      <c r="G35" s="26">
        <v>0</v>
      </c>
      <c r="H35" s="28">
        <v>1310.28</v>
      </c>
      <c r="I35" s="28">
        <v>5241.1099999999997</v>
      </c>
      <c r="J35" s="21">
        <f t="shared" si="0"/>
        <v>6551.3899999999994</v>
      </c>
      <c r="K35" s="22"/>
      <c r="L35" s="22"/>
      <c r="M35" s="22"/>
      <c r="N35" s="22"/>
      <c r="O35" s="22"/>
      <c r="P35" s="22"/>
      <c r="Q35" s="22"/>
      <c r="R35" s="23"/>
      <c r="S35" s="23"/>
      <c r="T35" s="23"/>
      <c r="U35" s="23"/>
      <c r="V35" s="23"/>
      <c r="W35" s="23"/>
      <c r="X35" s="23"/>
      <c r="Y35" s="23"/>
      <c r="Z35" s="23"/>
      <c r="AA35" s="6"/>
      <c r="AB35" s="6"/>
      <c r="AC35" s="6"/>
      <c r="AD35" s="6"/>
    </row>
    <row r="36" spans="1:30" ht="18" customHeight="1" x14ac:dyDescent="0.2">
      <c r="A36" s="19" t="s">
        <v>75</v>
      </c>
      <c r="B36" s="24" t="s">
        <v>53</v>
      </c>
      <c r="C36" s="24"/>
      <c r="D36" s="24" t="s">
        <v>22</v>
      </c>
      <c r="E36" s="25">
        <v>1</v>
      </c>
      <c r="F36" s="19" t="s">
        <v>76</v>
      </c>
      <c r="G36" s="26">
        <v>0</v>
      </c>
      <c r="H36" s="28">
        <v>1310.28</v>
      </c>
      <c r="I36" s="28">
        <v>5241.1099999999997</v>
      </c>
      <c r="J36" s="21">
        <f t="shared" si="0"/>
        <v>6551.3899999999994</v>
      </c>
      <c r="K36" s="22"/>
      <c r="L36" s="22"/>
      <c r="M36" s="22"/>
      <c r="N36" s="22"/>
      <c r="O36" s="22"/>
      <c r="P36" s="22"/>
      <c r="Q36" s="22"/>
      <c r="R36" s="23"/>
      <c r="S36" s="23"/>
      <c r="T36" s="23"/>
      <c r="U36" s="23"/>
      <c r="V36" s="23"/>
      <c r="W36" s="23"/>
      <c r="X36" s="23"/>
      <c r="Y36" s="23"/>
      <c r="Z36" s="23"/>
      <c r="AA36" s="6"/>
      <c r="AB36" s="6"/>
      <c r="AC36" s="6"/>
      <c r="AD36" s="6"/>
    </row>
    <row r="37" spans="1:30" ht="18" customHeight="1" x14ac:dyDescent="0.2">
      <c r="A37" s="19" t="s">
        <v>77</v>
      </c>
      <c r="B37" s="24" t="s">
        <v>78</v>
      </c>
      <c r="C37" s="24"/>
      <c r="D37" s="24" t="s">
        <v>48</v>
      </c>
      <c r="E37" s="25">
        <v>1</v>
      </c>
      <c r="F37" s="19"/>
      <c r="G37" s="26">
        <v>0</v>
      </c>
      <c r="H37" s="28"/>
      <c r="I37" s="28"/>
      <c r="J37" s="21">
        <f t="shared" si="0"/>
        <v>0</v>
      </c>
      <c r="K37" s="22"/>
      <c r="L37" s="22"/>
      <c r="M37" s="22"/>
      <c r="N37" s="22"/>
      <c r="O37" s="22"/>
      <c r="P37" s="22"/>
      <c r="Q37" s="22"/>
      <c r="R37" s="23"/>
      <c r="S37" s="23"/>
      <c r="T37" s="23"/>
      <c r="U37" s="23"/>
      <c r="V37" s="23"/>
      <c r="W37" s="23"/>
      <c r="X37" s="23"/>
      <c r="Y37" s="23"/>
      <c r="Z37" s="23"/>
      <c r="AA37" s="6"/>
      <c r="AB37" s="6"/>
      <c r="AC37" s="6"/>
      <c r="AD37" s="6"/>
    </row>
    <row r="38" spans="1:30" ht="18" customHeight="1" x14ac:dyDescent="0.2">
      <c r="A38" s="19" t="s">
        <v>79</v>
      </c>
      <c r="B38" s="24" t="s">
        <v>78</v>
      </c>
      <c r="C38" s="24"/>
      <c r="D38" s="24" t="s">
        <v>22</v>
      </c>
      <c r="E38" s="25">
        <v>1</v>
      </c>
      <c r="F38" s="19" t="s">
        <v>80</v>
      </c>
      <c r="G38" s="26">
        <v>0</v>
      </c>
      <c r="H38" s="28">
        <v>1079.06</v>
      </c>
      <c r="I38" s="28">
        <v>4316.21</v>
      </c>
      <c r="J38" s="21">
        <f t="shared" si="0"/>
        <v>5395.27</v>
      </c>
      <c r="K38" s="22"/>
      <c r="L38" s="22"/>
      <c r="M38" s="22"/>
      <c r="N38" s="22"/>
      <c r="O38" s="22"/>
      <c r="P38" s="22"/>
      <c r="Q38" s="22"/>
      <c r="R38" s="23"/>
      <c r="S38" s="23"/>
      <c r="T38" s="23"/>
      <c r="U38" s="23"/>
      <c r="V38" s="23"/>
      <c r="W38" s="23"/>
      <c r="X38" s="23"/>
      <c r="Y38" s="23"/>
      <c r="Z38" s="23"/>
      <c r="AA38" s="6"/>
      <c r="AB38" s="6"/>
      <c r="AC38" s="6"/>
      <c r="AD38" s="6"/>
    </row>
    <row r="39" spans="1:30" ht="18" customHeight="1" x14ac:dyDescent="0.2">
      <c r="A39" s="19" t="s">
        <v>81</v>
      </c>
      <c r="B39" s="24" t="s">
        <v>78</v>
      </c>
      <c r="C39" s="24"/>
      <c r="D39" s="24" t="s">
        <v>22</v>
      </c>
      <c r="E39" s="25">
        <v>1</v>
      </c>
      <c r="F39" s="19" t="s">
        <v>82</v>
      </c>
      <c r="G39" s="26">
        <v>0</v>
      </c>
      <c r="H39" s="28">
        <v>1079.06</v>
      </c>
      <c r="I39" s="28">
        <v>4316.21</v>
      </c>
      <c r="J39" s="21">
        <f t="shared" si="0"/>
        <v>5395.27</v>
      </c>
      <c r="K39" s="22"/>
      <c r="L39" s="22"/>
      <c r="M39" s="22"/>
      <c r="N39" s="22"/>
      <c r="O39" s="22"/>
      <c r="P39" s="22"/>
      <c r="Q39" s="22"/>
      <c r="R39" s="23"/>
      <c r="S39" s="23"/>
      <c r="T39" s="23"/>
      <c r="U39" s="23"/>
      <c r="V39" s="23"/>
      <c r="W39" s="23"/>
      <c r="X39" s="23"/>
      <c r="Y39" s="23"/>
      <c r="Z39" s="23"/>
      <c r="AA39" s="6"/>
      <c r="AB39" s="6"/>
      <c r="AC39" s="6"/>
      <c r="AD39" s="6"/>
    </row>
    <row r="40" spans="1:30" ht="18" customHeight="1" x14ac:dyDescent="0.2">
      <c r="A40" s="19" t="s">
        <v>81</v>
      </c>
      <c r="B40" s="24" t="s">
        <v>78</v>
      </c>
      <c r="C40" s="24"/>
      <c r="D40" s="24" t="s">
        <v>48</v>
      </c>
      <c r="E40" s="25">
        <v>1</v>
      </c>
      <c r="F40" s="19"/>
      <c r="G40" s="26">
        <v>0</v>
      </c>
      <c r="H40" s="28"/>
      <c r="I40" s="28"/>
      <c r="J40" s="21">
        <f t="shared" si="0"/>
        <v>0</v>
      </c>
      <c r="K40" s="22"/>
      <c r="L40" s="22"/>
      <c r="M40" s="22"/>
      <c r="N40" s="22"/>
      <c r="O40" s="22"/>
      <c r="P40" s="22"/>
      <c r="Q40" s="22"/>
      <c r="R40" s="23"/>
      <c r="S40" s="23"/>
      <c r="T40" s="23"/>
      <c r="U40" s="23"/>
      <c r="V40" s="23"/>
      <c r="W40" s="23"/>
      <c r="X40" s="23"/>
      <c r="Y40" s="23"/>
      <c r="Z40" s="23"/>
      <c r="AA40" s="6"/>
      <c r="AB40" s="6"/>
      <c r="AC40" s="6"/>
      <c r="AD40" s="6"/>
    </row>
    <row r="41" spans="1:30" ht="18" customHeight="1" x14ac:dyDescent="0.2">
      <c r="A41" s="19" t="s">
        <v>81</v>
      </c>
      <c r="B41" s="24" t="s">
        <v>78</v>
      </c>
      <c r="C41" s="24"/>
      <c r="D41" s="24" t="s">
        <v>48</v>
      </c>
      <c r="E41" s="25">
        <v>1</v>
      </c>
      <c r="F41" s="19"/>
      <c r="G41" s="26">
        <v>0</v>
      </c>
      <c r="H41" s="28"/>
      <c r="I41" s="28"/>
      <c r="J41" s="21">
        <f t="shared" si="0"/>
        <v>0</v>
      </c>
      <c r="K41" s="22"/>
      <c r="L41" s="22"/>
      <c r="M41" s="22"/>
      <c r="N41" s="22"/>
      <c r="O41" s="22"/>
      <c r="P41" s="22"/>
      <c r="Q41" s="22"/>
      <c r="R41" s="23"/>
      <c r="S41" s="23"/>
      <c r="T41" s="23"/>
      <c r="U41" s="23"/>
      <c r="V41" s="23"/>
      <c r="W41" s="23"/>
      <c r="X41" s="23"/>
      <c r="Y41" s="23"/>
      <c r="Z41" s="23"/>
      <c r="AA41" s="6"/>
      <c r="AB41" s="6"/>
      <c r="AC41" s="6"/>
      <c r="AD41" s="6"/>
    </row>
    <row r="42" spans="1:30" ht="18" customHeight="1" x14ac:dyDescent="0.2">
      <c r="A42" s="19" t="s">
        <v>83</v>
      </c>
      <c r="B42" s="24" t="s">
        <v>78</v>
      </c>
      <c r="C42" s="24"/>
      <c r="D42" s="24" t="s">
        <v>48</v>
      </c>
      <c r="E42" s="25">
        <v>1</v>
      </c>
      <c r="F42" s="19"/>
      <c r="G42" s="26">
        <v>0</v>
      </c>
      <c r="H42" s="28"/>
      <c r="I42" s="28"/>
      <c r="J42" s="21">
        <f t="shared" si="0"/>
        <v>0</v>
      </c>
      <c r="K42" s="22"/>
      <c r="L42" s="22"/>
      <c r="M42" s="22"/>
      <c r="N42" s="22"/>
      <c r="O42" s="22"/>
      <c r="P42" s="22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6"/>
      <c r="AB42" s="6"/>
      <c r="AC42" s="6"/>
      <c r="AD42" s="6"/>
    </row>
    <row r="43" spans="1:30" ht="18" customHeight="1" x14ac:dyDescent="0.2">
      <c r="A43" s="19" t="s">
        <v>84</v>
      </c>
      <c r="B43" s="24" t="s">
        <v>78</v>
      </c>
      <c r="C43" s="24"/>
      <c r="D43" s="24" t="s">
        <v>28</v>
      </c>
      <c r="E43" s="25">
        <v>1</v>
      </c>
      <c r="F43" s="19" t="s">
        <v>85</v>
      </c>
      <c r="G43" s="26">
        <v>0</v>
      </c>
      <c r="H43" s="28"/>
      <c r="I43" s="28">
        <v>4316.21</v>
      </c>
      <c r="J43" s="21">
        <f t="shared" si="0"/>
        <v>4316.21</v>
      </c>
      <c r="K43" s="22"/>
      <c r="L43" s="22"/>
      <c r="M43" s="22"/>
      <c r="N43" s="22"/>
      <c r="O43" s="22"/>
      <c r="P43" s="22"/>
      <c r="Q43" s="22"/>
      <c r="R43" s="23"/>
      <c r="S43" s="23"/>
      <c r="T43" s="23"/>
      <c r="U43" s="23"/>
      <c r="V43" s="23"/>
      <c r="W43" s="23"/>
      <c r="X43" s="23"/>
      <c r="Y43" s="23"/>
      <c r="Z43" s="23"/>
      <c r="AA43" s="6"/>
      <c r="AB43" s="6"/>
      <c r="AC43" s="6"/>
      <c r="AD43" s="6"/>
    </row>
    <row r="44" spans="1:30" ht="18" customHeight="1" x14ac:dyDescent="0.2">
      <c r="A44" s="27" t="s">
        <v>86</v>
      </c>
      <c r="B44" s="24" t="s">
        <v>78</v>
      </c>
      <c r="C44" s="24"/>
      <c r="D44" s="24" t="s">
        <v>22</v>
      </c>
      <c r="E44" s="25">
        <v>1</v>
      </c>
      <c r="F44" s="19" t="s">
        <v>87</v>
      </c>
      <c r="G44" s="26">
        <v>0</v>
      </c>
      <c r="H44" s="28">
        <v>1079.06</v>
      </c>
      <c r="I44" s="28">
        <v>4316.21</v>
      </c>
      <c r="J44" s="21">
        <f t="shared" si="0"/>
        <v>5395.27</v>
      </c>
      <c r="K44" s="22"/>
      <c r="L44" s="22"/>
      <c r="M44" s="22"/>
      <c r="N44" s="22"/>
      <c r="O44" s="22"/>
      <c r="P44" s="22"/>
      <c r="Q44" s="22"/>
      <c r="R44" s="23"/>
      <c r="S44" s="23"/>
      <c r="T44" s="23"/>
      <c r="U44" s="23"/>
      <c r="V44" s="23"/>
      <c r="W44" s="23"/>
      <c r="X44" s="23"/>
      <c r="Y44" s="23"/>
      <c r="Z44" s="23"/>
      <c r="AA44" s="6"/>
      <c r="AB44" s="6"/>
      <c r="AC44" s="6"/>
      <c r="AD44" s="6"/>
    </row>
    <row r="45" spans="1:30" ht="18" customHeight="1" x14ac:dyDescent="0.2">
      <c r="A45" s="19" t="s">
        <v>88</v>
      </c>
      <c r="B45" s="24" t="s">
        <v>78</v>
      </c>
      <c r="C45" s="24"/>
      <c r="D45" s="24" t="s">
        <v>22</v>
      </c>
      <c r="E45" s="25">
        <v>1</v>
      </c>
      <c r="F45" s="19" t="s">
        <v>89</v>
      </c>
      <c r="G45" s="26">
        <v>0</v>
      </c>
      <c r="H45" s="28">
        <v>1079.06</v>
      </c>
      <c r="I45" s="28">
        <v>4316.21</v>
      </c>
      <c r="J45" s="21">
        <f t="shared" si="0"/>
        <v>5395.27</v>
      </c>
      <c r="K45" s="22"/>
      <c r="L45" s="22"/>
      <c r="M45" s="22"/>
      <c r="N45" s="22"/>
      <c r="O45" s="22"/>
      <c r="P45" s="22"/>
      <c r="Q45" s="22"/>
      <c r="R45" s="23"/>
      <c r="S45" s="23"/>
      <c r="T45" s="23"/>
      <c r="U45" s="23"/>
      <c r="V45" s="23"/>
      <c r="W45" s="23"/>
      <c r="X45" s="23"/>
      <c r="Y45" s="23"/>
      <c r="Z45" s="23"/>
      <c r="AA45" s="6"/>
      <c r="AB45" s="6"/>
      <c r="AC45" s="6"/>
      <c r="AD45" s="6"/>
    </row>
    <row r="46" spans="1:30" ht="18" customHeight="1" x14ac:dyDescent="0.2">
      <c r="A46" s="19" t="s">
        <v>90</v>
      </c>
      <c r="B46" s="24" t="s">
        <v>78</v>
      </c>
      <c r="C46" s="24"/>
      <c r="D46" s="24" t="s">
        <v>22</v>
      </c>
      <c r="E46" s="25">
        <v>1</v>
      </c>
      <c r="F46" s="19" t="s">
        <v>91</v>
      </c>
      <c r="G46" s="26">
        <v>0</v>
      </c>
      <c r="H46" s="28">
        <v>1079.06</v>
      </c>
      <c r="I46" s="28">
        <v>4316.21</v>
      </c>
      <c r="J46" s="21">
        <f t="shared" si="0"/>
        <v>5395.27</v>
      </c>
      <c r="K46" s="22"/>
      <c r="L46" s="22"/>
      <c r="M46" s="22"/>
      <c r="N46" s="22"/>
      <c r="O46" s="22"/>
      <c r="P46" s="22"/>
      <c r="Q46" s="22"/>
      <c r="R46" s="23"/>
      <c r="S46" s="23"/>
      <c r="T46" s="23"/>
      <c r="U46" s="23"/>
      <c r="V46" s="23"/>
      <c r="W46" s="23"/>
      <c r="X46" s="23"/>
      <c r="Y46" s="23"/>
      <c r="Z46" s="23"/>
      <c r="AA46" s="6"/>
      <c r="AB46" s="6"/>
      <c r="AC46" s="6"/>
      <c r="AD46" s="6"/>
    </row>
    <row r="47" spans="1:30" ht="18" customHeight="1" x14ac:dyDescent="0.2">
      <c r="A47" s="19" t="s">
        <v>92</v>
      </c>
      <c r="B47" s="24" t="s">
        <v>93</v>
      </c>
      <c r="C47" s="24"/>
      <c r="D47" s="24" t="s">
        <v>48</v>
      </c>
      <c r="E47" s="25">
        <v>1</v>
      </c>
      <c r="F47" s="19"/>
      <c r="G47" s="26">
        <v>0</v>
      </c>
      <c r="H47" s="28"/>
      <c r="I47" s="28"/>
      <c r="J47" s="21">
        <f t="shared" si="0"/>
        <v>0</v>
      </c>
      <c r="K47" s="22"/>
      <c r="L47" s="22"/>
      <c r="M47" s="22"/>
      <c r="N47" s="22"/>
      <c r="O47" s="22"/>
      <c r="P47" s="22"/>
      <c r="Q47" s="22"/>
      <c r="R47" s="23"/>
      <c r="S47" s="23"/>
      <c r="T47" s="23"/>
      <c r="U47" s="23"/>
      <c r="V47" s="23"/>
      <c r="W47" s="23"/>
      <c r="X47" s="23"/>
      <c r="Y47" s="23"/>
      <c r="Z47" s="23"/>
      <c r="AA47" s="6"/>
      <c r="AB47" s="6"/>
      <c r="AC47" s="6"/>
      <c r="AD47" s="6"/>
    </row>
    <row r="48" spans="1:30" ht="18" customHeight="1" x14ac:dyDescent="0.2">
      <c r="A48" s="19" t="s">
        <v>94</v>
      </c>
      <c r="B48" s="24" t="s">
        <v>95</v>
      </c>
      <c r="C48" s="24"/>
      <c r="D48" s="24" t="s">
        <v>22</v>
      </c>
      <c r="E48" s="25">
        <v>1</v>
      </c>
      <c r="F48" s="19" t="s">
        <v>96</v>
      </c>
      <c r="G48" s="26">
        <v>0</v>
      </c>
      <c r="H48" s="28">
        <v>770.75</v>
      </c>
      <c r="I48" s="28">
        <v>3083.01</v>
      </c>
      <c r="J48" s="21">
        <f t="shared" si="0"/>
        <v>3853.76</v>
      </c>
      <c r="K48" s="22"/>
      <c r="L48" s="22"/>
      <c r="M48" s="22"/>
      <c r="N48" s="22"/>
      <c r="O48" s="22"/>
      <c r="P48" s="22"/>
      <c r="Q48" s="22"/>
      <c r="R48" s="23"/>
      <c r="S48" s="23"/>
      <c r="T48" s="23"/>
      <c r="U48" s="23"/>
      <c r="V48" s="23"/>
      <c r="W48" s="23"/>
      <c r="X48" s="23"/>
      <c r="Y48" s="23"/>
      <c r="Z48" s="23"/>
      <c r="AA48" s="6"/>
      <c r="AB48" s="6"/>
      <c r="AC48" s="6"/>
      <c r="AD48" s="6"/>
    </row>
    <row r="49" spans="1:30" ht="18" customHeight="1" x14ac:dyDescent="0.2">
      <c r="A49" s="19" t="s">
        <v>94</v>
      </c>
      <c r="B49" s="24" t="s">
        <v>95</v>
      </c>
      <c r="C49" s="24"/>
      <c r="D49" s="24" t="s">
        <v>48</v>
      </c>
      <c r="E49" s="25">
        <v>1</v>
      </c>
      <c r="F49" s="29"/>
      <c r="G49" s="26">
        <v>0</v>
      </c>
      <c r="H49" s="28"/>
      <c r="I49" s="28"/>
      <c r="J49" s="21">
        <f t="shared" si="0"/>
        <v>0</v>
      </c>
      <c r="K49" s="22"/>
      <c r="L49" s="22"/>
      <c r="M49" s="22"/>
      <c r="N49" s="22"/>
      <c r="O49" s="22"/>
      <c r="P49" s="22"/>
      <c r="Q49" s="22"/>
      <c r="R49" s="23"/>
      <c r="S49" s="23"/>
      <c r="T49" s="23"/>
      <c r="U49" s="23"/>
      <c r="V49" s="23"/>
      <c r="W49" s="23"/>
      <c r="X49" s="23"/>
      <c r="Y49" s="23"/>
      <c r="Z49" s="23"/>
      <c r="AA49" s="6"/>
      <c r="AB49" s="6"/>
      <c r="AC49" s="6"/>
      <c r="AD49" s="6"/>
    </row>
    <row r="50" spans="1:30" ht="18" customHeight="1" x14ac:dyDescent="0.2">
      <c r="A50" s="19" t="s">
        <v>97</v>
      </c>
      <c r="B50" s="24" t="s">
        <v>95</v>
      </c>
      <c r="C50" s="24"/>
      <c r="D50" s="24" t="s">
        <v>22</v>
      </c>
      <c r="E50" s="25">
        <v>1</v>
      </c>
      <c r="F50" s="19" t="s">
        <v>98</v>
      </c>
      <c r="G50" s="26">
        <v>0</v>
      </c>
      <c r="H50" s="28">
        <v>770.75</v>
      </c>
      <c r="I50" s="28">
        <v>3083.01</v>
      </c>
      <c r="J50" s="21">
        <f t="shared" si="0"/>
        <v>3853.76</v>
      </c>
      <c r="K50" s="22"/>
      <c r="L50" s="22"/>
      <c r="M50" s="22"/>
      <c r="N50" s="22"/>
      <c r="O50" s="22"/>
      <c r="P50" s="22"/>
      <c r="Q50" s="22"/>
      <c r="R50" s="23"/>
      <c r="S50" s="23"/>
      <c r="T50" s="23"/>
      <c r="U50" s="23"/>
      <c r="V50" s="23"/>
      <c r="W50" s="23"/>
      <c r="X50" s="23"/>
      <c r="Y50" s="23"/>
      <c r="Z50" s="23"/>
      <c r="AA50" s="6"/>
      <c r="AB50" s="6"/>
      <c r="AC50" s="6"/>
      <c r="AD50" s="6"/>
    </row>
    <row r="51" spans="1:30" ht="18" customHeight="1" x14ac:dyDescent="0.2">
      <c r="A51" s="19" t="s">
        <v>99</v>
      </c>
      <c r="B51" s="24" t="s">
        <v>95</v>
      </c>
      <c r="C51" s="24"/>
      <c r="D51" s="24" t="s">
        <v>22</v>
      </c>
      <c r="E51" s="25">
        <v>1</v>
      </c>
      <c r="F51" s="19" t="s">
        <v>100</v>
      </c>
      <c r="G51" s="26">
        <v>0</v>
      </c>
      <c r="H51" s="28">
        <v>770.75</v>
      </c>
      <c r="I51" s="28">
        <v>3083.01</v>
      </c>
      <c r="J51" s="21">
        <f t="shared" si="0"/>
        <v>3853.76</v>
      </c>
      <c r="K51" s="22"/>
      <c r="L51" s="22"/>
      <c r="M51" s="22"/>
      <c r="N51" s="22"/>
      <c r="O51" s="22"/>
      <c r="P51" s="22"/>
      <c r="Q51" s="22"/>
      <c r="R51" s="23"/>
      <c r="S51" s="23"/>
      <c r="T51" s="23"/>
      <c r="U51" s="23"/>
      <c r="V51" s="23"/>
      <c r="W51" s="23"/>
      <c r="X51" s="23"/>
      <c r="Y51" s="23"/>
      <c r="Z51" s="23"/>
      <c r="AA51" s="6"/>
      <c r="AB51" s="6"/>
      <c r="AC51" s="6"/>
      <c r="AD51" s="6"/>
    </row>
    <row r="52" spans="1:30" ht="18" customHeight="1" x14ac:dyDescent="0.2">
      <c r="A52" s="19" t="s">
        <v>99</v>
      </c>
      <c r="B52" s="24" t="s">
        <v>95</v>
      </c>
      <c r="C52" s="24"/>
      <c r="D52" s="24" t="s">
        <v>22</v>
      </c>
      <c r="E52" s="25">
        <v>1</v>
      </c>
      <c r="F52" s="19" t="s">
        <v>101</v>
      </c>
      <c r="G52" s="26">
        <v>0</v>
      </c>
      <c r="H52" s="28">
        <v>770.75</v>
      </c>
      <c r="I52" s="28">
        <v>3083.01</v>
      </c>
      <c r="J52" s="21">
        <f t="shared" si="0"/>
        <v>3853.76</v>
      </c>
      <c r="K52" s="22"/>
      <c r="L52" s="22"/>
      <c r="M52" s="22"/>
      <c r="N52" s="22"/>
      <c r="O52" s="22"/>
      <c r="P52" s="22"/>
      <c r="Q52" s="22"/>
      <c r="R52" s="23"/>
      <c r="S52" s="23"/>
      <c r="T52" s="23"/>
      <c r="U52" s="23"/>
      <c r="V52" s="23"/>
      <c r="W52" s="23"/>
      <c r="X52" s="23"/>
      <c r="Y52" s="23"/>
      <c r="Z52" s="23"/>
      <c r="AA52" s="6"/>
      <c r="AB52" s="6"/>
      <c r="AC52" s="6"/>
      <c r="AD52" s="6"/>
    </row>
    <row r="53" spans="1:30" ht="18" customHeight="1" x14ac:dyDescent="0.2">
      <c r="A53" s="19" t="s">
        <v>102</v>
      </c>
      <c r="B53" s="24" t="s">
        <v>95</v>
      </c>
      <c r="C53" s="24"/>
      <c r="D53" s="24" t="s">
        <v>48</v>
      </c>
      <c r="E53" s="25">
        <v>1</v>
      </c>
      <c r="F53" s="19"/>
      <c r="G53" s="26">
        <v>0</v>
      </c>
      <c r="H53" s="28"/>
      <c r="I53" s="28"/>
      <c r="J53" s="21">
        <f t="shared" si="0"/>
        <v>0</v>
      </c>
      <c r="K53" s="22"/>
      <c r="L53" s="22"/>
      <c r="M53" s="22"/>
      <c r="N53" s="22"/>
      <c r="O53" s="22"/>
      <c r="P53" s="22"/>
      <c r="Q53" s="22"/>
      <c r="R53" s="23"/>
      <c r="S53" s="23"/>
      <c r="T53" s="23"/>
      <c r="U53" s="23"/>
      <c r="V53" s="23"/>
      <c r="W53" s="23"/>
      <c r="X53" s="23"/>
      <c r="Y53" s="23"/>
      <c r="Z53" s="23"/>
      <c r="AA53" s="6"/>
      <c r="AB53" s="6"/>
      <c r="AC53" s="6"/>
      <c r="AD53" s="6"/>
    </row>
    <row r="54" spans="1:30" ht="18" customHeight="1" x14ac:dyDescent="0.2">
      <c r="A54" s="27" t="s">
        <v>103</v>
      </c>
      <c r="B54" s="24" t="s">
        <v>95</v>
      </c>
      <c r="C54" s="24"/>
      <c r="D54" s="24" t="s">
        <v>22</v>
      </c>
      <c r="E54" s="25">
        <v>1</v>
      </c>
      <c r="F54" s="19" t="s">
        <v>104</v>
      </c>
      <c r="G54" s="26">
        <v>0</v>
      </c>
      <c r="H54" s="28">
        <v>770.75</v>
      </c>
      <c r="I54" s="28">
        <v>3083.01</v>
      </c>
      <c r="J54" s="21">
        <f t="shared" si="0"/>
        <v>3853.76</v>
      </c>
      <c r="K54" s="22"/>
      <c r="L54" s="22"/>
      <c r="M54" s="22"/>
      <c r="N54" s="22"/>
      <c r="O54" s="22"/>
      <c r="P54" s="22"/>
      <c r="Q54" s="22"/>
      <c r="R54" s="23"/>
      <c r="S54" s="23"/>
      <c r="T54" s="23"/>
      <c r="U54" s="23"/>
      <c r="V54" s="23"/>
      <c r="W54" s="23"/>
      <c r="X54" s="23"/>
      <c r="Y54" s="23"/>
      <c r="Z54" s="23"/>
      <c r="AA54" s="6"/>
      <c r="AB54" s="6"/>
      <c r="AC54" s="6"/>
      <c r="AD54" s="6"/>
    </row>
    <row r="55" spans="1:30" ht="18" customHeight="1" x14ac:dyDescent="0.2">
      <c r="A55" s="19" t="s">
        <v>105</v>
      </c>
      <c r="B55" s="24" t="s">
        <v>95</v>
      </c>
      <c r="C55" s="24"/>
      <c r="D55" s="24" t="s">
        <v>22</v>
      </c>
      <c r="E55" s="25">
        <v>1</v>
      </c>
      <c r="F55" s="19" t="s">
        <v>106</v>
      </c>
      <c r="G55" s="26">
        <v>0</v>
      </c>
      <c r="H55" s="28">
        <v>770.75</v>
      </c>
      <c r="I55" s="28">
        <v>3083.01</v>
      </c>
      <c r="J55" s="21">
        <f t="shared" si="0"/>
        <v>3853.76</v>
      </c>
      <c r="K55" s="22"/>
      <c r="L55" s="22"/>
      <c r="M55" s="22"/>
      <c r="N55" s="22"/>
      <c r="O55" s="22"/>
      <c r="P55" s="22"/>
      <c r="Q55" s="22"/>
      <c r="R55" s="23"/>
      <c r="S55" s="23"/>
      <c r="T55" s="23"/>
      <c r="U55" s="23"/>
      <c r="V55" s="23"/>
      <c r="W55" s="23"/>
      <c r="X55" s="23"/>
      <c r="Y55" s="23"/>
      <c r="Z55" s="23"/>
      <c r="AA55" s="6"/>
      <c r="AB55" s="6"/>
      <c r="AC55" s="6"/>
      <c r="AD55" s="6"/>
    </row>
    <row r="56" spans="1:30" ht="18" customHeight="1" x14ac:dyDescent="0.2">
      <c r="A56" s="19" t="s">
        <v>107</v>
      </c>
      <c r="B56" s="24" t="s">
        <v>95</v>
      </c>
      <c r="C56" s="24"/>
      <c r="D56" s="24" t="s">
        <v>22</v>
      </c>
      <c r="E56" s="25">
        <v>1</v>
      </c>
      <c r="F56" s="19" t="s">
        <v>108</v>
      </c>
      <c r="G56" s="26">
        <v>0</v>
      </c>
      <c r="H56" s="28">
        <v>770.75</v>
      </c>
      <c r="I56" s="28">
        <v>3083.01</v>
      </c>
      <c r="J56" s="21">
        <f t="shared" si="0"/>
        <v>3853.76</v>
      </c>
      <c r="K56" s="22"/>
      <c r="L56" s="22"/>
      <c r="M56" s="22"/>
      <c r="N56" s="22"/>
      <c r="O56" s="22"/>
      <c r="P56" s="22"/>
      <c r="Q56" s="22"/>
      <c r="R56" s="23"/>
      <c r="S56" s="23"/>
      <c r="T56" s="23"/>
      <c r="U56" s="23"/>
      <c r="V56" s="23"/>
      <c r="W56" s="23"/>
      <c r="X56" s="23"/>
      <c r="Y56" s="23"/>
      <c r="Z56" s="23"/>
      <c r="AA56" s="6"/>
      <c r="AB56" s="6"/>
      <c r="AC56" s="6"/>
      <c r="AD56" s="6"/>
    </row>
    <row r="57" spans="1:30" ht="18" customHeight="1" x14ac:dyDescent="0.2">
      <c r="A57" s="19" t="s">
        <v>109</v>
      </c>
      <c r="B57" s="24" t="s">
        <v>95</v>
      </c>
      <c r="C57" s="24"/>
      <c r="D57" s="24" t="s">
        <v>22</v>
      </c>
      <c r="E57" s="25">
        <v>1</v>
      </c>
      <c r="F57" s="19" t="s">
        <v>110</v>
      </c>
      <c r="G57" s="26">
        <v>0</v>
      </c>
      <c r="H57" s="28">
        <v>770.75</v>
      </c>
      <c r="I57" s="28">
        <v>3083.01</v>
      </c>
      <c r="J57" s="21">
        <f t="shared" si="0"/>
        <v>3853.76</v>
      </c>
      <c r="K57" s="22"/>
      <c r="L57" s="22"/>
      <c r="M57" s="22"/>
      <c r="N57" s="22"/>
      <c r="O57" s="22"/>
      <c r="P57" s="22"/>
      <c r="Q57" s="22"/>
      <c r="R57" s="23"/>
      <c r="S57" s="23"/>
      <c r="T57" s="23"/>
      <c r="U57" s="23"/>
      <c r="V57" s="23"/>
      <c r="W57" s="23"/>
      <c r="X57" s="23"/>
      <c r="Y57" s="23"/>
      <c r="Z57" s="23"/>
      <c r="AA57" s="6"/>
      <c r="AB57" s="6"/>
      <c r="AC57" s="6"/>
      <c r="AD57" s="6"/>
    </row>
    <row r="58" spans="1:30" ht="18" customHeight="1" x14ac:dyDescent="0.2">
      <c r="A58" s="19" t="s">
        <v>111</v>
      </c>
      <c r="B58" s="24" t="s">
        <v>95</v>
      </c>
      <c r="C58" s="24"/>
      <c r="D58" s="24" t="s">
        <v>22</v>
      </c>
      <c r="E58" s="25">
        <v>1</v>
      </c>
      <c r="F58" s="19" t="s">
        <v>112</v>
      </c>
      <c r="G58" s="26">
        <v>0</v>
      </c>
      <c r="H58" s="28">
        <v>770.75</v>
      </c>
      <c r="I58" s="28">
        <v>3083.01</v>
      </c>
      <c r="J58" s="21">
        <f t="shared" si="0"/>
        <v>3853.76</v>
      </c>
      <c r="K58" s="22"/>
      <c r="L58" s="22"/>
      <c r="M58" s="22"/>
      <c r="N58" s="22"/>
      <c r="O58" s="22"/>
      <c r="P58" s="22"/>
      <c r="Q58" s="22"/>
      <c r="R58" s="23"/>
      <c r="S58" s="23"/>
      <c r="T58" s="23"/>
      <c r="U58" s="23"/>
      <c r="V58" s="23"/>
      <c r="W58" s="23"/>
      <c r="X58" s="23"/>
      <c r="Y58" s="23"/>
      <c r="Z58" s="23"/>
      <c r="AA58" s="6"/>
      <c r="AB58" s="6"/>
      <c r="AC58" s="6"/>
      <c r="AD58" s="6"/>
    </row>
    <row r="59" spans="1:30" ht="18" customHeight="1" x14ac:dyDescent="0.2">
      <c r="A59" s="19" t="s">
        <v>113</v>
      </c>
      <c r="B59" s="24" t="s">
        <v>95</v>
      </c>
      <c r="C59" s="24"/>
      <c r="D59" s="24" t="s">
        <v>22</v>
      </c>
      <c r="E59" s="25">
        <v>1</v>
      </c>
      <c r="F59" s="19" t="s">
        <v>114</v>
      </c>
      <c r="G59" s="26">
        <v>0</v>
      </c>
      <c r="H59" s="28">
        <v>770.75</v>
      </c>
      <c r="I59" s="28">
        <v>3083.01</v>
      </c>
      <c r="J59" s="21">
        <f t="shared" si="0"/>
        <v>3853.76</v>
      </c>
      <c r="K59" s="22"/>
      <c r="L59" s="22"/>
      <c r="M59" s="22"/>
      <c r="N59" s="22"/>
      <c r="O59" s="22"/>
      <c r="P59" s="22"/>
      <c r="Q59" s="22"/>
      <c r="R59" s="23"/>
      <c r="S59" s="23"/>
      <c r="T59" s="23"/>
      <c r="U59" s="23"/>
      <c r="V59" s="23"/>
      <c r="W59" s="23"/>
      <c r="X59" s="23"/>
      <c r="Y59" s="23"/>
      <c r="Z59" s="23"/>
      <c r="AA59" s="6"/>
      <c r="AB59" s="6"/>
      <c r="AC59" s="6"/>
      <c r="AD59" s="6"/>
    </row>
    <row r="60" spans="1:30" ht="18" customHeight="1" x14ac:dyDescent="0.2">
      <c r="A60" s="19" t="s">
        <v>115</v>
      </c>
      <c r="B60" s="24" t="s">
        <v>95</v>
      </c>
      <c r="C60" s="24"/>
      <c r="D60" s="24" t="s">
        <v>22</v>
      </c>
      <c r="E60" s="25">
        <v>1</v>
      </c>
      <c r="F60" s="19" t="s">
        <v>116</v>
      </c>
      <c r="G60" s="26">
        <v>0</v>
      </c>
      <c r="H60" s="28">
        <v>770.75</v>
      </c>
      <c r="I60" s="28">
        <v>3083.01</v>
      </c>
      <c r="J60" s="21">
        <f t="shared" si="0"/>
        <v>3853.76</v>
      </c>
      <c r="K60" s="22"/>
      <c r="L60" s="22"/>
      <c r="M60" s="22"/>
      <c r="N60" s="22"/>
      <c r="O60" s="22"/>
      <c r="P60" s="22"/>
      <c r="Q60" s="22"/>
      <c r="R60" s="23"/>
      <c r="S60" s="23"/>
      <c r="T60" s="23"/>
      <c r="U60" s="23"/>
      <c r="V60" s="23"/>
      <c r="W60" s="23"/>
      <c r="X60" s="23"/>
      <c r="Y60" s="23"/>
      <c r="Z60" s="23"/>
      <c r="AA60" s="6"/>
      <c r="AB60" s="6"/>
      <c r="AC60" s="6"/>
      <c r="AD60" s="6"/>
    </row>
    <row r="61" spans="1:30" ht="18" customHeight="1" x14ac:dyDescent="0.2">
      <c r="A61" s="19" t="s">
        <v>117</v>
      </c>
      <c r="B61" s="24" t="s">
        <v>95</v>
      </c>
      <c r="C61" s="24"/>
      <c r="D61" s="24" t="s">
        <v>48</v>
      </c>
      <c r="E61" s="25">
        <v>1</v>
      </c>
      <c r="F61" s="19"/>
      <c r="G61" s="26">
        <v>0</v>
      </c>
      <c r="H61" s="28"/>
      <c r="I61" s="28"/>
      <c r="J61" s="21">
        <f t="shared" si="0"/>
        <v>0</v>
      </c>
      <c r="K61" s="22"/>
      <c r="L61" s="22"/>
      <c r="M61" s="22"/>
      <c r="N61" s="22"/>
      <c r="O61" s="22"/>
      <c r="P61" s="22"/>
      <c r="Q61" s="22"/>
      <c r="R61" s="23"/>
      <c r="S61" s="23"/>
      <c r="T61" s="23"/>
      <c r="U61" s="23"/>
      <c r="V61" s="23"/>
      <c r="W61" s="23"/>
      <c r="X61" s="23"/>
      <c r="Y61" s="23"/>
      <c r="Z61" s="23"/>
      <c r="AA61" s="6"/>
      <c r="AB61" s="6"/>
      <c r="AC61" s="6"/>
      <c r="AD61" s="6"/>
    </row>
    <row r="62" spans="1:30" ht="18" customHeight="1" x14ac:dyDescent="0.2">
      <c r="A62" s="19" t="s">
        <v>118</v>
      </c>
      <c r="B62" s="24" t="s">
        <v>95</v>
      </c>
      <c r="C62" s="24"/>
      <c r="D62" s="24" t="s">
        <v>22</v>
      </c>
      <c r="E62" s="25">
        <v>1</v>
      </c>
      <c r="F62" s="19" t="s">
        <v>119</v>
      </c>
      <c r="G62" s="26">
        <v>0</v>
      </c>
      <c r="H62" s="28">
        <v>770.75</v>
      </c>
      <c r="I62" s="28">
        <v>3083.01</v>
      </c>
      <c r="J62" s="21">
        <f t="shared" si="0"/>
        <v>3853.76</v>
      </c>
      <c r="K62" s="22"/>
      <c r="L62" s="22"/>
      <c r="M62" s="22"/>
      <c r="N62" s="22"/>
      <c r="O62" s="22"/>
      <c r="P62" s="22"/>
      <c r="Q62" s="22"/>
      <c r="R62" s="23"/>
      <c r="S62" s="23"/>
      <c r="T62" s="23"/>
      <c r="U62" s="23"/>
      <c r="V62" s="23"/>
      <c r="W62" s="23"/>
      <c r="X62" s="23"/>
      <c r="Y62" s="23"/>
      <c r="Z62" s="23"/>
      <c r="AA62" s="6"/>
      <c r="AB62" s="6"/>
      <c r="AC62" s="6"/>
      <c r="AD62" s="6"/>
    </row>
    <row r="63" spans="1:30" ht="18" customHeight="1" x14ac:dyDescent="0.2">
      <c r="A63" s="19" t="s">
        <v>120</v>
      </c>
      <c r="B63" s="24" t="s">
        <v>95</v>
      </c>
      <c r="C63" s="24"/>
      <c r="D63" s="24" t="s">
        <v>22</v>
      </c>
      <c r="E63" s="25">
        <v>1</v>
      </c>
      <c r="F63" s="19" t="s">
        <v>121</v>
      </c>
      <c r="G63" s="26">
        <v>0</v>
      </c>
      <c r="H63" s="28">
        <v>770.75</v>
      </c>
      <c r="I63" s="28">
        <v>3083.01</v>
      </c>
      <c r="J63" s="21">
        <f t="shared" si="0"/>
        <v>3853.76</v>
      </c>
      <c r="K63" s="22"/>
      <c r="L63" s="22"/>
      <c r="M63" s="22"/>
      <c r="N63" s="22"/>
      <c r="O63" s="22"/>
      <c r="P63" s="22"/>
      <c r="Q63" s="22"/>
      <c r="R63" s="23"/>
      <c r="S63" s="23"/>
      <c r="T63" s="23"/>
      <c r="U63" s="23"/>
      <c r="V63" s="23"/>
      <c r="W63" s="23"/>
      <c r="X63" s="23"/>
      <c r="Y63" s="23"/>
      <c r="Z63" s="23"/>
      <c r="AA63" s="6"/>
      <c r="AB63" s="6"/>
      <c r="AC63" s="6"/>
      <c r="AD63" s="6"/>
    </row>
    <row r="64" spans="1:30" ht="18" customHeight="1" x14ac:dyDescent="0.2">
      <c r="A64" s="19" t="s">
        <v>122</v>
      </c>
      <c r="B64" s="24" t="s">
        <v>95</v>
      </c>
      <c r="C64" s="24"/>
      <c r="D64" s="24" t="s">
        <v>22</v>
      </c>
      <c r="E64" s="25">
        <v>1</v>
      </c>
      <c r="F64" s="19" t="s">
        <v>123</v>
      </c>
      <c r="G64" s="26">
        <v>0</v>
      </c>
      <c r="H64" s="28">
        <v>770.75</v>
      </c>
      <c r="I64" s="28">
        <v>3083.01</v>
      </c>
      <c r="J64" s="21">
        <f t="shared" si="0"/>
        <v>3853.76</v>
      </c>
      <c r="K64" s="22"/>
      <c r="L64" s="22"/>
      <c r="M64" s="22"/>
      <c r="N64" s="22"/>
      <c r="O64" s="22"/>
      <c r="P64" s="22"/>
      <c r="Q64" s="22"/>
      <c r="R64" s="23"/>
      <c r="S64" s="23"/>
      <c r="T64" s="23"/>
      <c r="U64" s="23"/>
      <c r="V64" s="23"/>
      <c r="W64" s="23"/>
      <c r="X64" s="23"/>
      <c r="Y64" s="23"/>
      <c r="Z64" s="23"/>
      <c r="AA64" s="6"/>
      <c r="AB64" s="6"/>
      <c r="AC64" s="6"/>
      <c r="AD64" s="6"/>
    </row>
    <row r="65" spans="1:30" ht="18" customHeight="1" x14ac:dyDescent="0.2">
      <c r="A65" s="19" t="s">
        <v>124</v>
      </c>
      <c r="B65" s="24" t="s">
        <v>125</v>
      </c>
      <c r="C65" s="24"/>
      <c r="D65" s="24" t="s">
        <v>22</v>
      </c>
      <c r="E65" s="25">
        <v>1</v>
      </c>
      <c r="F65" s="19" t="s">
        <v>126</v>
      </c>
      <c r="G65" s="26">
        <v>0</v>
      </c>
      <c r="H65" s="28">
        <v>500.99</v>
      </c>
      <c r="I65" s="28">
        <v>2003.96</v>
      </c>
      <c r="J65" s="21">
        <f t="shared" si="0"/>
        <v>2504.9499999999998</v>
      </c>
      <c r="K65" s="22"/>
      <c r="L65" s="22"/>
      <c r="M65" s="22"/>
      <c r="N65" s="22"/>
      <c r="O65" s="22"/>
      <c r="P65" s="22"/>
      <c r="Q65" s="22"/>
      <c r="R65" s="23"/>
      <c r="S65" s="23"/>
      <c r="T65" s="23"/>
      <c r="U65" s="23"/>
      <c r="V65" s="23"/>
      <c r="W65" s="23"/>
      <c r="X65" s="23"/>
      <c r="Y65" s="23"/>
      <c r="Z65" s="23"/>
      <c r="AA65" s="6"/>
      <c r="AB65" s="6"/>
      <c r="AC65" s="6"/>
      <c r="AD65" s="6"/>
    </row>
    <row r="66" spans="1:30" ht="18" customHeight="1" x14ac:dyDescent="0.2">
      <c r="A66" s="19" t="s">
        <v>127</v>
      </c>
      <c r="B66" s="24" t="s">
        <v>125</v>
      </c>
      <c r="C66" s="24"/>
      <c r="D66" s="24" t="s">
        <v>48</v>
      </c>
      <c r="E66" s="25">
        <v>1</v>
      </c>
      <c r="F66" s="19"/>
      <c r="G66" s="26">
        <v>0</v>
      </c>
      <c r="H66" s="28"/>
      <c r="I66" s="28"/>
      <c r="J66" s="21">
        <f t="shared" si="0"/>
        <v>0</v>
      </c>
      <c r="K66" s="22"/>
      <c r="L66" s="22"/>
      <c r="M66" s="22"/>
      <c r="N66" s="22"/>
      <c r="O66" s="22"/>
      <c r="P66" s="22"/>
      <c r="Q66" s="22"/>
      <c r="R66" s="23"/>
      <c r="S66" s="23"/>
      <c r="T66" s="23"/>
      <c r="U66" s="23"/>
      <c r="V66" s="23"/>
      <c r="W66" s="23"/>
      <c r="X66" s="23"/>
      <c r="Y66" s="23"/>
      <c r="Z66" s="23"/>
      <c r="AA66" s="6"/>
      <c r="AB66" s="6"/>
      <c r="AC66" s="6"/>
      <c r="AD66" s="6"/>
    </row>
    <row r="67" spans="1:30" ht="18" customHeight="1" x14ac:dyDescent="0.2">
      <c r="A67" s="19" t="s">
        <v>128</v>
      </c>
      <c r="B67" s="24" t="s">
        <v>125</v>
      </c>
      <c r="C67" s="24"/>
      <c r="D67" s="24" t="s">
        <v>22</v>
      </c>
      <c r="E67" s="25">
        <v>1</v>
      </c>
      <c r="F67" s="19" t="s">
        <v>129</v>
      </c>
      <c r="G67" s="26">
        <v>0</v>
      </c>
      <c r="H67" s="28">
        <v>500.99</v>
      </c>
      <c r="I67" s="28">
        <v>2003.96</v>
      </c>
      <c r="J67" s="21">
        <f t="shared" si="0"/>
        <v>2504.9499999999998</v>
      </c>
      <c r="K67" s="22"/>
      <c r="L67" s="22"/>
      <c r="M67" s="22"/>
      <c r="N67" s="22"/>
      <c r="O67" s="22"/>
      <c r="P67" s="22"/>
      <c r="Q67" s="22"/>
      <c r="R67" s="23"/>
      <c r="S67" s="23"/>
      <c r="T67" s="23"/>
      <c r="U67" s="23"/>
      <c r="V67" s="23"/>
      <c r="W67" s="23"/>
      <c r="X67" s="23"/>
      <c r="Y67" s="23"/>
      <c r="Z67" s="23"/>
      <c r="AA67" s="6"/>
      <c r="AB67" s="6"/>
      <c r="AC67" s="6"/>
      <c r="AD67" s="6"/>
    </row>
    <row r="68" spans="1:30" ht="18" customHeight="1" x14ac:dyDescent="0.2">
      <c r="A68" s="19" t="s">
        <v>130</v>
      </c>
      <c r="B68" s="24" t="s">
        <v>125</v>
      </c>
      <c r="C68" s="24"/>
      <c r="D68" s="24" t="s">
        <v>22</v>
      </c>
      <c r="E68" s="25">
        <v>1</v>
      </c>
      <c r="F68" s="19" t="s">
        <v>131</v>
      </c>
      <c r="G68" s="26">
        <v>0</v>
      </c>
      <c r="H68" s="28">
        <v>500.99</v>
      </c>
      <c r="I68" s="28">
        <v>2003.96</v>
      </c>
      <c r="J68" s="21">
        <f t="shared" si="0"/>
        <v>2504.9499999999998</v>
      </c>
      <c r="K68" s="22"/>
      <c r="L68" s="22"/>
      <c r="M68" s="22"/>
      <c r="N68" s="22"/>
      <c r="O68" s="22"/>
      <c r="P68" s="22"/>
      <c r="Q68" s="22"/>
      <c r="R68" s="23"/>
      <c r="S68" s="23"/>
      <c r="T68" s="23"/>
      <c r="U68" s="23"/>
      <c r="V68" s="23"/>
      <c r="W68" s="23"/>
      <c r="X68" s="23"/>
      <c r="Y68" s="23"/>
      <c r="Z68" s="23"/>
      <c r="AA68" s="6"/>
      <c r="AB68" s="6"/>
      <c r="AC68" s="6"/>
      <c r="AD68" s="6"/>
    </row>
    <row r="69" spans="1:30" ht="18" customHeight="1" x14ac:dyDescent="0.2">
      <c r="A69" s="19" t="s">
        <v>132</v>
      </c>
      <c r="B69" s="24" t="s">
        <v>125</v>
      </c>
      <c r="C69" s="24"/>
      <c r="D69" s="24" t="s">
        <v>22</v>
      </c>
      <c r="E69" s="25">
        <v>1</v>
      </c>
      <c r="F69" s="19" t="s">
        <v>133</v>
      </c>
      <c r="G69" s="26">
        <v>0</v>
      </c>
      <c r="H69" s="28">
        <v>500.99</v>
      </c>
      <c r="I69" s="28">
        <v>2003.96</v>
      </c>
      <c r="J69" s="21">
        <f t="shared" si="0"/>
        <v>2504.9499999999998</v>
      </c>
      <c r="K69" s="22"/>
      <c r="L69" s="22"/>
      <c r="M69" s="22"/>
      <c r="N69" s="22"/>
      <c r="O69" s="22"/>
      <c r="P69" s="22"/>
      <c r="Q69" s="22"/>
      <c r="R69" s="23"/>
      <c r="S69" s="23"/>
      <c r="T69" s="23"/>
      <c r="U69" s="23"/>
      <c r="V69" s="23"/>
      <c r="W69" s="23"/>
      <c r="X69" s="23"/>
      <c r="Y69" s="23"/>
      <c r="Z69" s="23"/>
      <c r="AA69" s="6"/>
      <c r="AB69" s="6"/>
      <c r="AC69" s="6"/>
      <c r="AD69" s="6"/>
    </row>
    <row r="70" spans="1:30" ht="18" customHeight="1" x14ac:dyDescent="0.2">
      <c r="A70" s="19" t="s">
        <v>134</v>
      </c>
      <c r="B70" s="24" t="s">
        <v>125</v>
      </c>
      <c r="C70" s="24"/>
      <c r="D70" s="24" t="s">
        <v>22</v>
      </c>
      <c r="E70" s="25">
        <v>1</v>
      </c>
      <c r="F70" s="19" t="s">
        <v>135</v>
      </c>
      <c r="G70" s="26">
        <v>0</v>
      </c>
      <c r="H70" s="28">
        <v>500.99</v>
      </c>
      <c r="I70" s="28">
        <v>2003.96</v>
      </c>
      <c r="J70" s="21">
        <f t="shared" si="0"/>
        <v>2504.9499999999998</v>
      </c>
      <c r="K70" s="22"/>
      <c r="L70" s="22"/>
      <c r="M70" s="22"/>
      <c r="N70" s="22"/>
      <c r="O70" s="22"/>
      <c r="P70" s="22"/>
      <c r="Q70" s="22"/>
      <c r="R70" s="23"/>
      <c r="S70" s="23"/>
      <c r="T70" s="23"/>
      <c r="U70" s="23"/>
      <c r="V70" s="23"/>
      <c r="W70" s="23"/>
      <c r="X70" s="23"/>
      <c r="Y70" s="23"/>
      <c r="Z70" s="23"/>
      <c r="AA70" s="6"/>
      <c r="AB70" s="6"/>
      <c r="AC70" s="6"/>
      <c r="AD70" s="6"/>
    </row>
    <row r="71" spans="1:30" ht="18" customHeight="1" x14ac:dyDescent="0.2">
      <c r="A71" s="19" t="s">
        <v>136</v>
      </c>
      <c r="B71" s="24" t="s">
        <v>125</v>
      </c>
      <c r="C71" s="24"/>
      <c r="D71" s="24" t="s">
        <v>22</v>
      </c>
      <c r="E71" s="25">
        <v>1</v>
      </c>
      <c r="F71" s="19" t="s">
        <v>137</v>
      </c>
      <c r="G71" s="26">
        <v>0</v>
      </c>
      <c r="H71" s="28">
        <v>500.99</v>
      </c>
      <c r="I71" s="28">
        <v>2003.96</v>
      </c>
      <c r="J71" s="21">
        <f t="shared" ref="J71:J82" si="1">SUM(G71:I71)</f>
        <v>2504.9499999999998</v>
      </c>
      <c r="K71" s="22"/>
      <c r="L71" s="22"/>
      <c r="M71" s="22"/>
      <c r="N71" s="22"/>
      <c r="O71" s="22"/>
      <c r="P71" s="22"/>
      <c r="Q71" s="22"/>
      <c r="R71" s="23"/>
      <c r="S71" s="23"/>
      <c r="T71" s="23"/>
      <c r="U71" s="23"/>
      <c r="V71" s="23"/>
      <c r="W71" s="23"/>
      <c r="X71" s="23"/>
      <c r="Y71" s="23"/>
      <c r="Z71" s="23"/>
      <c r="AA71" s="6"/>
      <c r="AB71" s="6"/>
      <c r="AC71" s="6"/>
      <c r="AD71" s="6"/>
    </row>
    <row r="72" spans="1:30" ht="18" customHeight="1" x14ac:dyDescent="0.2">
      <c r="A72" s="19" t="s">
        <v>138</v>
      </c>
      <c r="B72" s="24" t="s">
        <v>125</v>
      </c>
      <c r="C72" s="24"/>
      <c r="D72" s="24" t="s">
        <v>48</v>
      </c>
      <c r="E72" s="25">
        <v>1</v>
      </c>
      <c r="F72" s="19"/>
      <c r="G72" s="26">
        <v>0</v>
      </c>
      <c r="H72" s="28"/>
      <c r="I72" s="28"/>
      <c r="J72" s="21">
        <f t="shared" si="1"/>
        <v>0</v>
      </c>
      <c r="K72" s="22"/>
      <c r="L72" s="22"/>
      <c r="M72" s="22"/>
      <c r="N72" s="22"/>
      <c r="O72" s="22"/>
      <c r="P72" s="22"/>
      <c r="Q72" s="22"/>
      <c r="R72" s="23"/>
      <c r="S72" s="23"/>
      <c r="T72" s="23"/>
      <c r="U72" s="23"/>
      <c r="V72" s="23"/>
      <c r="W72" s="23"/>
      <c r="X72" s="23"/>
      <c r="Y72" s="23"/>
      <c r="Z72" s="23"/>
      <c r="AA72" s="6"/>
      <c r="AB72" s="6"/>
      <c r="AC72" s="6"/>
      <c r="AD72" s="6"/>
    </row>
    <row r="73" spans="1:30" ht="18" customHeight="1" x14ac:dyDescent="0.2">
      <c r="A73" s="19" t="s">
        <v>139</v>
      </c>
      <c r="B73" s="24" t="s">
        <v>125</v>
      </c>
      <c r="C73" s="24"/>
      <c r="D73" s="24" t="s">
        <v>48</v>
      </c>
      <c r="E73" s="25">
        <v>1</v>
      </c>
      <c r="F73" s="19"/>
      <c r="G73" s="26">
        <v>0</v>
      </c>
      <c r="H73" s="28"/>
      <c r="I73" s="28"/>
      <c r="J73" s="21">
        <f t="shared" si="1"/>
        <v>0</v>
      </c>
      <c r="K73" s="22"/>
      <c r="L73" s="22"/>
      <c r="M73" s="22"/>
      <c r="N73" s="22"/>
      <c r="O73" s="22"/>
      <c r="P73" s="22"/>
      <c r="Q73" s="22"/>
      <c r="R73" s="23"/>
      <c r="S73" s="23"/>
      <c r="T73" s="23"/>
      <c r="U73" s="23"/>
      <c r="V73" s="23"/>
      <c r="W73" s="23"/>
      <c r="X73" s="23"/>
      <c r="Y73" s="23"/>
      <c r="Z73" s="23"/>
      <c r="AA73" s="6"/>
      <c r="AB73" s="6"/>
      <c r="AC73" s="6"/>
      <c r="AD73" s="6"/>
    </row>
    <row r="74" spans="1:30" ht="18" customHeight="1" x14ac:dyDescent="0.2">
      <c r="A74" s="19" t="s">
        <v>140</v>
      </c>
      <c r="B74" s="24" t="s">
        <v>125</v>
      </c>
      <c r="C74" s="24"/>
      <c r="D74" s="24" t="s">
        <v>22</v>
      </c>
      <c r="E74" s="25">
        <v>1</v>
      </c>
      <c r="F74" s="19" t="s">
        <v>141</v>
      </c>
      <c r="G74" s="26">
        <v>0</v>
      </c>
      <c r="H74" s="28">
        <v>500.99</v>
      </c>
      <c r="I74" s="28">
        <v>2003.96</v>
      </c>
      <c r="J74" s="21">
        <f t="shared" si="1"/>
        <v>2504.9499999999998</v>
      </c>
      <c r="K74" s="22"/>
      <c r="L74" s="22"/>
      <c r="M74" s="22"/>
      <c r="N74" s="22"/>
      <c r="O74" s="22"/>
      <c r="P74" s="22"/>
      <c r="Q74" s="22"/>
      <c r="R74" s="23"/>
      <c r="S74" s="23"/>
      <c r="T74" s="23"/>
      <c r="U74" s="23"/>
      <c r="V74" s="23"/>
      <c r="W74" s="23"/>
      <c r="X74" s="23"/>
      <c r="Y74" s="23"/>
      <c r="Z74" s="23"/>
      <c r="AA74" s="6"/>
      <c r="AB74" s="6"/>
      <c r="AC74" s="6"/>
      <c r="AD74" s="6"/>
    </row>
    <row r="75" spans="1:30" ht="18" customHeight="1" x14ac:dyDescent="0.2">
      <c r="A75" s="19" t="s">
        <v>140</v>
      </c>
      <c r="B75" s="24" t="s">
        <v>125</v>
      </c>
      <c r="C75" s="24"/>
      <c r="D75" s="24" t="s">
        <v>22</v>
      </c>
      <c r="E75" s="25">
        <v>1</v>
      </c>
      <c r="F75" s="19" t="s">
        <v>142</v>
      </c>
      <c r="G75" s="26">
        <v>0</v>
      </c>
      <c r="H75" s="28">
        <v>500.99</v>
      </c>
      <c r="I75" s="28">
        <v>2003.96</v>
      </c>
      <c r="J75" s="21">
        <f t="shared" si="1"/>
        <v>2504.9499999999998</v>
      </c>
      <c r="K75" s="22"/>
      <c r="L75" s="22"/>
      <c r="M75" s="22"/>
      <c r="N75" s="22"/>
      <c r="O75" s="22"/>
      <c r="P75" s="22"/>
      <c r="Q75" s="22"/>
      <c r="R75" s="23"/>
      <c r="S75" s="23"/>
      <c r="T75" s="23"/>
      <c r="U75" s="23"/>
      <c r="V75" s="23"/>
      <c r="W75" s="23"/>
      <c r="X75" s="23"/>
      <c r="Y75" s="23"/>
      <c r="Z75" s="23"/>
      <c r="AA75" s="6"/>
      <c r="AB75" s="6"/>
      <c r="AC75" s="6"/>
      <c r="AD75" s="6"/>
    </row>
    <row r="76" spans="1:30" ht="18" customHeight="1" x14ac:dyDescent="0.2">
      <c r="A76" s="19" t="s">
        <v>139</v>
      </c>
      <c r="B76" s="24" t="s">
        <v>125</v>
      </c>
      <c r="C76" s="24"/>
      <c r="D76" s="24" t="s">
        <v>22</v>
      </c>
      <c r="E76" s="25">
        <v>1</v>
      </c>
      <c r="F76" s="19" t="s">
        <v>143</v>
      </c>
      <c r="G76" s="26">
        <v>0</v>
      </c>
      <c r="H76" s="28">
        <v>500.99</v>
      </c>
      <c r="I76" s="28">
        <v>2003.96</v>
      </c>
      <c r="J76" s="21">
        <f t="shared" si="1"/>
        <v>2504.9499999999998</v>
      </c>
      <c r="K76" s="22"/>
      <c r="L76" s="22"/>
      <c r="M76" s="22"/>
      <c r="N76" s="22"/>
      <c r="O76" s="22"/>
      <c r="P76" s="22"/>
      <c r="Q76" s="22"/>
      <c r="R76" s="23"/>
      <c r="S76" s="23"/>
      <c r="T76" s="23"/>
      <c r="U76" s="23"/>
      <c r="V76" s="23"/>
      <c r="W76" s="23"/>
      <c r="X76" s="23"/>
      <c r="Y76" s="23"/>
      <c r="Z76" s="23"/>
      <c r="AA76" s="6"/>
      <c r="AB76" s="6"/>
      <c r="AC76" s="6"/>
      <c r="AD76" s="6"/>
    </row>
    <row r="77" spans="1:30" ht="18" customHeight="1" x14ac:dyDescent="0.2">
      <c r="A77" s="19" t="s">
        <v>144</v>
      </c>
      <c r="B77" s="24" t="s">
        <v>145</v>
      </c>
      <c r="C77" s="24"/>
      <c r="D77" s="24" t="s">
        <v>22</v>
      </c>
      <c r="E77" s="25">
        <v>1</v>
      </c>
      <c r="F77" s="19" t="s">
        <v>342</v>
      </c>
      <c r="G77" s="26">
        <v>0</v>
      </c>
      <c r="H77" s="28">
        <v>308.3</v>
      </c>
      <c r="I77" s="28">
        <v>1233.21</v>
      </c>
      <c r="J77" s="21">
        <f t="shared" si="1"/>
        <v>1541.51</v>
      </c>
      <c r="K77" s="22"/>
      <c r="L77" s="22"/>
      <c r="M77" s="22"/>
      <c r="N77" s="22"/>
      <c r="O77" s="22"/>
      <c r="P77" s="22"/>
      <c r="Q77" s="22"/>
      <c r="R77" s="23"/>
      <c r="S77" s="23"/>
      <c r="T77" s="23"/>
      <c r="U77" s="23"/>
      <c r="V77" s="23"/>
      <c r="W77" s="23"/>
      <c r="X77" s="23"/>
      <c r="Y77" s="23"/>
      <c r="Z77" s="23"/>
      <c r="AA77" s="6"/>
      <c r="AB77" s="6"/>
      <c r="AC77" s="6"/>
      <c r="AD77" s="6"/>
    </row>
    <row r="78" spans="1:30" ht="18" customHeight="1" x14ac:dyDescent="0.2">
      <c r="A78" s="19" t="s">
        <v>147</v>
      </c>
      <c r="B78" s="24" t="s">
        <v>145</v>
      </c>
      <c r="C78" s="24"/>
      <c r="D78" s="24" t="s">
        <v>22</v>
      </c>
      <c r="E78" s="25">
        <v>1</v>
      </c>
      <c r="F78" s="19" t="s">
        <v>148</v>
      </c>
      <c r="G78" s="26">
        <v>0</v>
      </c>
      <c r="H78" s="28">
        <v>308.3</v>
      </c>
      <c r="I78" s="28">
        <v>1233.21</v>
      </c>
      <c r="J78" s="21">
        <f t="shared" si="1"/>
        <v>1541.51</v>
      </c>
      <c r="K78" s="22"/>
      <c r="L78" s="22"/>
      <c r="M78" s="22"/>
      <c r="N78" s="22"/>
      <c r="O78" s="22"/>
      <c r="P78" s="22"/>
      <c r="Q78" s="22"/>
      <c r="R78" s="23"/>
      <c r="S78" s="23"/>
      <c r="T78" s="23"/>
      <c r="U78" s="23"/>
      <c r="V78" s="23"/>
      <c r="W78" s="23"/>
      <c r="X78" s="23"/>
      <c r="Y78" s="23"/>
      <c r="Z78" s="23"/>
      <c r="AA78" s="6"/>
      <c r="AB78" s="6"/>
      <c r="AC78" s="6"/>
      <c r="AD78" s="6"/>
    </row>
    <row r="79" spans="1:30" ht="18" customHeight="1" x14ac:dyDescent="0.2">
      <c r="A79" s="19" t="s">
        <v>149</v>
      </c>
      <c r="B79" s="24" t="s">
        <v>145</v>
      </c>
      <c r="C79" s="24"/>
      <c r="D79" s="24" t="s">
        <v>22</v>
      </c>
      <c r="E79" s="25">
        <v>1</v>
      </c>
      <c r="F79" s="19" t="s">
        <v>150</v>
      </c>
      <c r="G79" s="26">
        <v>0</v>
      </c>
      <c r="H79" s="28">
        <v>308.3</v>
      </c>
      <c r="I79" s="28">
        <v>1233.21</v>
      </c>
      <c r="J79" s="21">
        <f t="shared" si="1"/>
        <v>1541.51</v>
      </c>
      <c r="K79" s="22"/>
      <c r="L79" s="22"/>
      <c r="M79" s="22"/>
      <c r="N79" s="22"/>
      <c r="O79" s="22"/>
      <c r="P79" s="22"/>
      <c r="Q79" s="22"/>
      <c r="R79" s="23"/>
      <c r="S79" s="23"/>
      <c r="T79" s="23"/>
      <c r="U79" s="23"/>
      <c r="V79" s="23"/>
      <c r="W79" s="23"/>
      <c r="X79" s="23"/>
      <c r="Y79" s="23"/>
      <c r="Z79" s="23"/>
      <c r="AA79" s="6"/>
      <c r="AB79" s="6"/>
      <c r="AC79" s="6"/>
      <c r="AD79" s="6"/>
    </row>
    <row r="80" spans="1:30" ht="18" customHeight="1" x14ac:dyDescent="0.2">
      <c r="A80" s="19" t="s">
        <v>151</v>
      </c>
      <c r="B80" s="24" t="s">
        <v>152</v>
      </c>
      <c r="C80" s="24"/>
      <c r="D80" s="24" t="s">
        <v>22</v>
      </c>
      <c r="E80" s="25">
        <v>1</v>
      </c>
      <c r="F80" s="19" t="s">
        <v>153</v>
      </c>
      <c r="G80" s="26">
        <v>0</v>
      </c>
      <c r="H80" s="28">
        <v>269.76</v>
      </c>
      <c r="I80" s="28">
        <v>1079.06</v>
      </c>
      <c r="J80" s="21">
        <f t="shared" si="1"/>
        <v>1348.82</v>
      </c>
      <c r="K80" s="22"/>
      <c r="L80" s="22"/>
      <c r="M80" s="22"/>
      <c r="N80" s="22"/>
      <c r="O80" s="22"/>
      <c r="P80" s="22"/>
      <c r="Q80" s="22"/>
      <c r="R80" s="23"/>
      <c r="S80" s="23"/>
      <c r="T80" s="23"/>
      <c r="U80" s="23"/>
      <c r="V80" s="23"/>
      <c r="W80" s="23"/>
      <c r="X80" s="23"/>
      <c r="Y80" s="23"/>
      <c r="Z80" s="23"/>
      <c r="AA80" s="6"/>
      <c r="AB80" s="6"/>
      <c r="AC80" s="6"/>
      <c r="AD80" s="6"/>
    </row>
    <row r="81" spans="1:30" ht="18" customHeight="1" x14ac:dyDescent="0.2">
      <c r="A81" s="19" t="s">
        <v>151</v>
      </c>
      <c r="B81" s="24" t="s">
        <v>152</v>
      </c>
      <c r="C81" s="24"/>
      <c r="D81" s="24" t="s">
        <v>22</v>
      </c>
      <c r="E81" s="25">
        <v>1</v>
      </c>
      <c r="F81" s="19" t="s">
        <v>154</v>
      </c>
      <c r="G81" s="26">
        <v>0</v>
      </c>
      <c r="H81" s="28">
        <v>269.76</v>
      </c>
      <c r="I81" s="28">
        <v>1079.06</v>
      </c>
      <c r="J81" s="21">
        <f t="shared" si="1"/>
        <v>1348.82</v>
      </c>
      <c r="K81" s="22"/>
      <c r="L81" s="22"/>
      <c r="M81" s="22"/>
      <c r="N81" s="22"/>
      <c r="O81" s="22"/>
      <c r="P81" s="22"/>
      <c r="Q81" s="22"/>
      <c r="R81" s="23"/>
      <c r="S81" s="23"/>
      <c r="T81" s="23"/>
      <c r="U81" s="23"/>
      <c r="V81" s="23"/>
      <c r="W81" s="23"/>
      <c r="X81" s="23"/>
      <c r="Y81" s="23"/>
      <c r="Z81" s="23"/>
      <c r="AA81" s="6"/>
      <c r="AB81" s="6"/>
      <c r="AC81" s="6"/>
      <c r="AD81" s="6"/>
    </row>
    <row r="82" spans="1:30" ht="18" customHeight="1" x14ac:dyDescent="0.2">
      <c r="A82" s="19" t="s">
        <v>155</v>
      </c>
      <c r="B82" s="24" t="s">
        <v>152</v>
      </c>
      <c r="C82" s="24"/>
      <c r="D82" s="24" t="s">
        <v>22</v>
      </c>
      <c r="E82" s="25">
        <v>1</v>
      </c>
      <c r="F82" s="19" t="s">
        <v>156</v>
      </c>
      <c r="G82" s="26">
        <v>0</v>
      </c>
      <c r="H82" s="28">
        <v>269.77999999999997</v>
      </c>
      <c r="I82" s="28">
        <v>1079.06</v>
      </c>
      <c r="J82" s="21">
        <f t="shared" si="1"/>
        <v>1348.84</v>
      </c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23"/>
      <c r="W82" s="23"/>
      <c r="X82" s="23"/>
      <c r="Y82" s="23"/>
      <c r="Z82" s="23"/>
      <c r="AA82" s="6"/>
      <c r="AB82" s="6"/>
      <c r="AC82" s="6"/>
      <c r="AD82" s="6"/>
    </row>
    <row r="83" spans="1:30" ht="35.1" customHeight="1" x14ac:dyDescent="0.2">
      <c r="A83" s="30" t="s">
        <v>157</v>
      </c>
      <c r="B83" s="31" t="s">
        <v>158</v>
      </c>
      <c r="C83" s="32" t="s">
        <v>159</v>
      </c>
      <c r="D83" s="33" t="s">
        <v>160</v>
      </c>
      <c r="E83" s="32" t="s">
        <v>161</v>
      </c>
      <c r="F83" s="34"/>
      <c r="G83" s="33" t="s">
        <v>162</v>
      </c>
      <c r="H83" s="32" t="s">
        <v>163</v>
      </c>
      <c r="I83" s="32" t="s">
        <v>164</v>
      </c>
      <c r="J83" s="35" t="s">
        <v>165</v>
      </c>
      <c r="K83" s="22"/>
      <c r="L83" s="22"/>
      <c r="M83" s="22"/>
      <c r="N83" s="22"/>
      <c r="O83" s="22"/>
      <c r="P83" s="22"/>
      <c r="Q83" s="22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8" customHeight="1" x14ac:dyDescent="0.2">
      <c r="A84" s="36" t="s">
        <v>166</v>
      </c>
      <c r="B84" s="25" t="s">
        <v>17</v>
      </c>
      <c r="C84" s="37">
        <f>SUMIFS($E$7:$E$82,$B$7:$B$82,"DAS",$D$7:$D$82,"&lt;&gt;VAGO")</f>
        <v>1</v>
      </c>
      <c r="D84" s="37">
        <f>SUMIFS($E$7:$E$82,$B$7:$B$82,"DAS",$D$7:$D$82,"VAGO")</f>
        <v>0</v>
      </c>
      <c r="E84" s="37">
        <f t="shared" ref="E84:E94" si="2">C84+D84</f>
        <v>1</v>
      </c>
      <c r="F84" s="38"/>
      <c r="G84" s="39">
        <f>SUMIF($B$7:$B$82,"DAS",$G$7:$G$82)</f>
        <v>0</v>
      </c>
      <c r="H84" s="39">
        <f>SUMIF($B$7:$B$82,"DAS",$H$7:$H$82)</f>
        <v>0</v>
      </c>
      <c r="I84" s="39">
        <f>SUMIF($B$7:$B$82,"DAS",$I$7:$I$82)</f>
        <v>18000</v>
      </c>
      <c r="J84" s="40">
        <f>SUMIF($B$7:$B$82,"DAS",$J$7:$J$82)</f>
        <v>18000</v>
      </c>
      <c r="K84" s="8"/>
      <c r="L84" s="8"/>
      <c r="M84" s="8"/>
      <c r="N84" s="8"/>
      <c r="O84" s="8"/>
      <c r="P84" s="8"/>
      <c r="Q84" s="8"/>
    </row>
    <row r="85" spans="1:30" ht="18" customHeight="1" x14ac:dyDescent="0.2">
      <c r="A85" s="36" t="s">
        <v>167</v>
      </c>
      <c r="B85" s="25" t="s">
        <v>21</v>
      </c>
      <c r="C85" s="37">
        <f>SUMIFS($E$7:$E$82,$B$7:$B$82,"DAS-1",$D$7:$D$82,"&lt;&gt;VAGO")</f>
        <v>2</v>
      </c>
      <c r="D85" s="37">
        <f>SUMIFS($E$7:$E$82,$B$7:$B$82,"DAS-1",$D$7:$D$82,"VAGO")</f>
        <v>0</v>
      </c>
      <c r="E85" s="37">
        <f t="shared" si="2"/>
        <v>2</v>
      </c>
      <c r="F85" s="36"/>
      <c r="G85" s="39">
        <f>SUMIF($B$7:$B$82,"DAS-1",$G$7:$G$82)</f>
        <v>0</v>
      </c>
      <c r="H85" s="39">
        <f>SUMIF($B$7:$B$82,"DAS-1",$H$7:$H$82)</f>
        <v>5200</v>
      </c>
      <c r="I85" s="39">
        <f>SUMIF($B$7:$B$82,"DAS-1",$I$7:$I$82)</f>
        <v>20800</v>
      </c>
      <c r="J85" s="40">
        <f>SUMIF($B$7:$B$82,"DAS-1",$J$7:$J$82)</f>
        <v>26000</v>
      </c>
      <c r="K85" s="8"/>
      <c r="L85" s="8"/>
      <c r="M85" s="8"/>
      <c r="N85" s="8"/>
      <c r="O85" s="8"/>
      <c r="P85" s="8"/>
      <c r="Q85" s="8"/>
    </row>
    <row r="86" spans="1:30" ht="18" customHeight="1" x14ac:dyDescent="0.2">
      <c r="A86" s="36" t="s">
        <v>168</v>
      </c>
      <c r="B86" s="25" t="s">
        <v>27</v>
      </c>
      <c r="C86" s="37">
        <f>SUMIFS($E$7:$E$82,$B$7:$B$82,"DAS-2",$D$7:$D$82,"&lt;&gt;VAGO")</f>
        <v>5</v>
      </c>
      <c r="D86" s="37">
        <f>SUMIFS($E$7:$E$82,$B$7:$B$82,"DAS-2",$D$7:$D$82,"VAGO")</f>
        <v>0</v>
      </c>
      <c r="E86" s="37">
        <f t="shared" si="2"/>
        <v>5</v>
      </c>
      <c r="F86" s="36"/>
      <c r="G86" s="39">
        <f>SUMIF($B$7:$B$82,"DAS-2",$G$7:$G$82)</f>
        <v>0</v>
      </c>
      <c r="H86" s="39">
        <f>SUMIF($B$7:$B$82,"DAS-2",$H$7:$H$82)</f>
        <v>6782.6</v>
      </c>
      <c r="I86" s="39">
        <f>SUMIF($B$7:$B$82,"DAS-2",$I$7:$I$82)</f>
        <v>33913.049999999996</v>
      </c>
      <c r="J86" s="40">
        <f>SUMIF($B$7:$B$82,"DAS-2",$J$7:$J$82)</f>
        <v>40695.65</v>
      </c>
      <c r="K86" s="8"/>
      <c r="L86" s="8"/>
      <c r="M86" s="8"/>
      <c r="N86" s="8"/>
      <c r="O86" s="8"/>
      <c r="P86" s="8"/>
      <c r="Q86" s="8"/>
    </row>
    <row r="87" spans="1:30" ht="18" customHeight="1" x14ac:dyDescent="0.2">
      <c r="A87" s="36" t="s">
        <v>169</v>
      </c>
      <c r="B87" s="25" t="s">
        <v>39</v>
      </c>
      <c r="C87" s="37">
        <f>SUMIFS($E$7:$E$82,$B$7:$B$82,"DAS-3",$D$7:$D$82,"&lt;&gt;VAGO")</f>
        <v>5</v>
      </c>
      <c r="D87" s="37">
        <f>SUMIFS($E$7:$E$82,$B$7:$B$82,"DAS-3",$D$7:$D$82,"VAGO")</f>
        <v>2</v>
      </c>
      <c r="E87" s="37">
        <f t="shared" si="2"/>
        <v>7</v>
      </c>
      <c r="F87" s="36"/>
      <c r="G87" s="39">
        <f>SUMIF($B$7:$B$82,"DAS-3",$G$7:$G$82)</f>
        <v>0</v>
      </c>
      <c r="H87" s="39">
        <f>SUMIF($B$7:$B$82,"DAS-3",$H$7:$H$82)</f>
        <v>7129.5</v>
      </c>
      <c r="I87" s="39">
        <f>SUMIF($B$7:$B$82,"DAS-3",$I$7:$I$82)</f>
        <v>28517.820000000003</v>
      </c>
      <c r="J87" s="40">
        <f>SUMIF($B$7:$B$82,"DAS-3",$J$7:$J$82)</f>
        <v>35647.32</v>
      </c>
      <c r="K87" s="8"/>
      <c r="L87" s="8"/>
      <c r="M87" s="8"/>
      <c r="N87" s="8"/>
      <c r="O87" s="8"/>
      <c r="P87" s="8"/>
      <c r="Q87" s="8"/>
    </row>
    <row r="88" spans="1:30" ht="18" customHeight="1" x14ac:dyDescent="0.2">
      <c r="A88" s="41" t="s">
        <v>170</v>
      </c>
      <c r="B88" s="25" t="s">
        <v>53</v>
      </c>
      <c r="C88" s="37">
        <f>SUMIFS($E$7:$E$82,$B$7:$B$82,"DAS-4",$D$7:$D$82,"&lt;&gt;VAGO")</f>
        <v>10</v>
      </c>
      <c r="D88" s="37">
        <f>SUMIFS($E$7:$E$82,$B$7:$B$82,"DAS-4",$D$7:$D$82,"VAGO")</f>
        <v>5</v>
      </c>
      <c r="E88" s="37">
        <f t="shared" si="2"/>
        <v>15</v>
      </c>
      <c r="F88" s="41"/>
      <c r="G88" s="39">
        <f>SUMIF($B$7:$B$82,"DAS-4",$G$7:$G$82)</f>
        <v>0</v>
      </c>
      <c r="H88" s="39">
        <f>SUMIF($B$7:$B$82,"DAS-4",$H$7:$H$82)</f>
        <v>14413.080000000002</v>
      </c>
      <c r="I88" s="39">
        <f>SUMIF($B$7:$B$82,"DAS-4",$I$7:$I$82)</f>
        <v>57652.21</v>
      </c>
      <c r="J88" s="40">
        <f>SUMIF($B$7:$B$82,"DAS-4",$J$7:$J$82)</f>
        <v>72065.289999999994</v>
      </c>
      <c r="K88" s="8"/>
      <c r="L88" s="8"/>
      <c r="M88" s="8"/>
      <c r="N88" s="8"/>
      <c r="O88" s="8"/>
      <c r="P88" s="8"/>
      <c r="Q88" s="8"/>
    </row>
    <row r="89" spans="1:30" ht="18" customHeight="1" x14ac:dyDescent="0.2">
      <c r="A89" s="41" t="s">
        <v>171</v>
      </c>
      <c r="B89" s="25" t="s">
        <v>78</v>
      </c>
      <c r="C89" s="37">
        <f>SUMIFS($E$7:$E$82,$B$7:$B$82,"DAS-5",$D$7:$D$82,"&lt;&gt;VAGO")</f>
        <v>6</v>
      </c>
      <c r="D89" s="37">
        <f>SUMIFS($E$7:$E$82,$B$7:$B$82,"DAS-5",$D$7:$D$82,"VAGO")</f>
        <v>4</v>
      </c>
      <c r="E89" s="37">
        <f t="shared" si="2"/>
        <v>10</v>
      </c>
      <c r="F89" s="41"/>
      <c r="G89" s="39">
        <f>SUMIF($B$7:$B$82,"DAS-5",$G$7:$G$82)</f>
        <v>0</v>
      </c>
      <c r="H89" s="39">
        <f>SUMIF($B$7:$B$82,"DAS-5",$H$7:$H$82)</f>
        <v>5395.2999999999993</v>
      </c>
      <c r="I89" s="39">
        <f>SUMIF($B$7:$B$82,"DAS-5",$I$7:$I$82)</f>
        <v>25897.26</v>
      </c>
      <c r="J89" s="40">
        <f>SUMIF($B$7:$B$82,"DAS-5",$J$7:$J$82)</f>
        <v>31292.560000000001</v>
      </c>
      <c r="K89" s="8"/>
      <c r="L89" s="8"/>
      <c r="M89" s="8"/>
      <c r="N89" s="8"/>
      <c r="O89" s="8"/>
      <c r="P89" s="8"/>
      <c r="Q89" s="8"/>
    </row>
    <row r="90" spans="1:30" ht="18" customHeight="1" x14ac:dyDescent="0.2">
      <c r="A90" s="41" t="s">
        <v>172</v>
      </c>
      <c r="B90" s="25" t="s">
        <v>93</v>
      </c>
      <c r="C90" s="37">
        <f>SUMIFS($E$7:$E$82,$B$7:$B$82,"CAA-1",$D$7:$D$82,"&lt;&gt;VAGO")</f>
        <v>0</v>
      </c>
      <c r="D90" s="37">
        <f>SUMIFS($E$7:$E$82,$B$7:$B$82,"CAA-1",$D$7:$D$82,"VAGO")</f>
        <v>1</v>
      </c>
      <c r="E90" s="37">
        <f t="shared" si="2"/>
        <v>1</v>
      </c>
      <c r="F90" s="41"/>
      <c r="G90" s="39">
        <f>SUMIF($B$7:$B$82,"CAA-1",$G$7:$G$82)</f>
        <v>0</v>
      </c>
      <c r="H90" s="39">
        <f>SUMIF($B$7:$B$82,"CAA-1",$H$7:$H$82)</f>
        <v>0</v>
      </c>
      <c r="I90" s="39">
        <f>SUMIF($B$7:$B$82,"CAA-1",$I$7:$I$82)</f>
        <v>0</v>
      </c>
      <c r="J90" s="40">
        <f>SUMIF($B$7:$B$82,"CAA-1",$J$7:$J$82)</f>
        <v>0</v>
      </c>
      <c r="K90" s="8"/>
      <c r="L90" s="8"/>
      <c r="M90" s="8"/>
      <c r="N90" s="8"/>
      <c r="O90" s="8"/>
      <c r="P90" s="8"/>
      <c r="Q90" s="8"/>
    </row>
    <row r="91" spans="1:30" ht="18" customHeight="1" x14ac:dyDescent="0.2">
      <c r="A91" s="41" t="s">
        <v>173</v>
      </c>
      <c r="B91" s="25" t="s">
        <v>95</v>
      </c>
      <c r="C91" s="37">
        <f>SUMIFS($E$7:$E$82,$B$7:$B$82,"CAA-2",$D$7:$D$82,"&lt;&gt;VAGO")</f>
        <v>14</v>
      </c>
      <c r="D91" s="37">
        <f>SUMIFS($E$7:$E$82,$B$7:$B$82,"CAA-2",$D$7:$D$82,"VAGO")</f>
        <v>3</v>
      </c>
      <c r="E91" s="37">
        <f t="shared" si="2"/>
        <v>17</v>
      </c>
      <c r="F91" s="41"/>
      <c r="G91" s="39">
        <f>SUMIF($B$7:$B$82,"CAA-2",$G$7:$G$82)</f>
        <v>0</v>
      </c>
      <c r="H91" s="39">
        <f>SUMIF($B$7:$B$82,"CAA-2",$H$7:$H$82)</f>
        <v>10790.5</v>
      </c>
      <c r="I91" s="39">
        <f>SUMIF($B$7:$B$82,"CAA-2",$I$7:$I$82)</f>
        <v>43162.140000000014</v>
      </c>
      <c r="J91" s="40">
        <f>SUMIF($B$7:$B$82,"CAA-2",$J$7:$J$82)</f>
        <v>53952.640000000021</v>
      </c>
      <c r="K91" s="8"/>
      <c r="L91" s="8"/>
      <c r="M91" s="8"/>
      <c r="N91" s="8"/>
      <c r="O91" s="8"/>
      <c r="P91" s="8"/>
      <c r="Q91" s="8"/>
    </row>
    <row r="92" spans="1:30" ht="18" customHeight="1" x14ac:dyDescent="0.2">
      <c r="A92" s="41" t="s">
        <v>174</v>
      </c>
      <c r="B92" s="25" t="s">
        <v>125</v>
      </c>
      <c r="C92" s="37">
        <f>SUMIFS($E$7:$E$82,$B$7:$B$82,"CAA-3",$D$7:$D$82,"&lt;&gt;VAGO")</f>
        <v>9</v>
      </c>
      <c r="D92" s="37">
        <f>SUMIFS($E$7:$E$82,$B$7:$B$82,"CAA-3",$D$7:$D$82,"VAGO")</f>
        <v>3</v>
      </c>
      <c r="E92" s="37">
        <f t="shared" si="2"/>
        <v>12</v>
      </c>
      <c r="F92" s="36"/>
      <c r="G92" s="39">
        <f>SUMIF($B$7:$B$82,"CAA-3",$G$7:$G$82)</f>
        <v>0</v>
      </c>
      <c r="H92" s="39">
        <f>SUMIF($B$7:$B$82,"CAA-3",$H$7:$H$82)</f>
        <v>4508.9099999999989</v>
      </c>
      <c r="I92" s="39">
        <f>SUMIF($B$7:$B$82,"CAA-3",$I$7:$I$82)</f>
        <v>18035.639999999996</v>
      </c>
      <c r="J92" s="40">
        <f>SUMIF($B$7:$B$82,"CAA-3",$J$7:$J$82)</f>
        <v>22544.550000000003</v>
      </c>
      <c r="K92" s="8"/>
      <c r="L92" s="8"/>
      <c r="M92" s="8"/>
      <c r="N92" s="8"/>
      <c r="O92" s="8"/>
      <c r="P92" s="8"/>
      <c r="Q92" s="8"/>
    </row>
    <row r="93" spans="1:30" ht="18" customHeight="1" x14ac:dyDescent="0.2">
      <c r="A93" s="41" t="s">
        <v>175</v>
      </c>
      <c r="B93" s="25" t="s">
        <v>145</v>
      </c>
      <c r="C93" s="37">
        <f>SUMIFS($E$7:$E$82,$B$7:$B$82,"CAA-4",$D$7:$D$82,"&lt;&gt;VAGO")</f>
        <v>3</v>
      </c>
      <c r="D93" s="37">
        <f>SUMIFS($E$7:$E$82,$B$7:$B$82,"CAA-4",$D$7:$D$82,"VAGO")</f>
        <v>0</v>
      </c>
      <c r="E93" s="37">
        <f t="shared" si="2"/>
        <v>3</v>
      </c>
      <c r="F93" s="36"/>
      <c r="G93" s="39">
        <f>SUMIF($B$7:$B$82,"CAA-4",$G$7:$G$82)</f>
        <v>0</v>
      </c>
      <c r="H93" s="39">
        <f>SUMIF($B$7:$B$82,"CAA-4",$H$7:$H$82)</f>
        <v>924.90000000000009</v>
      </c>
      <c r="I93" s="39">
        <f>SUMIF($B$7:$B$82,"CAA-4",$I$7:$I$82)</f>
        <v>3699.63</v>
      </c>
      <c r="J93" s="40">
        <f>SUMIF($B$7:$B$82,"CAA-4",$J$7:$J$82)</f>
        <v>4624.53</v>
      </c>
      <c r="K93" s="8"/>
      <c r="L93" s="8"/>
      <c r="M93" s="8"/>
      <c r="N93" s="8"/>
      <c r="O93" s="8"/>
      <c r="P93" s="8"/>
      <c r="Q93" s="8"/>
    </row>
    <row r="94" spans="1:30" ht="18" customHeight="1" x14ac:dyDescent="0.2">
      <c r="A94" s="41" t="s">
        <v>176</v>
      </c>
      <c r="B94" s="25" t="s">
        <v>152</v>
      </c>
      <c r="C94" s="37">
        <f>SUMIFS($E$7:$E$82,$B$7:$B$82,"CAA-5",$D$7:$D$82,"&lt;&gt;VAGO")</f>
        <v>3</v>
      </c>
      <c r="D94" s="37">
        <f>SUMIFS($E$7:$E$82,$B$7:$B$82,"CAA-5",$D$7:$D$82,"VAGO")</f>
        <v>0</v>
      </c>
      <c r="E94" s="37">
        <f t="shared" si="2"/>
        <v>3</v>
      </c>
      <c r="F94" s="36"/>
      <c r="G94" s="39">
        <f>SUMIF($B$7:$B$82,"CAA-5",$G$7:$G$82)</f>
        <v>0</v>
      </c>
      <c r="H94" s="39">
        <f>SUMIF($B$7:$B$82,"CAA-5",$H$7:$H$82)</f>
        <v>809.3</v>
      </c>
      <c r="I94" s="39">
        <f>SUMIF($B$7:$B$82,"CAA-5",$I$7:$I$82)</f>
        <v>3237.18</v>
      </c>
      <c r="J94" s="40">
        <f>SUMIF($B$7:$B$82,"CAA-5",$J$7:$J$82)</f>
        <v>4046.4799999999996</v>
      </c>
      <c r="K94" s="8"/>
      <c r="L94" s="8"/>
      <c r="M94" s="8"/>
      <c r="N94" s="8"/>
      <c r="O94" s="8"/>
      <c r="P94" s="8"/>
      <c r="Q94" s="8"/>
    </row>
    <row r="95" spans="1:30" ht="35.1" customHeight="1" x14ac:dyDescent="0.2">
      <c r="A95" s="30" t="s">
        <v>177</v>
      </c>
      <c r="B95" s="42"/>
      <c r="C95" s="33">
        <f>SUM(C84:C94)</f>
        <v>58</v>
      </c>
      <c r="D95" s="33">
        <f>SUM(D84:D94)</f>
        <v>18</v>
      </c>
      <c r="E95" s="33">
        <f>SUM(E84:E94)</f>
        <v>76</v>
      </c>
      <c r="F95" s="34"/>
      <c r="G95" s="43">
        <f>SUM(G84:G94)</f>
        <v>0</v>
      </c>
      <c r="H95" s="43">
        <f>SUM(H84:H94)</f>
        <v>55954.09</v>
      </c>
      <c r="I95" s="43">
        <f>SUM(I84:I94)</f>
        <v>252914.93</v>
      </c>
      <c r="J95" s="44">
        <f>SUM(J84:J94)</f>
        <v>308869.02</v>
      </c>
      <c r="K95" s="8"/>
      <c r="L95" s="8"/>
      <c r="M95" s="8"/>
      <c r="N95" s="8"/>
      <c r="O95" s="8"/>
      <c r="P95" s="8"/>
      <c r="Q95" s="8"/>
    </row>
    <row r="96" spans="1:30" ht="18" customHeight="1" x14ac:dyDescent="0.2">
      <c r="A96" s="45"/>
      <c r="B96" s="46"/>
      <c r="C96" s="46"/>
      <c r="D96" s="46"/>
      <c r="E96" s="46"/>
      <c r="F96" s="45"/>
      <c r="G96" s="46"/>
      <c r="H96" s="47"/>
      <c r="I96" s="47"/>
      <c r="J96" s="48"/>
      <c r="K96" s="8"/>
      <c r="L96" s="8"/>
      <c r="M96" s="8"/>
      <c r="N96" s="8"/>
      <c r="O96" s="8"/>
      <c r="P96" s="8"/>
      <c r="Q96" s="8"/>
    </row>
    <row r="97" spans="1:30" ht="35.1" customHeight="1" x14ac:dyDescent="0.2">
      <c r="A97" s="86" t="s">
        <v>178</v>
      </c>
      <c r="B97" s="87"/>
      <c r="C97" s="87"/>
      <c r="D97" s="87"/>
      <c r="E97" s="87"/>
      <c r="F97" s="87"/>
      <c r="G97" s="87"/>
      <c r="H97" s="87"/>
      <c r="I97" s="87"/>
      <c r="J97" s="50"/>
      <c r="K97" s="7"/>
      <c r="L97" s="8"/>
      <c r="M97" s="8"/>
      <c r="N97" s="8"/>
      <c r="O97" s="8"/>
      <c r="P97" s="8"/>
      <c r="Q97" s="8"/>
    </row>
    <row r="98" spans="1:30" ht="35.1" customHeight="1" x14ac:dyDescent="0.2">
      <c r="A98" s="51" t="s">
        <v>179</v>
      </c>
      <c r="B98" s="49" t="s">
        <v>180</v>
      </c>
      <c r="C98" s="49" t="s">
        <v>181</v>
      </c>
      <c r="D98" s="49" t="s">
        <v>182</v>
      </c>
      <c r="E98" s="49" t="s">
        <v>183</v>
      </c>
      <c r="F98" s="52" t="s">
        <v>184</v>
      </c>
      <c r="G98" s="53" t="s">
        <v>185</v>
      </c>
      <c r="H98" s="53" t="s">
        <v>186</v>
      </c>
      <c r="I98" s="49" t="s">
        <v>187</v>
      </c>
      <c r="J98" s="54"/>
      <c r="K98" s="7"/>
      <c r="L98" s="13"/>
      <c r="M98" s="13"/>
      <c r="N98" s="13"/>
      <c r="O98" s="13"/>
      <c r="P98" s="13"/>
      <c r="Q98" s="13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ht="18" customHeight="1" x14ac:dyDescent="0.2">
      <c r="A99" s="19" t="s">
        <v>188</v>
      </c>
      <c r="B99" s="24" t="s">
        <v>189</v>
      </c>
      <c r="C99" s="78" t="s">
        <v>190</v>
      </c>
      <c r="D99" s="24" t="s">
        <v>28</v>
      </c>
      <c r="E99" s="55">
        <v>1</v>
      </c>
      <c r="F99" s="19" t="s">
        <v>191</v>
      </c>
      <c r="G99" s="26">
        <v>0</v>
      </c>
      <c r="H99" s="56">
        <v>6782.61</v>
      </c>
      <c r="I99" s="56">
        <f t="shared" ref="I99:I104" si="3">SUM(G99:H99)</f>
        <v>6782.61</v>
      </c>
      <c r="J99" s="50"/>
      <c r="K99" s="22"/>
      <c r="L99" s="22"/>
      <c r="M99" s="22"/>
      <c r="N99" s="22"/>
      <c r="O99" s="22"/>
      <c r="P99" s="22"/>
      <c r="Q99" s="22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8" customHeight="1" x14ac:dyDescent="0.2">
      <c r="A100" s="19" t="s">
        <v>192</v>
      </c>
      <c r="B100" s="24" t="s">
        <v>193</v>
      </c>
      <c r="C100" s="24"/>
      <c r="D100" s="24" t="s">
        <v>48</v>
      </c>
      <c r="E100" s="55">
        <v>1</v>
      </c>
      <c r="F100" s="19"/>
      <c r="G100" s="26">
        <v>0</v>
      </c>
      <c r="H100" s="56"/>
      <c r="I100" s="56">
        <f t="shared" si="3"/>
        <v>0</v>
      </c>
      <c r="J100" s="50"/>
      <c r="K100" s="22"/>
      <c r="L100" s="22"/>
      <c r="M100" s="22"/>
      <c r="N100" s="22"/>
      <c r="O100" s="22"/>
      <c r="P100" s="22"/>
      <c r="Q100" s="22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8" customHeight="1" x14ac:dyDescent="0.2">
      <c r="A101" s="19" t="s">
        <v>61</v>
      </c>
      <c r="B101" s="24" t="s">
        <v>193</v>
      </c>
      <c r="C101" s="78" t="s">
        <v>194</v>
      </c>
      <c r="D101" s="24" t="s">
        <v>28</v>
      </c>
      <c r="E101" s="55">
        <v>1</v>
      </c>
      <c r="F101" s="19" t="s">
        <v>195</v>
      </c>
      <c r="G101" s="26">
        <v>0</v>
      </c>
      <c r="H101" s="56">
        <v>5703.56</v>
      </c>
      <c r="I101" s="56">
        <f t="shared" si="3"/>
        <v>5703.56</v>
      </c>
      <c r="J101" s="50"/>
      <c r="K101" s="22"/>
      <c r="L101" s="22"/>
      <c r="M101" s="22"/>
      <c r="N101" s="22"/>
      <c r="O101" s="22"/>
      <c r="P101" s="22"/>
      <c r="Q101" s="22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8" customHeight="1" x14ac:dyDescent="0.2">
      <c r="A102" s="19" t="s">
        <v>196</v>
      </c>
      <c r="B102" s="24" t="s">
        <v>197</v>
      </c>
      <c r="C102" s="78" t="s">
        <v>198</v>
      </c>
      <c r="D102" s="24" t="s">
        <v>28</v>
      </c>
      <c r="E102" s="55">
        <v>1</v>
      </c>
      <c r="F102" s="19" t="s">
        <v>199</v>
      </c>
      <c r="G102" s="26">
        <v>0</v>
      </c>
      <c r="H102" s="56">
        <v>5241.1099999999997</v>
      </c>
      <c r="I102" s="56">
        <f t="shared" si="3"/>
        <v>5241.1099999999997</v>
      </c>
      <c r="J102" s="50"/>
      <c r="K102" s="22"/>
      <c r="L102" s="22"/>
      <c r="M102" s="22"/>
      <c r="N102" s="22"/>
      <c r="O102" s="22"/>
      <c r="P102" s="22"/>
      <c r="Q102" s="22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8" customHeight="1" x14ac:dyDescent="0.2">
      <c r="A103" s="19" t="s">
        <v>200</v>
      </c>
      <c r="B103" s="24" t="s">
        <v>197</v>
      </c>
      <c r="C103" s="78" t="s">
        <v>201</v>
      </c>
      <c r="D103" s="24" t="s">
        <v>28</v>
      </c>
      <c r="E103" s="55">
        <v>1</v>
      </c>
      <c r="F103" s="19" t="s">
        <v>202</v>
      </c>
      <c r="G103" s="26">
        <v>0</v>
      </c>
      <c r="H103" s="56">
        <v>5241.1099999999997</v>
      </c>
      <c r="I103" s="56">
        <f t="shared" si="3"/>
        <v>5241.1099999999997</v>
      </c>
      <c r="J103" s="50"/>
      <c r="K103" s="22"/>
      <c r="L103" s="22"/>
      <c r="M103" s="22"/>
      <c r="N103" s="22"/>
      <c r="O103" s="22"/>
      <c r="P103" s="22"/>
      <c r="Q103" s="22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8" customHeight="1" x14ac:dyDescent="0.2">
      <c r="A104" s="19" t="s">
        <v>203</v>
      </c>
      <c r="B104" s="24" t="s">
        <v>204</v>
      </c>
      <c r="C104" s="78" t="s">
        <v>205</v>
      </c>
      <c r="D104" s="24" t="s">
        <v>28</v>
      </c>
      <c r="E104" s="55">
        <v>1</v>
      </c>
      <c r="F104" s="19" t="s">
        <v>206</v>
      </c>
      <c r="G104" s="26">
        <v>0</v>
      </c>
      <c r="H104" s="56">
        <v>4316.21</v>
      </c>
      <c r="I104" s="56">
        <f t="shared" si="3"/>
        <v>4316.21</v>
      </c>
      <c r="J104" s="50"/>
      <c r="K104" s="22"/>
      <c r="L104" s="22"/>
      <c r="M104" s="22"/>
      <c r="N104" s="22"/>
      <c r="O104" s="22"/>
      <c r="P104" s="22"/>
      <c r="Q104" s="22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60" x14ac:dyDescent="0.2">
      <c r="A105" s="30" t="s">
        <v>207</v>
      </c>
      <c r="B105" s="31" t="s">
        <v>208</v>
      </c>
      <c r="C105" s="32" t="s">
        <v>209</v>
      </c>
      <c r="D105" s="33" t="s">
        <v>210</v>
      </c>
      <c r="E105" s="49" t="s">
        <v>211</v>
      </c>
      <c r="F105" s="57"/>
      <c r="G105" s="53" t="s">
        <v>212</v>
      </c>
      <c r="H105" s="53" t="s">
        <v>213</v>
      </c>
      <c r="I105" s="49" t="s">
        <v>214</v>
      </c>
      <c r="J105" s="50"/>
      <c r="K105" s="7"/>
      <c r="L105" s="7"/>
      <c r="M105" s="7"/>
      <c r="N105" s="7"/>
      <c r="O105" s="7"/>
      <c r="P105" s="7"/>
      <c r="Q105" s="7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0" ht="18" customHeight="1" x14ac:dyDescent="0.2">
      <c r="A106" s="36" t="s">
        <v>215</v>
      </c>
      <c r="B106" s="39" t="s">
        <v>189</v>
      </c>
      <c r="C106" s="37">
        <f>SUMIFS($E$99:$E$104,$B$99:$B$104,"FDA",$D$99:$D$104,"&lt;&gt;VAGO")</f>
        <v>1</v>
      </c>
      <c r="D106" s="37">
        <f>SUMIFS($E$99:$E$104,$B$99:$B$104,"FDA",$D$99:$D$104,"VAGO")</f>
        <v>0</v>
      </c>
      <c r="E106" s="37">
        <f t="shared" ref="E106:E110" si="4">C106+D106</f>
        <v>1</v>
      </c>
      <c r="F106" s="38"/>
      <c r="G106" s="39">
        <f>SUMIF($B$99:$B$104,"FDA",$G$99:$G$104)</f>
        <v>0</v>
      </c>
      <c r="H106" s="39">
        <f>SUMIF($B$99:$B$104,"FDA",$H$99:$H$104)</f>
        <v>6782.61</v>
      </c>
      <c r="I106" s="39">
        <f>SUMIF($B$99:$B$104,"FDA",$I$99:$I$104)</f>
        <v>6782.61</v>
      </c>
      <c r="J106" s="58"/>
      <c r="K106" s="7"/>
      <c r="L106" s="22"/>
      <c r="M106" s="22"/>
      <c r="N106" s="22"/>
      <c r="O106" s="22"/>
      <c r="P106" s="22"/>
      <c r="Q106" s="22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8" customHeight="1" x14ac:dyDescent="0.2">
      <c r="A107" s="36" t="s">
        <v>216</v>
      </c>
      <c r="B107" s="39" t="s">
        <v>193</v>
      </c>
      <c r="C107" s="37">
        <f>SUMIFS($E$99:$E$104,$B$99:$B$104,"FDA-1",$D$99:$D$104,"&lt;&gt;VAGO")</f>
        <v>1</v>
      </c>
      <c r="D107" s="37">
        <f>SUMIFS($E$99:$E$104,$B$99:$B$104,"FDA-1",$D$99:$D$104,"VAGO")</f>
        <v>1</v>
      </c>
      <c r="E107" s="37">
        <f t="shared" si="4"/>
        <v>2</v>
      </c>
      <c r="F107" s="38"/>
      <c r="G107" s="39">
        <f>SUMIF($B$99:$B$104,"FDA-1",$G$99:$G$104)</f>
        <v>0</v>
      </c>
      <c r="H107" s="39">
        <f>SUMIF($B$99:$B$104,"FDA-1",$H$99:$H$104)</f>
        <v>5703.56</v>
      </c>
      <c r="I107" s="39">
        <f>SUMIF($B$99:$B$104,"FDA-1",$I$99:$I$104)</f>
        <v>5703.56</v>
      </c>
      <c r="J107" s="58"/>
      <c r="K107" s="7"/>
      <c r="L107" s="22"/>
      <c r="M107" s="22"/>
      <c r="N107" s="22"/>
      <c r="O107" s="22"/>
      <c r="P107" s="22"/>
      <c r="Q107" s="22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8" customHeight="1" x14ac:dyDescent="0.2">
      <c r="A108" s="36" t="s">
        <v>217</v>
      </c>
      <c r="B108" s="39" t="s">
        <v>197</v>
      </c>
      <c r="C108" s="37">
        <f>SUMIFS($E$99:$E$104,$B$99:$B$104,"FDA-2",$D$99:$D$104,"&lt;&gt;VAGO")</f>
        <v>2</v>
      </c>
      <c r="D108" s="37">
        <f>SUMIFS($E$99:$E$104,$B$99:$B$104,"FDA-2",$D$99:$D$104,"VAGO")</f>
        <v>0</v>
      </c>
      <c r="E108" s="37">
        <f t="shared" si="4"/>
        <v>2</v>
      </c>
      <c r="F108" s="36"/>
      <c r="G108" s="39">
        <f>SUMIF($B$99:$B$104,"FDA-2",$G$99:$G$104)</f>
        <v>0</v>
      </c>
      <c r="H108" s="39">
        <f>SUMIF($B$99:$B$104,"FDA-2",$H$99:$H$104)</f>
        <v>10482.219999999999</v>
      </c>
      <c r="I108" s="39">
        <f>SUMIF($B$99:$B$104,"FDA-2",$I$99:$I$104)</f>
        <v>10482.219999999999</v>
      </c>
      <c r="J108" s="58"/>
      <c r="K108" s="7"/>
      <c r="L108" s="22"/>
      <c r="M108" s="22"/>
      <c r="N108" s="22"/>
      <c r="O108" s="22"/>
      <c r="P108" s="22"/>
      <c r="Q108" s="22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8" customHeight="1" x14ac:dyDescent="0.2">
      <c r="A109" s="36" t="s">
        <v>218</v>
      </c>
      <c r="B109" s="39" t="s">
        <v>204</v>
      </c>
      <c r="C109" s="37">
        <f>SUMIFS($E$99:$E$104,$B$99:$B$104,"FDA-3",$D$99:$D$104,"&lt;&gt;VAGO")</f>
        <v>1</v>
      </c>
      <c r="D109" s="37">
        <f>SUMIFS($E$99:$E$104,$B$99:$B$104,"FDA-3",$D$99:$D$104,"VAGO")</f>
        <v>0</v>
      </c>
      <c r="E109" s="37">
        <f t="shared" si="4"/>
        <v>1</v>
      </c>
      <c r="F109" s="41"/>
      <c r="G109" s="39">
        <f>SUMIF($B$99:$B$104,"FDA-3",$G$99:$G$104)</f>
        <v>0</v>
      </c>
      <c r="H109" s="39">
        <f>SUMIF($B$99:$B$104,"FDA-3",$H$99:$H$104)</f>
        <v>4316.21</v>
      </c>
      <c r="I109" s="39">
        <f>SUMIF($B$99:$B$104,"FDA-3",$I$99:$I$104)</f>
        <v>4316.21</v>
      </c>
      <c r="J109" s="58"/>
      <c r="K109" s="7"/>
      <c r="L109" s="22"/>
      <c r="M109" s="22"/>
      <c r="N109" s="22"/>
      <c r="O109" s="22"/>
      <c r="P109" s="22"/>
      <c r="Q109" s="22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8" customHeight="1" x14ac:dyDescent="0.2">
      <c r="A110" s="36" t="s">
        <v>219</v>
      </c>
      <c r="B110" s="39" t="s">
        <v>220</v>
      </c>
      <c r="C110" s="37">
        <f>SUMIFS($E$99:$E$104,$B$99:$B$104,"FDA-4",$D$99:$D$104,"&lt;&gt;VAGO")</f>
        <v>0</v>
      </c>
      <c r="D110" s="37">
        <f>SUMIFS($E$99:$E$104,$B$99:$B$104,"FDA-4",$D$99:$D$104,"VAGO")</f>
        <v>0</v>
      </c>
      <c r="E110" s="37">
        <f t="shared" si="4"/>
        <v>0</v>
      </c>
      <c r="F110" s="36"/>
      <c r="G110" s="39">
        <f>SUMIF($B$99:$B$104,"FDA-4",$G$99:$G$104)</f>
        <v>0</v>
      </c>
      <c r="H110" s="39">
        <f>SUMIF($B$99:$B$104,"FDA-4",$H$99:$H$104)</f>
        <v>0</v>
      </c>
      <c r="I110" s="39">
        <f>SUMIF($B$99:$B$104,"FDA-4",$I$99:$I$104)</f>
        <v>0</v>
      </c>
      <c r="J110" s="58"/>
      <c r="K110" s="7"/>
      <c r="L110" s="22"/>
      <c r="M110" s="22"/>
      <c r="N110" s="22"/>
      <c r="O110" s="22"/>
      <c r="P110" s="22"/>
      <c r="Q110" s="22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35.1" customHeight="1" x14ac:dyDescent="0.2">
      <c r="A111" s="30" t="s">
        <v>221</v>
      </c>
      <c r="B111" s="42"/>
      <c r="C111" s="33">
        <f>SUM(C106:C110)</f>
        <v>5</v>
      </c>
      <c r="D111" s="33">
        <f>SUM(D106:D110)</f>
        <v>1</v>
      </c>
      <c r="E111" s="33">
        <f>SUM(E106:E110)</f>
        <v>6</v>
      </c>
      <c r="F111" s="34"/>
      <c r="G111" s="43">
        <f>SUM(G106:G110)</f>
        <v>0</v>
      </c>
      <c r="H111" s="43">
        <f>SUM(H106:H110)</f>
        <v>27284.6</v>
      </c>
      <c r="I111" s="43">
        <f>SUM(I106:I110)</f>
        <v>27284.6</v>
      </c>
      <c r="J111" s="58"/>
      <c r="K111" s="7"/>
      <c r="L111" s="22"/>
      <c r="M111" s="22"/>
      <c r="N111" s="22"/>
      <c r="O111" s="22"/>
      <c r="P111" s="22"/>
      <c r="Q111" s="22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8" customHeight="1" x14ac:dyDescent="0.2">
      <c r="A112" s="59"/>
      <c r="B112" s="60"/>
      <c r="C112" s="60"/>
      <c r="D112" s="60"/>
      <c r="E112" s="60"/>
      <c r="F112" s="59"/>
      <c r="G112" s="60"/>
      <c r="H112" s="60"/>
      <c r="I112" s="61"/>
      <c r="J112" s="58"/>
      <c r="K112" s="7"/>
      <c r="L112" s="22"/>
      <c r="M112" s="22"/>
      <c r="N112" s="22"/>
      <c r="O112" s="22"/>
      <c r="P112" s="22"/>
      <c r="Q112" s="22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35.1" customHeight="1" x14ac:dyDescent="0.2">
      <c r="A113" s="86" t="s">
        <v>222</v>
      </c>
      <c r="B113" s="87"/>
      <c r="C113" s="87"/>
      <c r="D113" s="87"/>
      <c r="E113" s="87"/>
      <c r="F113" s="87"/>
      <c r="G113" s="87"/>
      <c r="H113" s="87"/>
      <c r="I113" s="87"/>
      <c r="J113" s="58"/>
      <c r="K113" s="7"/>
      <c r="L113" s="22"/>
      <c r="M113" s="22"/>
      <c r="N113" s="22"/>
      <c r="O113" s="22"/>
      <c r="P113" s="22"/>
      <c r="Q113" s="22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35.1" customHeight="1" x14ac:dyDescent="0.2">
      <c r="A114" s="62" t="s">
        <v>223</v>
      </c>
      <c r="B114" s="49" t="s">
        <v>224</v>
      </c>
      <c r="C114" s="49" t="s">
        <v>225</v>
      </c>
      <c r="D114" s="49" t="s">
        <v>226</v>
      </c>
      <c r="E114" s="49" t="s">
        <v>227</v>
      </c>
      <c r="F114" s="52" t="s">
        <v>228</v>
      </c>
      <c r="G114" s="49" t="s">
        <v>229</v>
      </c>
      <c r="H114" s="49" t="s">
        <v>230</v>
      </c>
      <c r="I114" s="49" t="s">
        <v>231</v>
      </c>
      <c r="J114" s="63"/>
      <c r="K114" s="7"/>
      <c r="L114" s="7"/>
      <c r="M114" s="7"/>
      <c r="N114" s="7"/>
      <c r="O114" s="7"/>
      <c r="P114" s="7"/>
      <c r="Q114" s="7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1:30" ht="18" customHeight="1" x14ac:dyDescent="0.2">
      <c r="A115" s="19" t="s">
        <v>232</v>
      </c>
      <c r="B115" s="24" t="s">
        <v>233</v>
      </c>
      <c r="C115" s="79" t="s">
        <v>234</v>
      </c>
      <c r="D115" s="24" t="s">
        <v>28</v>
      </c>
      <c r="E115" s="55">
        <v>1</v>
      </c>
      <c r="F115" s="64" t="s">
        <v>235</v>
      </c>
      <c r="G115" s="26">
        <v>0</v>
      </c>
      <c r="H115" s="65">
        <v>1392.8</v>
      </c>
      <c r="I115" s="39">
        <f t="shared" ref="I115:I131" si="5">SUM(G115:H115)</f>
        <v>1392.8</v>
      </c>
      <c r="J115" s="58"/>
      <c r="K115" s="22"/>
      <c r="L115" s="22"/>
      <c r="M115" s="22"/>
      <c r="N115" s="22"/>
      <c r="O115" s="22"/>
      <c r="P115" s="22"/>
      <c r="Q115" s="22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8" customHeight="1" x14ac:dyDescent="0.2">
      <c r="A116" s="19" t="s">
        <v>232</v>
      </c>
      <c r="B116" s="24" t="s">
        <v>233</v>
      </c>
      <c r="C116" s="79" t="s">
        <v>198</v>
      </c>
      <c r="D116" s="24" t="s">
        <v>28</v>
      </c>
      <c r="E116" s="55">
        <v>1</v>
      </c>
      <c r="F116" s="64" t="s">
        <v>236</v>
      </c>
      <c r="G116" s="26">
        <v>0</v>
      </c>
      <c r="H116" s="65">
        <v>1392.8</v>
      </c>
      <c r="I116" s="39">
        <f t="shared" si="5"/>
        <v>1392.8</v>
      </c>
      <c r="J116" s="58"/>
      <c r="K116" s="22"/>
      <c r="L116" s="22"/>
      <c r="M116" s="22"/>
      <c r="N116" s="22"/>
      <c r="O116" s="22"/>
      <c r="P116" s="22"/>
      <c r="Q116" s="22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8" customHeight="1" x14ac:dyDescent="0.2">
      <c r="A117" s="19" t="s">
        <v>232</v>
      </c>
      <c r="B117" s="24" t="s">
        <v>233</v>
      </c>
      <c r="C117" s="79" t="s">
        <v>237</v>
      </c>
      <c r="D117" s="24" t="s">
        <v>28</v>
      </c>
      <c r="E117" s="55">
        <v>1</v>
      </c>
      <c r="F117" s="64" t="s">
        <v>238</v>
      </c>
      <c r="G117" s="26">
        <v>0</v>
      </c>
      <c r="H117" s="65">
        <v>1392.8</v>
      </c>
      <c r="I117" s="39">
        <f t="shared" si="5"/>
        <v>1392.8</v>
      </c>
      <c r="J117" s="58"/>
      <c r="K117" s="22"/>
      <c r="L117" s="22"/>
      <c r="M117" s="22"/>
      <c r="N117" s="22"/>
      <c r="O117" s="22"/>
      <c r="P117" s="22"/>
      <c r="Q117" s="22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8" customHeight="1" x14ac:dyDescent="0.2">
      <c r="A118" s="19" t="s">
        <v>232</v>
      </c>
      <c r="B118" s="24" t="s">
        <v>233</v>
      </c>
      <c r="C118" s="79" t="s">
        <v>234</v>
      </c>
      <c r="D118" s="24" t="s">
        <v>28</v>
      </c>
      <c r="E118" s="55">
        <v>1</v>
      </c>
      <c r="F118" s="64" t="s">
        <v>239</v>
      </c>
      <c r="G118" s="26">
        <v>0</v>
      </c>
      <c r="H118" s="65">
        <v>1392.8</v>
      </c>
      <c r="I118" s="39">
        <f t="shared" si="5"/>
        <v>1392.8</v>
      </c>
      <c r="J118" s="58"/>
      <c r="K118" s="22"/>
      <c r="L118" s="22"/>
      <c r="M118" s="22"/>
      <c r="N118" s="22"/>
      <c r="O118" s="22"/>
      <c r="P118" s="22"/>
      <c r="Q118" s="22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8" customHeight="1" x14ac:dyDescent="0.2">
      <c r="A119" s="19" t="s">
        <v>232</v>
      </c>
      <c r="B119" s="24" t="s">
        <v>233</v>
      </c>
      <c r="C119" s="79" t="s">
        <v>234</v>
      </c>
      <c r="D119" s="24" t="s">
        <v>28</v>
      </c>
      <c r="E119" s="25">
        <v>1</v>
      </c>
      <c r="F119" s="66" t="s">
        <v>240</v>
      </c>
      <c r="G119" s="26">
        <v>0</v>
      </c>
      <c r="H119" s="26">
        <v>1392.8</v>
      </c>
      <c r="I119" s="39">
        <f t="shared" si="5"/>
        <v>1392.8</v>
      </c>
      <c r="J119" s="58"/>
      <c r="K119" s="22"/>
      <c r="L119" s="22"/>
      <c r="M119" s="22"/>
      <c r="N119" s="22"/>
      <c r="O119" s="22"/>
      <c r="P119" s="22"/>
      <c r="Q119" s="22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8" customHeight="1" x14ac:dyDescent="0.2">
      <c r="A120" s="19" t="s">
        <v>232</v>
      </c>
      <c r="B120" s="24" t="s">
        <v>233</v>
      </c>
      <c r="C120" s="26"/>
      <c r="D120" s="24" t="s">
        <v>48</v>
      </c>
      <c r="E120" s="25">
        <v>1</v>
      </c>
      <c r="F120" s="67"/>
      <c r="G120" s="26">
        <v>0</v>
      </c>
      <c r="H120" s="26">
        <v>0</v>
      </c>
      <c r="I120" s="39">
        <f t="shared" si="5"/>
        <v>0</v>
      </c>
      <c r="J120" s="58"/>
      <c r="K120" s="22"/>
      <c r="L120" s="22"/>
      <c r="M120" s="22"/>
      <c r="N120" s="22"/>
      <c r="O120" s="22"/>
      <c r="P120" s="22"/>
      <c r="Q120" s="22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8" customHeight="1" x14ac:dyDescent="0.2">
      <c r="A121" s="19" t="s">
        <v>232</v>
      </c>
      <c r="B121" s="24" t="s">
        <v>233</v>
      </c>
      <c r="C121" s="26"/>
      <c r="D121" s="24" t="s">
        <v>48</v>
      </c>
      <c r="E121" s="25">
        <v>1</v>
      </c>
      <c r="F121" s="67"/>
      <c r="G121" s="26">
        <v>0</v>
      </c>
      <c r="H121" s="26">
        <v>0</v>
      </c>
      <c r="I121" s="39">
        <f t="shared" si="5"/>
        <v>0</v>
      </c>
      <c r="J121" s="58"/>
      <c r="K121" s="22"/>
      <c r="L121" s="22"/>
      <c r="M121" s="22"/>
      <c r="N121" s="22"/>
      <c r="O121" s="22"/>
      <c r="P121" s="22"/>
      <c r="Q121" s="22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8" customHeight="1" x14ac:dyDescent="0.2">
      <c r="A122" s="19" t="s">
        <v>232</v>
      </c>
      <c r="B122" s="24" t="s">
        <v>233</v>
      </c>
      <c r="C122" s="26"/>
      <c r="D122" s="24" t="s">
        <v>48</v>
      </c>
      <c r="E122" s="25">
        <v>1</v>
      </c>
      <c r="F122" s="67"/>
      <c r="G122" s="26">
        <v>0</v>
      </c>
      <c r="H122" s="26">
        <v>0</v>
      </c>
      <c r="I122" s="39">
        <f t="shared" si="5"/>
        <v>0</v>
      </c>
      <c r="J122" s="58"/>
      <c r="K122" s="22"/>
      <c r="L122" s="22"/>
      <c r="M122" s="22"/>
      <c r="N122" s="22"/>
      <c r="O122" s="22"/>
      <c r="P122" s="22"/>
      <c r="Q122" s="22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8" customHeight="1" x14ac:dyDescent="0.2">
      <c r="A123" s="19" t="s">
        <v>232</v>
      </c>
      <c r="B123" s="24" t="s">
        <v>233</v>
      </c>
      <c r="C123" s="26"/>
      <c r="D123" s="24" t="s">
        <v>48</v>
      </c>
      <c r="E123" s="25">
        <v>1</v>
      </c>
      <c r="F123" s="67"/>
      <c r="G123" s="26">
        <v>0</v>
      </c>
      <c r="H123" s="26">
        <v>0</v>
      </c>
      <c r="I123" s="39">
        <f t="shared" si="5"/>
        <v>0</v>
      </c>
      <c r="J123" s="58"/>
      <c r="K123" s="22"/>
      <c r="L123" s="22"/>
      <c r="M123" s="22"/>
      <c r="N123" s="22"/>
      <c r="O123" s="22"/>
      <c r="P123" s="22"/>
      <c r="Q123" s="22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8" customHeight="1" x14ac:dyDescent="0.2">
      <c r="A124" s="19" t="s">
        <v>241</v>
      </c>
      <c r="B124" s="24" t="s">
        <v>242</v>
      </c>
      <c r="C124" s="24"/>
      <c r="D124" s="24" t="s">
        <v>48</v>
      </c>
      <c r="E124" s="25">
        <v>1</v>
      </c>
      <c r="F124" s="19"/>
      <c r="G124" s="26">
        <v>0</v>
      </c>
      <c r="H124" s="26">
        <v>0</v>
      </c>
      <c r="I124" s="39">
        <f t="shared" si="5"/>
        <v>0</v>
      </c>
      <c r="J124" s="58"/>
      <c r="K124" s="22"/>
      <c r="L124" s="22"/>
      <c r="M124" s="22"/>
      <c r="N124" s="22"/>
      <c r="O124" s="22"/>
      <c r="P124" s="22"/>
      <c r="Q124" s="22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8" customHeight="1" x14ac:dyDescent="0.2">
      <c r="A125" s="19" t="s">
        <v>241</v>
      </c>
      <c r="B125" s="24" t="s">
        <v>242</v>
      </c>
      <c r="C125" s="24"/>
      <c r="D125" s="24" t="s">
        <v>48</v>
      </c>
      <c r="E125" s="25">
        <v>1</v>
      </c>
      <c r="F125" s="19"/>
      <c r="G125" s="26">
        <v>0</v>
      </c>
      <c r="H125" s="26">
        <v>0</v>
      </c>
      <c r="I125" s="39">
        <f t="shared" si="5"/>
        <v>0</v>
      </c>
      <c r="J125" s="58"/>
      <c r="K125" s="22"/>
      <c r="L125" s="22"/>
      <c r="M125" s="22"/>
      <c r="N125" s="22"/>
      <c r="O125" s="22"/>
      <c r="P125" s="22"/>
      <c r="Q125" s="22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8" customHeight="1" x14ac:dyDescent="0.2">
      <c r="A126" s="19" t="s">
        <v>241</v>
      </c>
      <c r="B126" s="24" t="s">
        <v>242</v>
      </c>
      <c r="C126" s="24"/>
      <c r="D126" s="24" t="s">
        <v>48</v>
      </c>
      <c r="E126" s="25">
        <v>1</v>
      </c>
      <c r="F126" s="19"/>
      <c r="G126" s="26">
        <v>0</v>
      </c>
      <c r="H126" s="26">
        <v>0</v>
      </c>
      <c r="I126" s="39">
        <f t="shared" si="5"/>
        <v>0</v>
      </c>
      <c r="J126" s="58"/>
      <c r="K126" s="22"/>
      <c r="L126" s="22"/>
      <c r="M126" s="22"/>
      <c r="N126" s="22"/>
      <c r="O126" s="22"/>
      <c r="P126" s="22"/>
      <c r="Q126" s="22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8" customHeight="1" x14ac:dyDescent="0.2">
      <c r="A127" s="19" t="s">
        <v>241</v>
      </c>
      <c r="B127" s="24" t="s">
        <v>242</v>
      </c>
      <c r="C127" s="24"/>
      <c r="D127" s="24" t="s">
        <v>48</v>
      </c>
      <c r="E127" s="25">
        <v>1</v>
      </c>
      <c r="F127" s="19"/>
      <c r="G127" s="26">
        <v>0</v>
      </c>
      <c r="H127" s="26">
        <v>0</v>
      </c>
      <c r="I127" s="39">
        <f t="shared" si="5"/>
        <v>0</v>
      </c>
      <c r="J127" s="58"/>
      <c r="K127" s="22"/>
      <c r="L127" s="22"/>
      <c r="M127" s="22"/>
      <c r="N127" s="22"/>
      <c r="O127" s="22"/>
      <c r="P127" s="22"/>
      <c r="Q127" s="22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8" customHeight="1" x14ac:dyDescent="0.2">
      <c r="A128" s="19" t="s">
        <v>241</v>
      </c>
      <c r="B128" s="24" t="s">
        <v>242</v>
      </c>
      <c r="C128" s="24"/>
      <c r="D128" s="24" t="s">
        <v>48</v>
      </c>
      <c r="E128" s="25">
        <v>1</v>
      </c>
      <c r="F128" s="19"/>
      <c r="G128" s="26">
        <v>0</v>
      </c>
      <c r="H128" s="26">
        <v>0</v>
      </c>
      <c r="I128" s="39">
        <f t="shared" si="5"/>
        <v>0</v>
      </c>
      <c r="J128" s="58"/>
      <c r="K128" s="22"/>
      <c r="L128" s="22"/>
      <c r="M128" s="22"/>
      <c r="N128" s="22"/>
      <c r="O128" s="22"/>
      <c r="P128" s="22"/>
      <c r="Q128" s="22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8" customHeight="1" x14ac:dyDescent="0.2">
      <c r="A129" s="19" t="s">
        <v>243</v>
      </c>
      <c r="B129" s="24" t="s">
        <v>244</v>
      </c>
      <c r="C129" s="24"/>
      <c r="D129" s="24" t="s">
        <v>48</v>
      </c>
      <c r="E129" s="25">
        <v>1</v>
      </c>
      <c r="F129" s="19"/>
      <c r="G129" s="26">
        <v>0</v>
      </c>
      <c r="H129" s="26">
        <v>0</v>
      </c>
      <c r="I129" s="39">
        <f t="shared" si="5"/>
        <v>0</v>
      </c>
      <c r="J129" s="58"/>
      <c r="K129" s="22"/>
      <c r="L129" s="22"/>
      <c r="M129" s="22"/>
      <c r="N129" s="22"/>
      <c r="O129" s="22"/>
      <c r="P129" s="22"/>
      <c r="Q129" s="22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8" customHeight="1" x14ac:dyDescent="0.2">
      <c r="A130" s="19" t="s">
        <v>243</v>
      </c>
      <c r="B130" s="24" t="s">
        <v>244</v>
      </c>
      <c r="C130" s="24"/>
      <c r="D130" s="24" t="s">
        <v>48</v>
      </c>
      <c r="E130" s="25">
        <v>1</v>
      </c>
      <c r="F130" s="68"/>
      <c r="G130" s="26">
        <v>0</v>
      </c>
      <c r="H130" s="26">
        <v>0</v>
      </c>
      <c r="I130" s="39">
        <f t="shared" si="5"/>
        <v>0</v>
      </c>
      <c r="J130" s="58"/>
      <c r="K130" s="22"/>
      <c r="L130" s="22"/>
      <c r="M130" s="22"/>
      <c r="N130" s="22"/>
      <c r="O130" s="22"/>
      <c r="P130" s="22"/>
      <c r="Q130" s="22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8" customHeight="1" x14ac:dyDescent="0.2">
      <c r="A131" s="19" t="s">
        <v>245</v>
      </c>
      <c r="B131" s="24" t="s">
        <v>246</v>
      </c>
      <c r="C131" s="24"/>
      <c r="D131" s="24" t="s">
        <v>48</v>
      </c>
      <c r="E131" s="25">
        <v>1</v>
      </c>
      <c r="F131" s="19"/>
      <c r="G131" s="26">
        <v>0</v>
      </c>
      <c r="H131" s="26">
        <v>0</v>
      </c>
      <c r="I131" s="39">
        <f t="shared" si="5"/>
        <v>0</v>
      </c>
      <c r="J131" s="58"/>
      <c r="K131" s="22"/>
      <c r="L131" s="22"/>
      <c r="M131" s="22"/>
      <c r="N131" s="22"/>
      <c r="O131" s="22"/>
      <c r="P131" s="22"/>
      <c r="Q131" s="22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55.15" customHeight="1" x14ac:dyDescent="0.2">
      <c r="A132" s="30" t="s">
        <v>247</v>
      </c>
      <c r="B132" s="31" t="s">
        <v>248</v>
      </c>
      <c r="C132" s="33" t="s">
        <v>249</v>
      </c>
      <c r="D132" s="33" t="s">
        <v>250</v>
      </c>
      <c r="E132" s="33" t="s">
        <v>251</v>
      </c>
      <c r="F132" s="34"/>
      <c r="G132" s="33" t="s">
        <v>252</v>
      </c>
      <c r="H132" s="33" t="s">
        <v>253</v>
      </c>
      <c r="I132" s="33" t="s">
        <v>254</v>
      </c>
      <c r="J132" s="58"/>
      <c r="K132" s="22"/>
      <c r="L132" s="22"/>
      <c r="M132" s="22"/>
      <c r="N132" s="22"/>
      <c r="O132" s="22"/>
      <c r="P132" s="22"/>
      <c r="Q132" s="22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1:30" ht="18" customHeight="1" x14ac:dyDescent="0.2">
      <c r="A133" s="36" t="s">
        <v>255</v>
      </c>
      <c r="B133" s="39" t="s">
        <v>233</v>
      </c>
      <c r="C133" s="37">
        <f>SUMIFS($E$115:$E$131,$B$115:$B$131,"FGS-1",$D$115:$D$131,"&lt;&gt;VAGO")</f>
        <v>5</v>
      </c>
      <c r="D133" s="37">
        <f>SUMIFS($E$115:$E$131,$B$115:$B$131,"FGS-1",$D$115:$D$131,"VAGO")</f>
        <v>4</v>
      </c>
      <c r="E133" s="37">
        <f t="shared" ref="E133:E138" si="6">C133+D133</f>
        <v>9</v>
      </c>
      <c r="F133" s="38"/>
      <c r="G133" s="39">
        <f>SUMIF($B$115:$B$131,"FGS-1",$G$115:$G$131)</f>
        <v>0</v>
      </c>
      <c r="H133" s="39">
        <f>SUMIF($B$115:$B$131,"FGS-1",$H$115:$H$131)</f>
        <v>6964</v>
      </c>
      <c r="I133" s="39">
        <f>SUMIF($B$115:$B$131,"FGS-1",$I$115:$I$131)</f>
        <v>6964</v>
      </c>
      <c r="J133" s="58"/>
      <c r="K133" s="22"/>
      <c r="L133" s="22"/>
      <c r="M133" s="22"/>
      <c r="N133" s="22"/>
      <c r="O133" s="22"/>
      <c r="P133" s="22"/>
      <c r="Q133" s="22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1:30" ht="18" customHeight="1" x14ac:dyDescent="0.2">
      <c r="A134" s="36" t="s">
        <v>256</v>
      </c>
      <c r="B134" s="39" t="s">
        <v>257</v>
      </c>
      <c r="C134" s="37">
        <f>SUMIFS($E$115:$E$131,$B$115:$B$131,"FGS-2",$D$115:$D$131,"&lt;&gt;VAGO")</f>
        <v>0</v>
      </c>
      <c r="D134" s="37">
        <f>SUMIFS($E$115:$E$131,$B$115:$B$131,"FGS-2",$D$115:$D$131,"VAGO")</f>
        <v>5</v>
      </c>
      <c r="E134" s="37">
        <f t="shared" si="6"/>
        <v>5</v>
      </c>
      <c r="F134" s="36"/>
      <c r="G134" s="39">
        <f>SUMIF($B$115:$B$131,"FGS-2",$G$115:$G$131)</f>
        <v>0</v>
      </c>
      <c r="H134" s="39">
        <f>SUMIF($B$115:$B$131,"FGS-2",$H$115:$H$131)</f>
        <v>0</v>
      </c>
      <c r="I134" s="39">
        <f>SUMIF($B$115:$B$131,"FGS-2",$I$115:$I$131)</f>
        <v>0</v>
      </c>
      <c r="J134" s="58"/>
      <c r="K134" s="22"/>
      <c r="L134" s="22"/>
      <c r="M134" s="22"/>
      <c r="N134" s="22"/>
      <c r="O134" s="22"/>
      <c r="P134" s="22"/>
      <c r="Q134" s="22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1:30" ht="18" customHeight="1" x14ac:dyDescent="0.2">
      <c r="A135" s="36" t="s">
        <v>258</v>
      </c>
      <c r="B135" s="39" t="s">
        <v>244</v>
      </c>
      <c r="C135" s="37">
        <f>SUMIFS($E$115:$E$131,$B$115:$B$131,"FGS-3",$D$115:$D$131,"&lt;&gt;VAGO")</f>
        <v>0</v>
      </c>
      <c r="D135" s="37">
        <f>SUMIFS($E$115:$E$131,$B$115:$B$131,"FGS-3",$D$115:$D$131,"VAGO")</f>
        <v>2</v>
      </c>
      <c r="E135" s="37">
        <f t="shared" si="6"/>
        <v>2</v>
      </c>
      <c r="F135" s="36"/>
      <c r="G135" s="39">
        <f>SUMIF($B$115:$B$131,"FGS-3",$G$115:$G$131)</f>
        <v>0</v>
      </c>
      <c r="H135" s="39">
        <f>SUMIF($B$115:$B$131,"FGS-3",$H$115:$H$131)</f>
        <v>0</v>
      </c>
      <c r="I135" s="39">
        <f>SUMIF($B$115:$B$131,"FGS-3",$I$115:$I$131)</f>
        <v>0</v>
      </c>
      <c r="J135" s="58"/>
      <c r="K135" s="22"/>
      <c r="L135" s="22"/>
      <c r="M135" s="22"/>
      <c r="N135" s="22"/>
      <c r="O135" s="22"/>
      <c r="P135" s="22"/>
      <c r="Q135" s="22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1:30" ht="18" customHeight="1" x14ac:dyDescent="0.2">
      <c r="A136" s="41" t="s">
        <v>259</v>
      </c>
      <c r="B136" s="69" t="s">
        <v>260</v>
      </c>
      <c r="C136" s="37">
        <f>SUMIFS($E$115:$E$131,$B$115:$B$131,"FGA-1",$D$115:$D$131,"&lt;&gt;VAGO")</f>
        <v>0</v>
      </c>
      <c r="D136" s="37">
        <f>SUMIFS($E$115:$E$131,$B$115:$B$131,"FGA-1",$D$115:$D$131,"VAGO")</f>
        <v>1</v>
      </c>
      <c r="E136" s="37">
        <f t="shared" si="6"/>
        <v>1</v>
      </c>
      <c r="F136" s="41"/>
      <c r="G136" s="39">
        <f>SUMIF($B$115:$B$131,"FGA-1",$G$115:$G$131)</f>
        <v>0</v>
      </c>
      <c r="H136" s="39">
        <f>SUMIF($B$115:$B$131,"FGA-1",$H$115:$H$131)</f>
        <v>0</v>
      </c>
      <c r="I136" s="39">
        <f>SUMIF($B$115:$B$131,"FGA-1",$I$115:$I$131)</f>
        <v>0</v>
      </c>
      <c r="J136" s="58"/>
      <c r="K136" s="22"/>
      <c r="L136" s="22"/>
      <c r="M136" s="22"/>
      <c r="N136" s="22"/>
      <c r="O136" s="22"/>
      <c r="P136" s="22"/>
      <c r="Q136" s="22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1:30" ht="18" customHeight="1" x14ac:dyDescent="0.2">
      <c r="A137" s="36" t="s">
        <v>261</v>
      </c>
      <c r="B137" s="39" t="s">
        <v>262</v>
      </c>
      <c r="C137" s="37">
        <f>SUMIFS($E$115:$E$131,$B$115:$B$131,"FGA-2",$D$115:$D$131,"&lt;&gt;VAGO")</f>
        <v>0</v>
      </c>
      <c r="D137" s="37">
        <f>SUMIFS($E$115:$E$131,$B$115:$B$131,"FGA-2",$D$115:$D$131,"VAGO")</f>
        <v>0</v>
      </c>
      <c r="E137" s="37">
        <f t="shared" si="6"/>
        <v>0</v>
      </c>
      <c r="F137" s="41"/>
      <c r="G137" s="39">
        <f>SUMIF($B$115:$B$131,"FGA-2",$G$115:$G$131)</f>
        <v>0</v>
      </c>
      <c r="H137" s="39">
        <f>SUMIF($B$115:$B$131,"FGA-2",$H$115:$H$131)</f>
        <v>0</v>
      </c>
      <c r="I137" s="39">
        <f>SUMIF($B$115:$B$131,"FGA-2",$I$115:$I$131)</f>
        <v>0</v>
      </c>
      <c r="J137" s="58"/>
      <c r="K137" s="22"/>
      <c r="L137" s="22"/>
      <c r="M137" s="22"/>
      <c r="N137" s="22"/>
      <c r="O137" s="22"/>
      <c r="P137" s="22"/>
      <c r="Q137" s="22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1:30" ht="18" customHeight="1" x14ac:dyDescent="0.2">
      <c r="A138" s="36" t="s">
        <v>263</v>
      </c>
      <c r="B138" s="39" t="s">
        <v>264</v>
      </c>
      <c r="C138" s="37">
        <f>SUMIFS($E$115:$E$131,$B$115:$B$131,"FGA-3",$D$115:$D$131,"&lt;&gt;VAGO")</f>
        <v>0</v>
      </c>
      <c r="D138" s="37">
        <f>SUMIFS($E$115:$E$131,$B$115:$B$131,"FGA-3",$D$115:$D$131,"VAGO")</f>
        <v>0</v>
      </c>
      <c r="E138" s="37">
        <f t="shared" si="6"/>
        <v>0</v>
      </c>
      <c r="F138" s="36"/>
      <c r="G138" s="39">
        <f>SUMIF($B$115:$B$131,"FGA-3",$G$115:$G$131)</f>
        <v>0</v>
      </c>
      <c r="H138" s="39">
        <f>SUMIF($B$115:$B$131,"FGA-3",$H$115:$H$131)</f>
        <v>0</v>
      </c>
      <c r="I138" s="39">
        <f>SUMIF($B$115:$B$131,"FGA-3",$I$115:$I$131)</f>
        <v>0</v>
      </c>
      <c r="J138" s="58"/>
      <c r="K138" s="22"/>
      <c r="L138" s="22"/>
      <c r="M138" s="22"/>
      <c r="N138" s="22"/>
      <c r="O138" s="22"/>
      <c r="P138" s="22"/>
      <c r="Q138" s="22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pans="1:30" ht="30.2" customHeight="1" x14ac:dyDescent="0.2">
      <c r="A139" s="30" t="s">
        <v>265</v>
      </c>
      <c r="B139" s="42"/>
      <c r="C139" s="33">
        <f>SUM(C133:C138)</f>
        <v>5</v>
      </c>
      <c r="D139" s="33">
        <f>SUM(D133:D138)</f>
        <v>12</v>
      </c>
      <c r="E139" s="33">
        <f>SUM(E133:E138)</f>
        <v>17</v>
      </c>
      <c r="F139" s="34"/>
      <c r="G139" s="43">
        <f>SUM(G133:G138)</f>
        <v>0</v>
      </c>
      <c r="H139" s="43">
        <f>SUM(H133:H138)</f>
        <v>6964</v>
      </c>
      <c r="I139" s="43">
        <f>SUM(I133:I138)</f>
        <v>6964</v>
      </c>
      <c r="J139" s="58"/>
      <c r="K139" s="22"/>
      <c r="L139" s="22"/>
      <c r="M139" s="22"/>
      <c r="N139" s="22"/>
      <c r="O139" s="22"/>
      <c r="P139" s="22"/>
      <c r="Q139" s="22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pans="1:30" ht="18" customHeight="1" x14ac:dyDescent="0.2">
      <c r="A140" s="45"/>
      <c r="B140" s="46"/>
      <c r="C140" s="46"/>
      <c r="D140" s="46"/>
      <c r="E140" s="46"/>
      <c r="F140" s="45"/>
      <c r="G140" s="46"/>
      <c r="H140" s="46"/>
      <c r="I140" s="70"/>
      <c r="J140" s="54"/>
      <c r="K140" s="7"/>
      <c r="L140" s="13"/>
      <c r="M140" s="13"/>
      <c r="N140" s="13"/>
      <c r="O140" s="13"/>
      <c r="P140" s="13"/>
      <c r="Q140" s="13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1:30" ht="55.15" customHeight="1" x14ac:dyDescent="0.2">
      <c r="A141" s="30"/>
      <c r="B141" s="31"/>
      <c r="C141" s="33" t="s">
        <v>266</v>
      </c>
      <c r="D141" s="33" t="s">
        <v>267</v>
      </c>
      <c r="E141" s="33" t="s">
        <v>268</v>
      </c>
      <c r="F141" s="34"/>
      <c r="G141" s="33" t="s">
        <v>269</v>
      </c>
      <c r="H141" s="33" t="s">
        <v>270</v>
      </c>
      <c r="I141" s="33" t="s">
        <v>271</v>
      </c>
      <c r="J141" s="54"/>
      <c r="K141" s="7"/>
      <c r="L141" s="13"/>
      <c r="M141" s="13"/>
      <c r="N141" s="13"/>
      <c r="O141" s="13"/>
      <c r="P141" s="13"/>
      <c r="Q141" s="13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1:30" ht="30.2" customHeight="1" x14ac:dyDescent="0.2">
      <c r="A142" s="30" t="s">
        <v>272</v>
      </c>
      <c r="B142" s="42"/>
      <c r="C142" s="33">
        <f>SUM(C95+C111+C139)</f>
        <v>68</v>
      </c>
      <c r="D142" s="33">
        <f>SUM(D95+D111+D139)</f>
        <v>31</v>
      </c>
      <c r="E142" s="33">
        <f>SUM(E95+E111+E139)</f>
        <v>99</v>
      </c>
      <c r="F142" s="34"/>
      <c r="G142" s="43">
        <f>SUM(H95+G111+G139)</f>
        <v>55954.09</v>
      </c>
      <c r="H142" s="43">
        <f>SUM(I95+H111+H139)</f>
        <v>287163.52999999997</v>
      </c>
      <c r="I142" s="43">
        <f>SUM(J95+I111+I139)</f>
        <v>343117.62</v>
      </c>
      <c r="J142" s="54"/>
      <c r="K142" s="7"/>
      <c r="L142" s="13"/>
      <c r="M142" s="13"/>
      <c r="N142" s="13"/>
      <c r="O142" s="13"/>
      <c r="P142" s="13"/>
      <c r="Q142" s="13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1:30" ht="18" customHeight="1" thickBot="1" x14ac:dyDescent="0.25">
      <c r="A143" s="45"/>
      <c r="B143" s="46"/>
      <c r="C143" s="46"/>
      <c r="D143" s="46"/>
      <c r="E143" s="46"/>
      <c r="F143" s="45"/>
      <c r="G143" s="46"/>
      <c r="H143" s="46"/>
      <c r="I143" s="70"/>
      <c r="J143" s="54"/>
      <c r="K143" s="7"/>
      <c r="L143" s="13"/>
      <c r="M143" s="13"/>
      <c r="N143" s="13"/>
      <c r="O143" s="13"/>
      <c r="P143" s="13"/>
      <c r="Q143" s="13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1:30" ht="30.2" customHeight="1" x14ac:dyDescent="0.2">
      <c r="A144" s="88" t="s">
        <v>273</v>
      </c>
      <c r="B144" s="89"/>
      <c r="C144" s="89"/>
      <c r="D144" s="89"/>
      <c r="E144" s="89"/>
      <c r="F144" s="90"/>
      <c r="G144" s="47"/>
      <c r="H144" s="46"/>
      <c r="I144" s="46"/>
      <c r="J144" s="50"/>
      <c r="K144" s="22"/>
      <c r="L144" s="8"/>
      <c r="M144" s="13"/>
      <c r="N144" s="13"/>
      <c r="O144" s="13"/>
      <c r="P144" s="13"/>
      <c r="Q144" s="13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1:30" ht="18" customHeight="1" x14ac:dyDescent="0.2">
      <c r="A145" s="91" t="s">
        <v>274</v>
      </c>
      <c r="B145" s="81"/>
      <c r="C145" s="81"/>
      <c r="D145" s="81"/>
      <c r="E145" s="81"/>
      <c r="F145" s="82"/>
      <c r="G145" s="47"/>
      <c r="H145" s="46"/>
      <c r="I145" s="46"/>
      <c r="J145" s="50"/>
      <c r="K145" s="8"/>
      <c r="L145" s="8"/>
      <c r="M145" s="13"/>
      <c r="N145" s="13"/>
      <c r="O145" s="13"/>
      <c r="P145" s="13"/>
      <c r="Q145" s="13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1:30" ht="18" customHeight="1" x14ac:dyDescent="0.2">
      <c r="A146" s="91" t="s">
        <v>275</v>
      </c>
      <c r="B146" s="81"/>
      <c r="C146" s="81"/>
      <c r="D146" s="81"/>
      <c r="E146" s="81"/>
      <c r="F146" s="82"/>
      <c r="G146" s="47"/>
      <c r="H146" s="46"/>
      <c r="I146" s="46"/>
      <c r="J146" s="50"/>
      <c r="K146" s="8"/>
      <c r="L146" s="8"/>
      <c r="M146" s="13"/>
      <c r="N146" s="13"/>
      <c r="O146" s="13"/>
      <c r="P146" s="13"/>
      <c r="Q146" s="13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1:30" ht="18" customHeight="1" x14ac:dyDescent="0.2">
      <c r="A147" s="80" t="s">
        <v>276</v>
      </c>
      <c r="B147" s="81"/>
      <c r="C147" s="81"/>
      <c r="D147" s="81"/>
      <c r="E147" s="81"/>
      <c r="F147" s="82"/>
      <c r="G147" s="47"/>
      <c r="H147" s="46"/>
      <c r="I147" s="46"/>
      <c r="J147" s="50"/>
      <c r="K147" s="8"/>
      <c r="L147" s="8"/>
      <c r="M147" s="13"/>
      <c r="N147" s="13"/>
      <c r="O147" s="13"/>
      <c r="P147" s="13"/>
      <c r="Q147" s="13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1:30" ht="18" customHeight="1" x14ac:dyDescent="0.2">
      <c r="A148" s="80" t="s">
        <v>277</v>
      </c>
      <c r="B148" s="81"/>
      <c r="C148" s="81"/>
      <c r="D148" s="81"/>
      <c r="E148" s="81"/>
      <c r="F148" s="82"/>
      <c r="G148" s="47"/>
      <c r="H148" s="46"/>
      <c r="I148" s="46"/>
      <c r="J148" s="50"/>
      <c r="K148" s="8"/>
      <c r="L148" s="8"/>
      <c r="M148" s="13"/>
      <c r="N148" s="13"/>
      <c r="O148" s="13"/>
      <c r="P148" s="13"/>
      <c r="Q148" s="13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1:30" ht="18" customHeight="1" x14ac:dyDescent="0.2">
      <c r="A149" s="80" t="s">
        <v>278</v>
      </c>
      <c r="B149" s="81"/>
      <c r="C149" s="81"/>
      <c r="D149" s="81"/>
      <c r="E149" s="81"/>
      <c r="F149" s="82"/>
      <c r="G149" s="47"/>
      <c r="H149" s="46"/>
      <c r="I149" s="46"/>
      <c r="J149" s="50"/>
      <c r="K149" s="8"/>
      <c r="L149" s="8"/>
      <c r="M149" s="13"/>
      <c r="N149" s="13"/>
      <c r="O149" s="13"/>
      <c r="P149" s="13"/>
      <c r="Q149" s="13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1:30" ht="18" customHeight="1" thickBot="1" x14ac:dyDescent="0.25">
      <c r="A150" s="92"/>
      <c r="B150" s="93"/>
      <c r="C150" s="93"/>
      <c r="D150" s="93"/>
      <c r="E150" s="93"/>
      <c r="F150" s="94"/>
      <c r="G150" s="47"/>
      <c r="H150" s="46"/>
      <c r="I150" s="46"/>
      <c r="J150" s="50"/>
      <c r="K150" s="8"/>
      <c r="L150" s="8"/>
      <c r="M150" s="13"/>
      <c r="N150" s="13"/>
      <c r="O150" s="13"/>
      <c r="P150" s="13"/>
      <c r="Q150" s="13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1:30" ht="30.2" customHeight="1" x14ac:dyDescent="0.2">
      <c r="A151" s="88" t="s">
        <v>279</v>
      </c>
      <c r="B151" s="89"/>
      <c r="C151" s="89"/>
      <c r="D151" s="89"/>
      <c r="E151" s="89"/>
      <c r="F151" s="90"/>
      <c r="G151" s="47"/>
      <c r="H151" s="46"/>
      <c r="I151" s="46"/>
      <c r="J151" s="50"/>
      <c r="K151" s="8"/>
      <c r="L151" s="8"/>
      <c r="M151" s="13"/>
      <c r="N151" s="13"/>
      <c r="O151" s="13"/>
      <c r="P151" s="13"/>
      <c r="Q151" s="13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1:30" ht="18" customHeight="1" x14ac:dyDescent="0.2">
      <c r="A152" s="91" t="s">
        <v>280</v>
      </c>
      <c r="B152" s="81"/>
      <c r="C152" s="81"/>
      <c r="D152" s="81"/>
      <c r="E152" s="81"/>
      <c r="F152" s="82"/>
      <c r="G152" s="47"/>
      <c r="H152" s="46"/>
      <c r="I152" s="46"/>
      <c r="J152" s="50"/>
      <c r="K152" s="8"/>
      <c r="L152" s="8"/>
      <c r="M152" s="13"/>
      <c r="N152" s="13"/>
      <c r="O152" s="13"/>
      <c r="P152" s="13"/>
      <c r="Q152" s="13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1:30" ht="18" customHeight="1" x14ac:dyDescent="0.2">
      <c r="A153" s="80" t="s">
        <v>281</v>
      </c>
      <c r="B153" s="81"/>
      <c r="C153" s="81"/>
      <c r="D153" s="81"/>
      <c r="E153" s="81"/>
      <c r="F153" s="82"/>
      <c r="G153" s="47"/>
      <c r="H153" s="46"/>
      <c r="I153" s="46"/>
      <c r="J153" s="50"/>
      <c r="K153" s="8"/>
      <c r="L153" s="8"/>
      <c r="M153" s="13"/>
      <c r="N153" s="13"/>
      <c r="O153" s="13"/>
      <c r="P153" s="13"/>
      <c r="Q153" s="13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1:30" ht="30.2" customHeight="1" x14ac:dyDescent="0.2">
      <c r="A154" s="80" t="s">
        <v>282</v>
      </c>
      <c r="B154" s="81"/>
      <c r="C154" s="81"/>
      <c r="D154" s="81"/>
      <c r="E154" s="81"/>
      <c r="F154" s="82"/>
      <c r="G154" s="47"/>
      <c r="H154" s="46"/>
      <c r="I154" s="46"/>
      <c r="J154" s="50"/>
      <c r="K154" s="8"/>
      <c r="L154" s="8"/>
      <c r="M154" s="13"/>
      <c r="N154" s="13"/>
      <c r="O154" s="13"/>
      <c r="P154" s="13"/>
      <c r="Q154" s="13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1:30" ht="33.75" customHeight="1" x14ac:dyDescent="0.2">
      <c r="A155" s="80" t="s">
        <v>283</v>
      </c>
      <c r="B155" s="81"/>
      <c r="C155" s="81"/>
      <c r="D155" s="81"/>
      <c r="E155" s="81"/>
      <c r="F155" s="82"/>
      <c r="G155" s="47"/>
      <c r="H155" s="46"/>
      <c r="I155" s="46"/>
      <c r="J155" s="50"/>
      <c r="K155" s="8"/>
      <c r="L155" s="8"/>
      <c r="M155" s="13"/>
      <c r="N155" s="13"/>
      <c r="O155" s="13"/>
      <c r="P155" s="13"/>
      <c r="Q155" s="13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1:30" ht="18" customHeight="1" x14ac:dyDescent="0.2">
      <c r="A156" s="80" t="s">
        <v>284</v>
      </c>
      <c r="B156" s="81"/>
      <c r="C156" s="81"/>
      <c r="D156" s="81"/>
      <c r="E156" s="81"/>
      <c r="F156" s="82"/>
      <c r="G156" s="47"/>
      <c r="H156" s="46"/>
      <c r="I156" s="46"/>
      <c r="J156" s="50"/>
      <c r="K156" s="8"/>
      <c r="L156" s="8"/>
      <c r="M156" s="13"/>
      <c r="N156" s="13"/>
      <c r="O156" s="13"/>
      <c r="P156" s="13"/>
      <c r="Q156" s="13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1:30" ht="57.75" customHeight="1" x14ac:dyDescent="0.2">
      <c r="A157" s="80" t="s">
        <v>285</v>
      </c>
      <c r="B157" s="81"/>
      <c r="C157" s="81"/>
      <c r="D157" s="81"/>
      <c r="E157" s="81"/>
      <c r="F157" s="82"/>
      <c r="G157" s="47"/>
      <c r="H157" s="46"/>
      <c r="I157" s="46"/>
      <c r="J157" s="50"/>
      <c r="K157" s="8"/>
      <c r="L157" s="8"/>
      <c r="M157" s="13"/>
      <c r="N157" s="13"/>
      <c r="O157" s="13"/>
      <c r="P157" s="13"/>
      <c r="Q157" s="13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1:30" ht="32.25" customHeight="1" x14ac:dyDescent="0.2">
      <c r="A158" s="80" t="s">
        <v>286</v>
      </c>
      <c r="B158" s="81"/>
      <c r="C158" s="81"/>
      <c r="D158" s="81"/>
      <c r="E158" s="81"/>
      <c r="F158" s="82"/>
      <c r="G158" s="47"/>
      <c r="H158" s="46"/>
      <c r="I158" s="46"/>
      <c r="J158" s="50"/>
      <c r="K158" s="8"/>
      <c r="L158" s="8"/>
      <c r="M158" s="13"/>
      <c r="N158" s="13"/>
      <c r="O158" s="13"/>
      <c r="P158" s="13"/>
      <c r="Q158" s="13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1:30" ht="18" customHeight="1" x14ac:dyDescent="0.2">
      <c r="A159" s="80" t="s">
        <v>287</v>
      </c>
      <c r="B159" s="81"/>
      <c r="C159" s="81"/>
      <c r="D159" s="81"/>
      <c r="E159" s="81"/>
      <c r="F159" s="82"/>
      <c r="G159" s="47"/>
      <c r="H159" s="46"/>
      <c r="I159" s="46"/>
      <c r="J159" s="50"/>
      <c r="K159" s="8"/>
      <c r="L159" s="8"/>
      <c r="M159" s="13"/>
      <c r="N159" s="13"/>
      <c r="O159" s="13"/>
      <c r="P159" s="13"/>
      <c r="Q159" s="13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1:30" ht="18" customHeight="1" x14ac:dyDescent="0.2">
      <c r="A160" s="80" t="s">
        <v>288</v>
      </c>
      <c r="B160" s="81"/>
      <c r="C160" s="81"/>
      <c r="D160" s="81"/>
      <c r="E160" s="81"/>
      <c r="F160" s="82"/>
      <c r="G160" s="47"/>
      <c r="H160" s="46"/>
      <c r="I160" s="46"/>
      <c r="J160" s="50"/>
      <c r="K160" s="8"/>
      <c r="L160" s="8"/>
      <c r="M160" s="13"/>
      <c r="N160" s="13"/>
      <c r="O160" s="13"/>
      <c r="P160" s="13"/>
      <c r="Q160" s="13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1:30" ht="18" customHeight="1" x14ac:dyDescent="0.2">
      <c r="A161" s="80" t="s">
        <v>289</v>
      </c>
      <c r="B161" s="81"/>
      <c r="C161" s="81"/>
      <c r="D161" s="81"/>
      <c r="E161" s="81"/>
      <c r="F161" s="82"/>
      <c r="G161" s="47"/>
      <c r="H161" s="46"/>
      <c r="I161" s="46"/>
      <c r="J161" s="50"/>
      <c r="K161" s="8"/>
      <c r="L161" s="8"/>
      <c r="M161" s="13"/>
      <c r="N161" s="13"/>
      <c r="O161" s="13"/>
      <c r="P161" s="13"/>
      <c r="Q161" s="13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1:30" ht="18" customHeight="1" x14ac:dyDescent="0.2">
      <c r="A162" s="80" t="s">
        <v>290</v>
      </c>
      <c r="B162" s="81"/>
      <c r="C162" s="81"/>
      <c r="D162" s="81"/>
      <c r="E162" s="81"/>
      <c r="F162" s="82"/>
      <c r="G162" s="47"/>
      <c r="H162" s="46"/>
      <c r="I162" s="46"/>
      <c r="J162" s="50"/>
      <c r="K162" s="8"/>
      <c r="L162" s="8"/>
      <c r="M162" s="13"/>
      <c r="N162" s="13"/>
      <c r="O162" s="13"/>
      <c r="P162" s="13"/>
      <c r="Q162" s="13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1:30" ht="18" customHeight="1" x14ac:dyDescent="0.2">
      <c r="A163" s="80" t="s">
        <v>291</v>
      </c>
      <c r="B163" s="81"/>
      <c r="C163" s="81"/>
      <c r="D163" s="81"/>
      <c r="E163" s="81"/>
      <c r="F163" s="82"/>
      <c r="G163" s="47"/>
      <c r="H163" s="46"/>
      <c r="I163" s="46"/>
      <c r="J163" s="50"/>
      <c r="K163" s="8"/>
      <c r="L163" s="8"/>
      <c r="M163" s="13"/>
      <c r="N163" s="13"/>
      <c r="O163" s="13"/>
      <c r="P163" s="13"/>
      <c r="Q163" s="13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1:30" ht="18" customHeight="1" x14ac:dyDescent="0.2">
      <c r="A164" s="80" t="s">
        <v>292</v>
      </c>
      <c r="B164" s="81"/>
      <c r="C164" s="81"/>
      <c r="D164" s="81"/>
      <c r="E164" s="81"/>
      <c r="F164" s="82"/>
      <c r="G164" s="47"/>
      <c r="H164" s="46"/>
      <c r="I164" s="46"/>
      <c r="J164" s="50"/>
      <c r="K164" s="8"/>
      <c r="L164" s="8"/>
      <c r="M164" s="13"/>
      <c r="N164" s="13"/>
      <c r="O164" s="13"/>
      <c r="P164" s="13"/>
      <c r="Q164" s="13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1:30" ht="18" customHeight="1" x14ac:dyDescent="0.2">
      <c r="A165" s="80" t="s">
        <v>293</v>
      </c>
      <c r="B165" s="81"/>
      <c r="C165" s="81"/>
      <c r="D165" s="81"/>
      <c r="E165" s="81"/>
      <c r="F165" s="82"/>
      <c r="G165" s="47"/>
      <c r="H165" s="46"/>
      <c r="I165" s="46"/>
      <c r="J165" s="50"/>
      <c r="K165" s="8"/>
      <c r="L165" s="8"/>
      <c r="M165" s="13"/>
      <c r="N165" s="13"/>
      <c r="O165" s="13"/>
      <c r="P165" s="13"/>
      <c r="Q165" s="13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1:30" ht="18" customHeight="1" x14ac:dyDescent="0.2">
      <c r="A166" s="80" t="s">
        <v>294</v>
      </c>
      <c r="B166" s="81"/>
      <c r="C166" s="81"/>
      <c r="D166" s="81"/>
      <c r="E166" s="81"/>
      <c r="F166" s="82"/>
      <c r="G166" s="47"/>
      <c r="H166" s="46"/>
      <c r="I166" s="46"/>
      <c r="J166" s="50"/>
      <c r="K166" s="8"/>
      <c r="L166" s="8"/>
      <c r="M166" s="13"/>
      <c r="N166" s="13"/>
      <c r="O166" s="13"/>
      <c r="P166" s="13"/>
      <c r="Q166" s="13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1:30" ht="18" customHeight="1" x14ac:dyDescent="0.2">
      <c r="A167" s="80" t="s">
        <v>295</v>
      </c>
      <c r="B167" s="81"/>
      <c r="C167" s="81"/>
      <c r="D167" s="81"/>
      <c r="E167" s="81"/>
      <c r="F167" s="82"/>
      <c r="G167" s="47"/>
      <c r="H167" s="46"/>
      <c r="I167" s="46"/>
      <c r="J167" s="50"/>
      <c r="K167" s="8"/>
      <c r="L167" s="8"/>
      <c r="M167" s="13"/>
      <c r="N167" s="13"/>
      <c r="O167" s="13"/>
      <c r="P167" s="13"/>
      <c r="Q167" s="13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1:30" ht="18" customHeight="1" x14ac:dyDescent="0.2">
      <c r="A168" s="80" t="s">
        <v>296</v>
      </c>
      <c r="B168" s="81"/>
      <c r="C168" s="81"/>
      <c r="D168" s="81"/>
      <c r="E168" s="81"/>
      <c r="F168" s="82"/>
      <c r="G168" s="47"/>
      <c r="H168" s="46"/>
      <c r="I168" s="46"/>
      <c r="J168" s="50"/>
      <c r="K168" s="8"/>
      <c r="L168" s="8"/>
      <c r="M168" s="13"/>
      <c r="N168" s="13"/>
      <c r="O168" s="13"/>
      <c r="P168" s="13"/>
      <c r="Q168" s="13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1:30" ht="18" customHeight="1" x14ac:dyDescent="0.2">
      <c r="A169" s="80" t="s">
        <v>297</v>
      </c>
      <c r="B169" s="81"/>
      <c r="C169" s="81"/>
      <c r="D169" s="81"/>
      <c r="E169" s="81"/>
      <c r="F169" s="82"/>
      <c r="G169" s="47"/>
      <c r="H169" s="46"/>
      <c r="I169" s="46"/>
      <c r="J169" s="50"/>
      <c r="K169" s="8"/>
      <c r="L169" s="8"/>
      <c r="M169" s="13"/>
      <c r="N169" s="13"/>
      <c r="O169" s="13"/>
      <c r="P169" s="13"/>
      <c r="Q169" s="13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1:30" ht="18" customHeight="1" x14ac:dyDescent="0.2">
      <c r="A170" s="80" t="s">
        <v>298</v>
      </c>
      <c r="B170" s="81"/>
      <c r="C170" s="81"/>
      <c r="D170" s="81"/>
      <c r="E170" s="81"/>
      <c r="F170" s="82"/>
      <c r="G170" s="47"/>
      <c r="H170" s="46"/>
      <c r="I170" s="46"/>
      <c r="J170" s="50"/>
      <c r="K170" s="8"/>
      <c r="L170" s="8"/>
      <c r="M170" s="13"/>
      <c r="N170" s="13"/>
      <c r="O170" s="13"/>
      <c r="P170" s="13"/>
      <c r="Q170" s="13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1:30" ht="18" customHeight="1" x14ac:dyDescent="0.2">
      <c r="A171" s="80" t="s">
        <v>299</v>
      </c>
      <c r="B171" s="81"/>
      <c r="C171" s="81"/>
      <c r="D171" s="81"/>
      <c r="E171" s="81"/>
      <c r="F171" s="82"/>
      <c r="G171" s="47"/>
      <c r="H171" s="46"/>
      <c r="I171" s="46"/>
      <c r="J171" s="50"/>
      <c r="K171" s="8"/>
      <c r="L171" s="8"/>
      <c r="M171" s="13"/>
      <c r="N171" s="13"/>
      <c r="O171" s="13"/>
      <c r="P171" s="13"/>
      <c r="Q171" s="13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1:30" ht="18" customHeight="1" x14ac:dyDescent="0.2">
      <c r="A172" s="80" t="s">
        <v>300</v>
      </c>
      <c r="B172" s="81"/>
      <c r="C172" s="81"/>
      <c r="D172" s="81"/>
      <c r="E172" s="81"/>
      <c r="F172" s="82"/>
      <c r="G172" s="47"/>
      <c r="H172" s="46"/>
      <c r="I172" s="46"/>
      <c r="J172" s="50"/>
      <c r="K172" s="8"/>
      <c r="L172" s="8"/>
      <c r="M172" s="13"/>
      <c r="N172" s="13"/>
      <c r="O172" s="13"/>
      <c r="P172" s="13"/>
      <c r="Q172" s="13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1:30" ht="32.25" customHeight="1" x14ac:dyDescent="0.2">
      <c r="A173" s="80" t="s">
        <v>301</v>
      </c>
      <c r="B173" s="81"/>
      <c r="C173" s="81"/>
      <c r="D173" s="81"/>
      <c r="E173" s="81"/>
      <c r="F173" s="82"/>
      <c r="G173" s="47"/>
      <c r="H173" s="46"/>
      <c r="I173" s="46"/>
      <c r="J173" s="50"/>
      <c r="K173" s="8"/>
      <c r="L173" s="8"/>
      <c r="M173" s="13"/>
      <c r="N173" s="13"/>
      <c r="O173" s="13"/>
      <c r="P173" s="13"/>
      <c r="Q173" s="13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1:30" ht="38.25" customHeight="1" x14ac:dyDescent="0.2">
      <c r="A174" s="80" t="s">
        <v>302</v>
      </c>
      <c r="B174" s="81"/>
      <c r="C174" s="81"/>
      <c r="D174" s="81"/>
      <c r="E174" s="81"/>
      <c r="F174" s="82"/>
      <c r="G174" s="47"/>
      <c r="H174" s="46"/>
      <c r="I174" s="46"/>
      <c r="J174" s="50"/>
      <c r="K174" s="8"/>
      <c r="L174" s="8"/>
      <c r="M174" s="13"/>
      <c r="N174" s="13"/>
      <c r="O174" s="13"/>
      <c r="P174" s="13"/>
      <c r="Q174" s="13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1:30" ht="18" customHeight="1" x14ac:dyDescent="0.2">
      <c r="A175" s="80" t="s">
        <v>303</v>
      </c>
      <c r="B175" s="81"/>
      <c r="C175" s="81"/>
      <c r="D175" s="81"/>
      <c r="E175" s="81"/>
      <c r="F175" s="82"/>
      <c r="G175" s="47"/>
      <c r="H175" s="46"/>
      <c r="I175" s="46"/>
      <c r="J175" s="50"/>
      <c r="K175" s="8"/>
      <c r="L175" s="8"/>
      <c r="M175" s="13"/>
      <c r="N175" s="13"/>
      <c r="O175" s="13"/>
      <c r="P175" s="13"/>
      <c r="Q175" s="13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1:30" ht="59.25" customHeight="1" x14ac:dyDescent="0.2">
      <c r="A176" s="80" t="s">
        <v>304</v>
      </c>
      <c r="B176" s="81"/>
      <c r="C176" s="81"/>
      <c r="D176" s="81"/>
      <c r="E176" s="81"/>
      <c r="F176" s="82"/>
      <c r="G176" s="47"/>
      <c r="H176" s="46"/>
      <c r="I176" s="46"/>
      <c r="J176" s="50"/>
      <c r="K176" s="8"/>
      <c r="L176" s="8"/>
      <c r="M176" s="13"/>
      <c r="N176" s="13"/>
      <c r="O176" s="13"/>
      <c r="P176" s="13"/>
      <c r="Q176" s="13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1:30" ht="36" customHeight="1" x14ac:dyDescent="0.2">
      <c r="A177" s="80" t="s">
        <v>305</v>
      </c>
      <c r="B177" s="81"/>
      <c r="C177" s="81"/>
      <c r="D177" s="81"/>
      <c r="E177" s="81"/>
      <c r="F177" s="82"/>
      <c r="G177" s="47"/>
      <c r="H177" s="46"/>
      <c r="I177" s="46"/>
      <c r="J177" s="50"/>
      <c r="K177" s="8"/>
      <c r="L177" s="8"/>
      <c r="M177" s="13"/>
      <c r="N177" s="13"/>
      <c r="O177" s="13"/>
      <c r="P177" s="13"/>
      <c r="Q177" s="13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1:30" ht="31.7" customHeight="1" x14ac:dyDescent="0.2">
      <c r="A178" s="80" t="s">
        <v>306</v>
      </c>
      <c r="B178" s="81"/>
      <c r="C178" s="81"/>
      <c r="D178" s="81"/>
      <c r="E178" s="81"/>
      <c r="F178" s="82"/>
      <c r="G178" s="47"/>
      <c r="H178" s="46"/>
      <c r="I178" s="46"/>
      <c r="J178" s="50"/>
      <c r="K178" s="8"/>
      <c r="L178" s="8"/>
      <c r="M178" s="13"/>
      <c r="N178" s="13"/>
      <c r="O178" s="13"/>
      <c r="P178" s="13"/>
      <c r="Q178" s="13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1:30" ht="18" customHeight="1" x14ac:dyDescent="0.2">
      <c r="A179" s="80" t="s">
        <v>307</v>
      </c>
      <c r="B179" s="81"/>
      <c r="C179" s="81"/>
      <c r="D179" s="81"/>
      <c r="E179" s="81"/>
      <c r="F179" s="82"/>
      <c r="G179" s="47"/>
      <c r="H179" s="46"/>
      <c r="I179" s="46"/>
      <c r="J179" s="50"/>
      <c r="K179" s="8"/>
      <c r="L179" s="8"/>
      <c r="M179" s="13"/>
      <c r="N179" s="13"/>
      <c r="O179" s="13"/>
      <c r="P179" s="13"/>
      <c r="Q179" s="13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1:30" ht="18" customHeight="1" x14ac:dyDescent="0.2">
      <c r="A180" s="80" t="s">
        <v>308</v>
      </c>
      <c r="B180" s="81"/>
      <c r="C180" s="81"/>
      <c r="D180" s="81"/>
      <c r="E180" s="81"/>
      <c r="F180" s="82"/>
      <c r="G180" s="47"/>
      <c r="H180" s="46"/>
      <c r="I180" s="46"/>
      <c r="J180" s="50"/>
      <c r="K180" s="8"/>
      <c r="L180" s="8"/>
      <c r="M180" s="13"/>
      <c r="N180" s="13"/>
      <c r="O180" s="13"/>
      <c r="P180" s="13"/>
      <c r="Q180" s="13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1:30" ht="18" customHeight="1" x14ac:dyDescent="0.2">
      <c r="A181" s="80" t="s">
        <v>309</v>
      </c>
      <c r="B181" s="81"/>
      <c r="C181" s="81"/>
      <c r="D181" s="81"/>
      <c r="E181" s="81"/>
      <c r="F181" s="82"/>
      <c r="G181" s="47"/>
      <c r="H181" s="46"/>
      <c r="I181" s="46"/>
      <c r="J181" s="50"/>
      <c r="K181" s="8"/>
      <c r="L181" s="8"/>
      <c r="M181" s="13"/>
      <c r="N181" s="13"/>
      <c r="O181" s="13"/>
      <c r="P181" s="13"/>
      <c r="Q181" s="13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pans="1:30" ht="18" customHeight="1" x14ac:dyDescent="0.2">
      <c r="A182" s="80" t="s">
        <v>310</v>
      </c>
      <c r="B182" s="81"/>
      <c r="C182" s="81"/>
      <c r="D182" s="81"/>
      <c r="E182" s="81"/>
      <c r="F182" s="82"/>
      <c r="G182" s="47"/>
      <c r="H182" s="46"/>
      <c r="I182" s="46"/>
      <c r="J182" s="50"/>
      <c r="K182" s="8"/>
      <c r="L182" s="8"/>
      <c r="M182" s="13"/>
      <c r="N182" s="13"/>
      <c r="O182" s="13"/>
      <c r="P182" s="13"/>
      <c r="Q182" s="13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1:30" ht="18" customHeight="1" x14ac:dyDescent="0.2">
      <c r="A183" s="80" t="s">
        <v>311</v>
      </c>
      <c r="B183" s="81"/>
      <c r="C183" s="81"/>
      <c r="D183" s="81"/>
      <c r="E183" s="81"/>
      <c r="F183" s="82"/>
      <c r="G183" s="47"/>
      <c r="H183" s="46"/>
      <c r="I183" s="46"/>
      <c r="J183" s="50"/>
      <c r="K183" s="8"/>
      <c r="L183" s="8"/>
      <c r="M183" s="13"/>
      <c r="N183" s="13"/>
      <c r="O183" s="13"/>
      <c r="P183" s="13"/>
      <c r="Q183" s="13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1:30" ht="18" customHeight="1" x14ac:dyDescent="0.2">
      <c r="A184" s="80" t="s">
        <v>312</v>
      </c>
      <c r="B184" s="81"/>
      <c r="C184" s="81"/>
      <c r="D184" s="81"/>
      <c r="E184" s="81"/>
      <c r="F184" s="82"/>
      <c r="G184" s="47"/>
      <c r="H184" s="46"/>
      <c r="I184" s="46"/>
      <c r="J184" s="50"/>
      <c r="K184" s="8"/>
      <c r="L184" s="8"/>
      <c r="M184" s="13"/>
      <c r="N184" s="13"/>
      <c r="O184" s="13"/>
      <c r="P184" s="13"/>
      <c r="Q184" s="13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pans="1:30" ht="18" customHeight="1" x14ac:dyDescent="0.2">
      <c r="A185" s="80" t="s">
        <v>313</v>
      </c>
      <c r="B185" s="81"/>
      <c r="C185" s="81"/>
      <c r="D185" s="81"/>
      <c r="E185" s="81"/>
      <c r="F185" s="82"/>
      <c r="G185" s="47"/>
      <c r="H185" s="46"/>
      <c r="I185" s="46"/>
      <c r="J185" s="50"/>
      <c r="K185" s="8"/>
      <c r="L185" s="8"/>
      <c r="M185" s="13"/>
      <c r="N185" s="13"/>
      <c r="O185" s="13"/>
      <c r="P185" s="13"/>
      <c r="Q185" s="13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pans="1:30" ht="18" customHeight="1" x14ac:dyDescent="0.2">
      <c r="A186" s="80" t="s">
        <v>314</v>
      </c>
      <c r="B186" s="81"/>
      <c r="C186" s="81"/>
      <c r="D186" s="81"/>
      <c r="E186" s="81"/>
      <c r="F186" s="82"/>
      <c r="G186" s="47"/>
      <c r="H186" s="46"/>
      <c r="I186" s="46"/>
      <c r="J186" s="50"/>
      <c r="K186" s="8"/>
      <c r="L186" s="8"/>
      <c r="M186" s="13"/>
      <c r="N186" s="13"/>
      <c r="O186" s="13"/>
      <c r="P186" s="13"/>
      <c r="Q186" s="13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pans="1:30" ht="18" customHeight="1" x14ac:dyDescent="0.2">
      <c r="A187" s="80" t="s">
        <v>315</v>
      </c>
      <c r="B187" s="81"/>
      <c r="C187" s="81"/>
      <c r="D187" s="81"/>
      <c r="E187" s="81"/>
      <c r="F187" s="82"/>
      <c r="G187" s="47"/>
      <c r="H187" s="46"/>
      <c r="I187" s="46"/>
      <c r="J187" s="50"/>
      <c r="K187" s="8"/>
      <c r="L187" s="8"/>
      <c r="M187" s="13"/>
      <c r="N187" s="13"/>
      <c r="O187" s="13"/>
      <c r="P187" s="13"/>
      <c r="Q187" s="13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1:30" ht="18" customHeight="1" x14ac:dyDescent="0.2">
      <c r="A188" s="80" t="s">
        <v>316</v>
      </c>
      <c r="B188" s="81"/>
      <c r="C188" s="81"/>
      <c r="D188" s="81"/>
      <c r="E188" s="81"/>
      <c r="F188" s="82"/>
      <c r="G188" s="47"/>
      <c r="H188" s="46"/>
      <c r="I188" s="46"/>
      <c r="J188" s="50"/>
      <c r="K188" s="8"/>
      <c r="L188" s="8"/>
      <c r="M188" s="13"/>
      <c r="N188" s="13"/>
      <c r="O188" s="13"/>
      <c r="P188" s="13"/>
      <c r="Q188" s="13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1:30" ht="18" customHeight="1" x14ac:dyDescent="0.2">
      <c r="A189" s="80" t="s">
        <v>317</v>
      </c>
      <c r="B189" s="81"/>
      <c r="C189" s="81"/>
      <c r="D189" s="81"/>
      <c r="E189" s="81"/>
      <c r="F189" s="82"/>
      <c r="G189" s="47"/>
      <c r="H189" s="46"/>
      <c r="I189" s="46"/>
      <c r="J189" s="50"/>
      <c r="K189" s="8"/>
      <c r="L189" s="8"/>
      <c r="M189" s="13"/>
      <c r="N189" s="13"/>
      <c r="O189" s="13"/>
      <c r="P189" s="13"/>
      <c r="Q189" s="13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1:30" ht="33" customHeight="1" x14ac:dyDescent="0.2">
      <c r="A190" s="80" t="s">
        <v>318</v>
      </c>
      <c r="B190" s="81"/>
      <c r="C190" s="81"/>
      <c r="D190" s="81"/>
      <c r="E190" s="81"/>
      <c r="F190" s="82"/>
      <c r="G190" s="47"/>
      <c r="H190" s="46"/>
      <c r="I190" s="46"/>
      <c r="J190" s="50"/>
      <c r="K190" s="8"/>
      <c r="L190" s="8"/>
      <c r="M190" s="13"/>
      <c r="N190" s="13"/>
      <c r="O190" s="13"/>
      <c r="P190" s="13"/>
      <c r="Q190" s="13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1:30" ht="30.2" customHeight="1" x14ac:dyDescent="0.2">
      <c r="A191" s="80" t="s">
        <v>319</v>
      </c>
      <c r="B191" s="81"/>
      <c r="C191" s="81"/>
      <c r="D191" s="81"/>
      <c r="E191" s="81"/>
      <c r="F191" s="82"/>
      <c r="G191" s="47"/>
      <c r="H191" s="46"/>
      <c r="I191" s="46"/>
      <c r="J191" s="50"/>
      <c r="K191" s="8"/>
      <c r="L191" s="8"/>
      <c r="M191" s="13"/>
      <c r="N191" s="13"/>
      <c r="O191" s="13"/>
      <c r="P191" s="13"/>
      <c r="Q191" s="13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pans="1:30" ht="18" customHeight="1" x14ac:dyDescent="0.2">
      <c r="A192" s="80" t="s">
        <v>320</v>
      </c>
      <c r="B192" s="81"/>
      <c r="C192" s="81"/>
      <c r="D192" s="81"/>
      <c r="E192" s="81"/>
      <c r="F192" s="82"/>
      <c r="G192" s="47"/>
      <c r="H192" s="46"/>
      <c r="I192" s="46"/>
      <c r="J192" s="50"/>
      <c r="K192" s="8"/>
      <c r="L192" s="8"/>
      <c r="M192" s="13"/>
      <c r="N192" s="13"/>
      <c r="O192" s="13"/>
      <c r="P192" s="13"/>
      <c r="Q192" s="13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pans="1:30" ht="61.5" customHeight="1" x14ac:dyDescent="0.2">
      <c r="A193" s="80" t="s">
        <v>321</v>
      </c>
      <c r="B193" s="81"/>
      <c r="C193" s="81"/>
      <c r="D193" s="81"/>
      <c r="E193" s="81"/>
      <c r="F193" s="82"/>
      <c r="G193" s="70"/>
      <c r="H193" s="70"/>
      <c r="I193" s="70"/>
      <c r="J193" s="71"/>
      <c r="K193" s="72"/>
      <c r="L193" s="72"/>
      <c r="M193" s="72"/>
      <c r="N193" s="72"/>
      <c r="O193" s="72"/>
      <c r="P193" s="72"/>
      <c r="Q193" s="72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pans="1:30" ht="33.75" customHeight="1" x14ac:dyDescent="0.2">
      <c r="A194" s="80" t="s">
        <v>322</v>
      </c>
      <c r="B194" s="81"/>
      <c r="C194" s="81"/>
      <c r="D194" s="81"/>
      <c r="E194" s="81"/>
      <c r="F194" s="82"/>
      <c r="G194" s="70"/>
      <c r="H194" s="70"/>
      <c r="I194" s="70"/>
      <c r="J194" s="71"/>
      <c r="K194" s="72"/>
      <c r="L194" s="72"/>
      <c r="M194" s="72"/>
      <c r="N194" s="72"/>
      <c r="O194" s="72"/>
      <c r="P194" s="72"/>
      <c r="Q194" s="72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spans="1:30" ht="27.75" customHeight="1" x14ac:dyDescent="0.2">
      <c r="A195" s="80" t="s">
        <v>323</v>
      </c>
      <c r="B195" s="81"/>
      <c r="C195" s="81"/>
      <c r="D195" s="81"/>
      <c r="E195" s="81"/>
      <c r="F195" s="82"/>
      <c r="G195" s="70"/>
      <c r="H195" s="70"/>
      <c r="I195" s="70"/>
      <c r="J195" s="71"/>
      <c r="K195" s="72"/>
      <c r="L195" s="72"/>
      <c r="M195" s="72"/>
      <c r="N195" s="72"/>
      <c r="O195" s="72"/>
      <c r="P195" s="72"/>
      <c r="Q195" s="72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spans="1:30" ht="18" customHeight="1" x14ac:dyDescent="0.2">
      <c r="A196" s="80" t="s">
        <v>324</v>
      </c>
      <c r="B196" s="81"/>
      <c r="C196" s="81"/>
      <c r="D196" s="81"/>
      <c r="E196" s="81"/>
      <c r="F196" s="82"/>
      <c r="G196" s="70"/>
      <c r="H196" s="70"/>
      <c r="I196" s="70"/>
      <c r="J196" s="71"/>
      <c r="K196" s="72"/>
      <c r="L196" s="72"/>
      <c r="M196" s="72"/>
      <c r="N196" s="72"/>
      <c r="O196" s="72"/>
      <c r="P196" s="72"/>
      <c r="Q196" s="72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spans="1:30" ht="18" customHeight="1" x14ac:dyDescent="0.2">
      <c r="A197" s="80" t="s">
        <v>325</v>
      </c>
      <c r="B197" s="81"/>
      <c r="C197" s="81"/>
      <c r="D197" s="81"/>
      <c r="E197" s="81"/>
      <c r="F197" s="82"/>
      <c r="G197" s="70"/>
      <c r="H197" s="70"/>
      <c r="I197" s="70"/>
      <c r="J197" s="71"/>
      <c r="K197" s="72"/>
      <c r="L197" s="72"/>
      <c r="M197" s="72"/>
      <c r="N197" s="72"/>
      <c r="O197" s="72"/>
      <c r="P197" s="72"/>
      <c r="Q197" s="72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spans="1:30" ht="18" customHeight="1" x14ac:dyDescent="0.2">
      <c r="A198" s="80" t="s">
        <v>326</v>
      </c>
      <c r="B198" s="81"/>
      <c r="C198" s="81"/>
      <c r="D198" s="81"/>
      <c r="E198" s="81"/>
      <c r="F198" s="82"/>
      <c r="G198" s="70"/>
      <c r="H198" s="70"/>
      <c r="I198" s="70"/>
      <c r="J198" s="71"/>
      <c r="K198" s="72"/>
      <c r="L198" s="72"/>
      <c r="M198" s="72"/>
      <c r="N198" s="72"/>
      <c r="O198" s="72"/>
      <c r="P198" s="72"/>
      <c r="Q198" s="72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spans="1:30" ht="18" customHeight="1" x14ac:dyDescent="0.2">
      <c r="A199" s="80" t="s">
        <v>327</v>
      </c>
      <c r="B199" s="81"/>
      <c r="C199" s="81"/>
      <c r="D199" s="81"/>
      <c r="E199" s="81"/>
      <c r="F199" s="82"/>
      <c r="G199" s="70"/>
      <c r="H199" s="70"/>
      <c r="I199" s="70"/>
      <c r="J199" s="71"/>
      <c r="K199" s="72"/>
      <c r="L199" s="72"/>
      <c r="M199" s="72"/>
      <c r="N199" s="72"/>
      <c r="O199" s="72"/>
      <c r="P199" s="72"/>
      <c r="Q199" s="72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spans="1:30" ht="18" customHeight="1" x14ac:dyDescent="0.2">
      <c r="A200" s="80" t="s">
        <v>328</v>
      </c>
      <c r="B200" s="81"/>
      <c r="C200" s="81"/>
      <c r="D200" s="81"/>
      <c r="E200" s="81"/>
      <c r="F200" s="82"/>
      <c r="G200" s="70"/>
      <c r="H200" s="70"/>
      <c r="I200" s="70"/>
      <c r="J200" s="71"/>
      <c r="K200" s="72"/>
      <c r="L200" s="72"/>
      <c r="M200" s="72"/>
      <c r="N200" s="72"/>
      <c r="O200" s="72"/>
      <c r="P200" s="72"/>
      <c r="Q200" s="72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</row>
    <row r="201" spans="1:30" ht="18" customHeight="1" x14ac:dyDescent="0.2">
      <c r="A201" s="80" t="s">
        <v>329</v>
      </c>
      <c r="B201" s="81"/>
      <c r="C201" s="81"/>
      <c r="D201" s="81"/>
      <c r="E201" s="81"/>
      <c r="F201" s="82"/>
      <c r="G201" s="70"/>
      <c r="H201" s="70"/>
      <c r="I201" s="70"/>
      <c r="J201" s="71"/>
      <c r="K201" s="72"/>
      <c r="L201" s="72"/>
      <c r="M201" s="72"/>
      <c r="N201" s="72"/>
      <c r="O201" s="72"/>
      <c r="P201" s="72"/>
      <c r="Q201" s="72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</row>
    <row r="202" spans="1:30" ht="18" customHeight="1" x14ac:dyDescent="0.2">
      <c r="A202" s="80" t="s">
        <v>330</v>
      </c>
      <c r="B202" s="81"/>
      <c r="C202" s="81"/>
      <c r="D202" s="81"/>
      <c r="E202" s="81"/>
      <c r="F202" s="82"/>
      <c r="G202" s="70"/>
      <c r="H202" s="70"/>
      <c r="I202" s="70"/>
      <c r="J202" s="71"/>
      <c r="K202" s="72"/>
      <c r="L202" s="72"/>
      <c r="M202" s="72"/>
      <c r="N202" s="72"/>
      <c r="O202" s="72"/>
      <c r="P202" s="72"/>
      <c r="Q202" s="72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</row>
    <row r="203" spans="1:30" ht="18" customHeight="1" x14ac:dyDescent="0.2">
      <c r="A203" s="80" t="s">
        <v>331</v>
      </c>
      <c r="B203" s="81"/>
      <c r="C203" s="81"/>
      <c r="D203" s="81"/>
      <c r="E203" s="81"/>
      <c r="F203" s="82"/>
      <c r="G203" s="70"/>
      <c r="H203" s="70"/>
      <c r="I203" s="70"/>
      <c r="J203" s="71"/>
      <c r="K203" s="72"/>
      <c r="L203" s="72"/>
      <c r="M203" s="72"/>
      <c r="N203" s="72"/>
      <c r="O203" s="72"/>
      <c r="P203" s="72"/>
      <c r="Q203" s="72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</row>
    <row r="204" spans="1:30" ht="18" customHeight="1" x14ac:dyDescent="0.2">
      <c r="A204" s="80" t="s">
        <v>332</v>
      </c>
      <c r="B204" s="81"/>
      <c r="C204" s="81"/>
      <c r="D204" s="81"/>
      <c r="E204" s="81"/>
      <c r="F204" s="82"/>
      <c r="G204" s="70"/>
      <c r="H204" s="70"/>
      <c r="I204" s="70"/>
      <c r="J204" s="71"/>
      <c r="K204" s="72"/>
      <c r="L204" s="72"/>
      <c r="M204" s="72"/>
      <c r="N204" s="72"/>
      <c r="O204" s="72"/>
      <c r="P204" s="72"/>
      <c r="Q204" s="72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</row>
    <row r="205" spans="1:30" ht="18" customHeight="1" x14ac:dyDescent="0.2">
      <c r="A205" s="80" t="s">
        <v>333</v>
      </c>
      <c r="B205" s="81"/>
      <c r="C205" s="81"/>
      <c r="D205" s="81"/>
      <c r="E205" s="81"/>
      <c r="F205" s="82"/>
      <c r="G205" s="70"/>
      <c r="H205" s="70"/>
      <c r="I205" s="70"/>
      <c r="J205" s="71"/>
      <c r="K205" s="72"/>
      <c r="L205" s="72"/>
      <c r="M205" s="72"/>
      <c r="N205" s="72"/>
      <c r="O205" s="72"/>
      <c r="P205" s="72"/>
      <c r="Q205" s="72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</row>
    <row r="206" spans="1:30" ht="18" customHeight="1" x14ac:dyDescent="0.2">
      <c r="A206" s="80" t="s">
        <v>334</v>
      </c>
      <c r="B206" s="81"/>
      <c r="C206" s="81"/>
      <c r="D206" s="81"/>
      <c r="E206" s="81"/>
      <c r="F206" s="82"/>
      <c r="G206" s="70"/>
      <c r="H206" s="70"/>
      <c r="I206" s="70"/>
      <c r="J206" s="71"/>
      <c r="K206" s="72"/>
      <c r="L206" s="72"/>
      <c r="M206" s="72"/>
      <c r="N206" s="72"/>
      <c r="O206" s="72"/>
      <c r="P206" s="72"/>
      <c r="Q206" s="72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</row>
    <row r="207" spans="1:30" ht="18" customHeight="1" x14ac:dyDescent="0.2">
      <c r="A207" s="80" t="s">
        <v>335</v>
      </c>
      <c r="B207" s="81"/>
      <c r="C207" s="81"/>
      <c r="D207" s="81"/>
      <c r="E207" s="81"/>
      <c r="F207" s="82"/>
      <c r="G207" s="70"/>
      <c r="H207" s="70"/>
      <c r="I207" s="70"/>
      <c r="J207" s="71"/>
      <c r="K207" s="72"/>
      <c r="L207" s="72"/>
      <c r="M207" s="72"/>
      <c r="N207" s="72"/>
      <c r="O207" s="72"/>
      <c r="P207" s="72"/>
      <c r="Q207" s="72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</row>
    <row r="208" spans="1:30" ht="18" customHeight="1" x14ac:dyDescent="0.2">
      <c r="A208" s="80" t="s">
        <v>336</v>
      </c>
      <c r="B208" s="81"/>
      <c r="C208" s="81"/>
      <c r="D208" s="81"/>
      <c r="E208" s="81"/>
      <c r="F208" s="82"/>
      <c r="G208" s="70"/>
      <c r="H208" s="70"/>
      <c r="I208" s="70"/>
      <c r="J208" s="71"/>
      <c r="K208" s="72"/>
      <c r="L208" s="72"/>
      <c r="M208" s="72"/>
      <c r="N208" s="72"/>
      <c r="O208" s="72"/>
      <c r="P208" s="72"/>
      <c r="Q208" s="72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</row>
    <row r="209" spans="1:30" ht="18" customHeight="1" x14ac:dyDescent="0.2">
      <c r="A209" s="80" t="s">
        <v>337</v>
      </c>
      <c r="B209" s="81"/>
      <c r="C209" s="81"/>
      <c r="D209" s="81"/>
      <c r="E209" s="81"/>
      <c r="F209" s="82"/>
      <c r="G209" s="70"/>
      <c r="H209" s="70"/>
      <c r="I209" s="70"/>
      <c r="J209" s="71"/>
      <c r="K209" s="72"/>
      <c r="L209" s="72"/>
      <c r="M209" s="72"/>
      <c r="N209" s="72"/>
      <c r="O209" s="72"/>
      <c r="P209" s="72"/>
      <c r="Q209" s="72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</row>
    <row r="210" spans="1:30" ht="18" customHeight="1" x14ac:dyDescent="0.2">
      <c r="A210" s="80" t="s">
        <v>338</v>
      </c>
      <c r="B210" s="81"/>
      <c r="C210" s="81"/>
      <c r="D210" s="81"/>
      <c r="E210" s="81"/>
      <c r="F210" s="82"/>
      <c r="G210" s="70"/>
      <c r="H210" s="70"/>
      <c r="I210" s="70"/>
      <c r="J210" s="71"/>
      <c r="K210" s="72"/>
      <c r="L210" s="72"/>
      <c r="M210" s="72"/>
      <c r="N210" s="72"/>
      <c r="O210" s="72"/>
      <c r="P210" s="72"/>
      <c r="Q210" s="72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</row>
    <row r="211" spans="1:30" ht="18" customHeight="1" x14ac:dyDescent="0.2">
      <c r="A211" s="80" t="s">
        <v>339</v>
      </c>
      <c r="B211" s="81"/>
      <c r="C211" s="81"/>
      <c r="D211" s="81"/>
      <c r="E211" s="81"/>
      <c r="F211" s="82"/>
      <c r="G211" s="70"/>
      <c r="H211" s="70"/>
      <c r="I211" s="70"/>
      <c r="J211" s="71"/>
      <c r="K211" s="72"/>
      <c r="L211" s="72"/>
      <c r="M211" s="72"/>
      <c r="N211" s="72"/>
      <c r="O211" s="72"/>
      <c r="P211" s="72"/>
      <c r="Q211" s="72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</row>
    <row r="212" spans="1:30" ht="30.2" customHeight="1" thickBot="1" x14ac:dyDescent="0.25">
      <c r="A212" s="83" t="s">
        <v>340</v>
      </c>
      <c r="B212" s="84"/>
      <c r="C212" s="84"/>
      <c r="D212" s="84"/>
      <c r="E212" s="84"/>
      <c r="F212" s="85"/>
      <c r="G212" s="70"/>
      <c r="H212" s="70"/>
      <c r="I212" s="70"/>
      <c r="J212" s="71"/>
      <c r="K212" s="72"/>
      <c r="L212" s="72"/>
      <c r="M212" s="72"/>
      <c r="N212" s="72"/>
      <c r="O212" s="72"/>
      <c r="P212" s="72"/>
      <c r="Q212" s="72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</row>
    <row r="213" spans="1:30" ht="14.25" x14ac:dyDescent="0.2">
      <c r="A213" s="45"/>
      <c r="B213" s="46"/>
      <c r="C213" s="46"/>
      <c r="D213" s="46"/>
      <c r="E213" s="46"/>
      <c r="F213" s="45"/>
      <c r="G213" s="46"/>
      <c r="H213" s="46"/>
      <c r="I213" s="46"/>
      <c r="J213" s="73"/>
      <c r="K213" s="74"/>
      <c r="L213" s="74"/>
      <c r="M213" s="74"/>
      <c r="N213" s="74"/>
      <c r="O213" s="74"/>
      <c r="P213" s="74"/>
      <c r="Q213" s="74"/>
    </row>
    <row r="214" spans="1:30" ht="14.25" x14ac:dyDescent="0.2">
      <c r="A214" s="45"/>
      <c r="B214" s="46"/>
      <c r="C214" s="46"/>
      <c r="D214" s="46"/>
      <c r="E214" s="46"/>
      <c r="F214" s="45"/>
      <c r="G214" s="46"/>
      <c r="H214" s="46"/>
      <c r="I214" s="46"/>
      <c r="J214" s="73"/>
      <c r="K214" s="74"/>
      <c r="L214" s="74"/>
      <c r="M214" s="74"/>
      <c r="N214" s="74"/>
      <c r="O214" s="74"/>
      <c r="P214" s="74"/>
      <c r="Q214" s="74"/>
    </row>
    <row r="215" spans="1:30" ht="14.25" x14ac:dyDescent="0.2">
      <c r="A215" s="45"/>
      <c r="B215" s="46"/>
      <c r="C215" s="46"/>
      <c r="D215" s="46"/>
      <c r="E215" s="46"/>
      <c r="F215" s="45"/>
      <c r="G215" s="46"/>
      <c r="H215" s="46"/>
      <c r="I215" s="46"/>
      <c r="J215" s="73"/>
      <c r="K215" s="74"/>
      <c r="L215" s="74"/>
      <c r="M215" s="74"/>
      <c r="N215" s="74"/>
      <c r="O215" s="74"/>
      <c r="P215" s="74"/>
      <c r="Q215" s="74"/>
    </row>
    <row r="216" spans="1:30" ht="14.25" x14ac:dyDescent="0.2">
      <c r="A216" s="45"/>
      <c r="B216" s="46"/>
      <c r="C216" s="46"/>
      <c r="D216" s="46"/>
      <c r="E216" s="46"/>
      <c r="F216" s="45"/>
      <c r="G216" s="46"/>
      <c r="H216" s="46"/>
      <c r="I216" s="46"/>
      <c r="J216" s="73"/>
      <c r="K216" s="74"/>
      <c r="L216" s="74"/>
      <c r="M216" s="74"/>
      <c r="N216" s="74"/>
      <c r="O216" s="74"/>
      <c r="P216" s="74"/>
      <c r="Q216" s="74"/>
    </row>
    <row r="217" spans="1:30" ht="14.25" x14ac:dyDescent="0.2">
      <c r="A217" s="75"/>
      <c r="B217" s="76"/>
      <c r="C217" s="76"/>
      <c r="D217" s="76"/>
      <c r="E217" s="76"/>
      <c r="F217" s="75"/>
      <c r="G217" s="76"/>
      <c r="H217" s="76"/>
      <c r="I217" s="76"/>
    </row>
    <row r="218" spans="1:30" ht="14.25" x14ac:dyDescent="0.2">
      <c r="A218" s="75"/>
      <c r="B218" s="76"/>
      <c r="C218" s="76"/>
      <c r="D218" s="76"/>
      <c r="E218" s="76"/>
      <c r="F218" s="75"/>
      <c r="G218" s="76"/>
      <c r="H218" s="76"/>
      <c r="I218" s="76"/>
    </row>
    <row r="219" spans="1:30" ht="14.25" x14ac:dyDescent="0.2">
      <c r="A219" s="75"/>
      <c r="B219" s="76"/>
      <c r="C219" s="76"/>
      <c r="D219" s="76"/>
      <c r="E219" s="76"/>
      <c r="F219" s="75"/>
      <c r="G219" s="76"/>
      <c r="H219" s="76"/>
      <c r="I219" s="76"/>
    </row>
    <row r="220" spans="1:30" ht="14.25" x14ac:dyDescent="0.2">
      <c r="A220" s="75"/>
      <c r="B220" s="76"/>
      <c r="C220" s="76"/>
      <c r="D220" s="76"/>
      <c r="E220" s="76"/>
      <c r="F220" s="75"/>
      <c r="G220" s="76"/>
      <c r="H220" s="76"/>
      <c r="I220" s="76"/>
    </row>
    <row r="221" spans="1:30" ht="14.25" x14ac:dyDescent="0.2">
      <c r="A221" s="75"/>
      <c r="B221" s="76"/>
      <c r="C221" s="76"/>
      <c r="D221" s="76"/>
      <c r="E221" s="76"/>
      <c r="F221" s="75"/>
      <c r="G221" s="76"/>
      <c r="H221" s="76"/>
      <c r="I221" s="76"/>
    </row>
    <row r="222" spans="1:30" ht="14.25" x14ac:dyDescent="0.2">
      <c r="A222" s="75"/>
      <c r="B222" s="76"/>
      <c r="C222" s="76"/>
      <c r="D222" s="76"/>
      <c r="E222" s="76"/>
      <c r="F222" s="75"/>
      <c r="G222" s="76"/>
      <c r="H222" s="76"/>
      <c r="I222" s="76"/>
    </row>
    <row r="223" spans="1:30" ht="14.25" x14ac:dyDescent="0.2">
      <c r="A223" s="75"/>
      <c r="B223" s="76"/>
      <c r="C223" s="76"/>
      <c r="D223" s="76"/>
      <c r="E223" s="76"/>
      <c r="F223" s="75"/>
      <c r="G223" s="76"/>
      <c r="H223" s="76"/>
      <c r="I223" s="76"/>
    </row>
    <row r="224" spans="1:30" ht="14.25" x14ac:dyDescent="0.2">
      <c r="A224" s="75"/>
      <c r="B224" s="76"/>
      <c r="C224" s="76"/>
      <c r="D224" s="76"/>
      <c r="E224" s="76"/>
      <c r="F224" s="75"/>
      <c r="G224" s="76"/>
      <c r="H224" s="76"/>
      <c r="I224" s="76"/>
    </row>
    <row r="225" spans="1:30" s="77" customFormat="1" ht="14.25" x14ac:dyDescent="0.2">
      <c r="A225" s="75"/>
      <c r="B225" s="76"/>
      <c r="C225" s="76"/>
      <c r="D225" s="76"/>
      <c r="E225" s="76"/>
      <c r="F225" s="75"/>
      <c r="G225" s="76"/>
      <c r="H225" s="76"/>
      <c r="I225" s="7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77" customFormat="1" ht="14.25" x14ac:dyDescent="0.2">
      <c r="A226" s="75"/>
      <c r="B226" s="76"/>
      <c r="C226" s="76"/>
      <c r="D226" s="76"/>
      <c r="E226" s="76"/>
      <c r="F226" s="75"/>
      <c r="G226" s="76"/>
      <c r="H226" s="76"/>
      <c r="I226" s="7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77" customFormat="1" ht="14.25" x14ac:dyDescent="0.2">
      <c r="A227" s="75"/>
      <c r="B227" s="76"/>
      <c r="C227" s="76"/>
      <c r="D227" s="76"/>
      <c r="E227" s="76"/>
      <c r="F227" s="75"/>
      <c r="G227" s="76"/>
      <c r="H227" s="76"/>
      <c r="I227" s="7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77" customFormat="1" ht="14.25" x14ac:dyDescent="0.2">
      <c r="A228" s="75"/>
      <c r="B228" s="76"/>
      <c r="C228" s="76"/>
      <c r="D228" s="76"/>
      <c r="E228" s="76"/>
      <c r="F228" s="75"/>
      <c r="G228" s="76"/>
      <c r="H228" s="76"/>
      <c r="I228" s="7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77" customFormat="1" ht="14.25" x14ac:dyDescent="0.2">
      <c r="A229" s="75"/>
      <c r="B229" s="76"/>
      <c r="C229" s="76"/>
      <c r="D229" s="76"/>
      <c r="E229" s="76"/>
      <c r="F229" s="75"/>
      <c r="G229" s="76"/>
      <c r="H229" s="76"/>
      <c r="I229" s="7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77" customFormat="1" ht="14.25" x14ac:dyDescent="0.2">
      <c r="A230" s="75"/>
      <c r="B230" s="76"/>
      <c r="C230" s="76"/>
      <c r="D230" s="76"/>
      <c r="E230" s="76"/>
      <c r="F230" s="75"/>
      <c r="G230" s="76"/>
      <c r="H230" s="76"/>
      <c r="I230" s="7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77" customFormat="1" ht="14.25" x14ac:dyDescent="0.2">
      <c r="A231" s="75"/>
      <c r="B231" s="76"/>
      <c r="C231" s="76"/>
      <c r="D231" s="76"/>
      <c r="E231" s="76"/>
      <c r="F231" s="75"/>
      <c r="G231" s="76"/>
      <c r="H231" s="76"/>
      <c r="I231" s="7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77" customFormat="1" ht="14.25" x14ac:dyDescent="0.2">
      <c r="A232" s="75"/>
      <c r="B232" s="76"/>
      <c r="C232" s="76"/>
      <c r="D232" s="76"/>
      <c r="E232" s="76"/>
      <c r="F232" s="75"/>
      <c r="G232" s="76"/>
      <c r="H232" s="76"/>
      <c r="I232" s="7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77" customFormat="1" ht="14.25" x14ac:dyDescent="0.2">
      <c r="A233" s="75"/>
      <c r="B233" s="76"/>
      <c r="C233" s="76"/>
      <c r="D233" s="76"/>
      <c r="E233" s="76"/>
      <c r="F233" s="75"/>
      <c r="G233" s="76"/>
      <c r="H233" s="76"/>
      <c r="I233" s="7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77" customFormat="1" ht="14.25" x14ac:dyDescent="0.2">
      <c r="A234" s="75"/>
      <c r="B234" s="76"/>
      <c r="C234" s="76"/>
      <c r="D234" s="76"/>
      <c r="E234" s="76"/>
      <c r="F234" s="75"/>
      <c r="G234" s="76"/>
      <c r="H234" s="76"/>
      <c r="I234" s="7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77" customFormat="1" ht="14.25" x14ac:dyDescent="0.2">
      <c r="A235" s="75"/>
      <c r="B235" s="76"/>
      <c r="C235" s="76"/>
      <c r="D235" s="76"/>
      <c r="E235" s="76"/>
      <c r="F235" s="75"/>
      <c r="G235" s="76"/>
      <c r="H235" s="76"/>
      <c r="I235" s="7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77" customFormat="1" ht="14.25" x14ac:dyDescent="0.2">
      <c r="A236" s="75"/>
      <c r="B236" s="76"/>
      <c r="C236" s="76"/>
      <c r="D236" s="76"/>
      <c r="E236" s="76"/>
      <c r="F236" s="75"/>
      <c r="G236" s="76"/>
      <c r="H236" s="76"/>
      <c r="I236" s="7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77" customFormat="1" ht="14.25" x14ac:dyDescent="0.2">
      <c r="A237" s="75"/>
      <c r="B237" s="76"/>
      <c r="C237" s="76"/>
      <c r="D237" s="76"/>
      <c r="E237" s="76"/>
      <c r="F237" s="75"/>
      <c r="G237" s="76"/>
      <c r="H237" s="76"/>
      <c r="I237" s="7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77" customFormat="1" ht="14.25" x14ac:dyDescent="0.2">
      <c r="A238" s="75"/>
      <c r="B238" s="76"/>
      <c r="C238" s="76"/>
      <c r="D238" s="76"/>
      <c r="E238" s="76"/>
      <c r="F238" s="75"/>
      <c r="G238" s="76"/>
      <c r="H238" s="76"/>
      <c r="I238" s="7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77" customFormat="1" ht="14.25" x14ac:dyDescent="0.2">
      <c r="A239" s="75"/>
      <c r="B239" s="76"/>
      <c r="C239" s="76"/>
      <c r="D239" s="76"/>
      <c r="E239" s="76"/>
      <c r="F239" s="75"/>
      <c r="G239" s="76"/>
      <c r="H239" s="76"/>
      <c r="I239" s="7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77" customFormat="1" ht="14.25" x14ac:dyDescent="0.2">
      <c r="A240" s="75"/>
      <c r="B240" s="76"/>
      <c r="C240" s="76"/>
      <c r="D240" s="76"/>
      <c r="E240" s="76"/>
      <c r="F240" s="75"/>
      <c r="G240" s="76"/>
      <c r="H240" s="76"/>
      <c r="I240" s="7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77" customFormat="1" ht="14.25" x14ac:dyDescent="0.2">
      <c r="A241" s="75"/>
      <c r="B241" s="76"/>
      <c r="C241" s="76"/>
      <c r="D241" s="76"/>
      <c r="E241" s="76"/>
      <c r="F241" s="75"/>
      <c r="G241" s="76"/>
      <c r="H241" s="76"/>
      <c r="I241" s="7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77" customFormat="1" ht="14.25" x14ac:dyDescent="0.2">
      <c r="A242" s="75"/>
      <c r="B242" s="76"/>
      <c r="C242" s="76"/>
      <c r="D242" s="76"/>
      <c r="E242" s="76"/>
      <c r="F242" s="75"/>
      <c r="G242" s="76"/>
      <c r="H242" s="76"/>
      <c r="I242" s="7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77" customFormat="1" ht="14.25" x14ac:dyDescent="0.2">
      <c r="A243" s="75"/>
      <c r="B243" s="76"/>
      <c r="C243" s="76"/>
      <c r="D243" s="76"/>
      <c r="E243" s="76"/>
      <c r="F243" s="75"/>
      <c r="G243" s="76"/>
      <c r="H243" s="76"/>
      <c r="I243" s="7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77" customFormat="1" ht="14.25" x14ac:dyDescent="0.2">
      <c r="A244" s="75"/>
      <c r="B244" s="76"/>
      <c r="C244" s="76"/>
      <c r="D244" s="76"/>
      <c r="E244" s="76"/>
      <c r="F244" s="75"/>
      <c r="G244" s="76"/>
      <c r="H244" s="76"/>
      <c r="I244" s="7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77" customFormat="1" ht="14.25" x14ac:dyDescent="0.2">
      <c r="A245" s="75"/>
      <c r="B245" s="76"/>
      <c r="C245" s="76"/>
      <c r="D245" s="76"/>
      <c r="E245" s="76"/>
      <c r="F245" s="75"/>
      <c r="G245" s="76"/>
      <c r="H245" s="76"/>
      <c r="I245" s="7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77" customFormat="1" ht="14.25" x14ac:dyDescent="0.2">
      <c r="A246" s="75"/>
      <c r="B246" s="76"/>
      <c r="C246" s="76"/>
      <c r="D246" s="76"/>
      <c r="E246" s="76"/>
      <c r="F246" s="75"/>
      <c r="G246" s="76"/>
      <c r="H246" s="76"/>
      <c r="I246" s="7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77" customFormat="1" ht="14.25" x14ac:dyDescent="0.2">
      <c r="A247" s="75"/>
      <c r="B247" s="76"/>
      <c r="C247" s="76"/>
      <c r="D247" s="76"/>
      <c r="E247" s="76"/>
      <c r="F247" s="75"/>
      <c r="G247" s="76"/>
      <c r="H247" s="76"/>
      <c r="I247" s="7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77" customFormat="1" ht="14.25" x14ac:dyDescent="0.2">
      <c r="A248" s="75"/>
      <c r="B248" s="76"/>
      <c r="C248" s="76"/>
      <c r="D248" s="76"/>
      <c r="E248" s="76"/>
      <c r="F248" s="75"/>
      <c r="G248" s="76"/>
      <c r="H248" s="76"/>
      <c r="I248" s="7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77" customFormat="1" ht="14.25" x14ac:dyDescent="0.2">
      <c r="A249" s="75"/>
      <c r="B249" s="76"/>
      <c r="C249" s="76"/>
      <c r="D249" s="76"/>
      <c r="E249" s="76"/>
      <c r="F249" s="75"/>
      <c r="G249" s="76"/>
      <c r="H249" s="76"/>
      <c r="I249" s="7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77" customFormat="1" ht="14.25" x14ac:dyDescent="0.2">
      <c r="A250" s="75"/>
      <c r="B250" s="76"/>
      <c r="C250" s="76"/>
      <c r="D250" s="76"/>
      <c r="E250" s="76"/>
      <c r="F250" s="75"/>
      <c r="G250" s="76"/>
      <c r="H250" s="76"/>
      <c r="I250" s="7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77" customFormat="1" ht="14.25" x14ac:dyDescent="0.2">
      <c r="A251" s="75"/>
      <c r="B251" s="76"/>
      <c r="C251" s="76"/>
      <c r="D251" s="76"/>
      <c r="E251" s="76"/>
      <c r="F251" s="75"/>
      <c r="G251" s="76"/>
      <c r="H251" s="76"/>
      <c r="I251" s="7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s="77" customFormat="1" ht="14.25" x14ac:dyDescent="0.2">
      <c r="A252" s="75"/>
      <c r="B252" s="76"/>
      <c r="C252" s="76"/>
      <c r="D252" s="76"/>
      <c r="E252" s="76"/>
      <c r="F252" s="75"/>
      <c r="G252" s="76"/>
      <c r="H252" s="76"/>
      <c r="I252" s="7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s="77" customFormat="1" ht="14.25" x14ac:dyDescent="0.2">
      <c r="A253" s="75"/>
      <c r="B253" s="76"/>
      <c r="C253" s="76"/>
      <c r="D253" s="76"/>
      <c r="E253" s="76"/>
      <c r="F253" s="75"/>
      <c r="G253" s="76"/>
      <c r="H253" s="76"/>
      <c r="I253" s="7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s="77" customFormat="1" ht="14.25" x14ac:dyDescent="0.2">
      <c r="A254" s="75"/>
      <c r="B254" s="76"/>
      <c r="C254" s="76"/>
      <c r="D254" s="76"/>
      <c r="E254" s="76"/>
      <c r="F254" s="75"/>
      <c r="G254" s="76"/>
      <c r="H254" s="76"/>
      <c r="I254" s="7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s="77" customFormat="1" ht="14.25" x14ac:dyDescent="0.2">
      <c r="A255" s="75"/>
      <c r="B255" s="76"/>
      <c r="C255" s="76"/>
      <c r="D255" s="76"/>
      <c r="E255" s="76"/>
      <c r="F255" s="75"/>
      <c r="G255" s="76"/>
      <c r="H255" s="76"/>
      <c r="I255" s="7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s="77" customFormat="1" ht="14.25" x14ac:dyDescent="0.2">
      <c r="A256" s="75"/>
      <c r="B256" s="76"/>
      <c r="C256" s="76"/>
      <c r="D256" s="76"/>
      <c r="E256" s="76"/>
      <c r="F256" s="75"/>
      <c r="G256" s="76"/>
      <c r="H256" s="76"/>
      <c r="I256" s="7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s="77" customFormat="1" ht="14.25" x14ac:dyDescent="0.2">
      <c r="A257" s="75"/>
      <c r="B257" s="76"/>
      <c r="C257" s="76"/>
      <c r="D257" s="76"/>
      <c r="E257" s="76"/>
      <c r="F257" s="75"/>
      <c r="G257" s="76"/>
      <c r="H257" s="76"/>
      <c r="I257" s="7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s="77" customFormat="1" ht="14.25" x14ac:dyDescent="0.2">
      <c r="A258" s="75"/>
      <c r="B258" s="76"/>
      <c r="C258" s="76"/>
      <c r="D258" s="76"/>
      <c r="E258" s="76"/>
      <c r="F258" s="75"/>
      <c r="G258" s="76"/>
      <c r="H258" s="76"/>
      <c r="I258" s="7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s="77" customFormat="1" ht="14.25" x14ac:dyDescent="0.2">
      <c r="A259" s="75"/>
      <c r="B259" s="76"/>
      <c r="C259" s="76"/>
      <c r="D259" s="76"/>
      <c r="E259" s="76"/>
      <c r="F259" s="75"/>
      <c r="G259" s="76"/>
      <c r="H259" s="76"/>
      <c r="I259" s="7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s="77" customFormat="1" ht="14.25" x14ac:dyDescent="0.2">
      <c r="A260" s="75"/>
      <c r="B260" s="76"/>
      <c r="C260" s="76"/>
      <c r="D260" s="76"/>
      <c r="E260" s="76"/>
      <c r="F260" s="75"/>
      <c r="G260" s="76"/>
      <c r="H260" s="76"/>
      <c r="I260" s="7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s="77" customFormat="1" ht="14.25" x14ac:dyDescent="0.2">
      <c r="A261" s="75"/>
      <c r="B261" s="76"/>
      <c r="C261" s="76"/>
      <c r="D261" s="76"/>
      <c r="E261" s="76"/>
      <c r="F261" s="75"/>
      <c r="G261" s="76"/>
      <c r="H261" s="76"/>
      <c r="I261" s="7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s="77" customFormat="1" ht="14.25" x14ac:dyDescent="0.2">
      <c r="A262" s="75"/>
      <c r="B262" s="76"/>
      <c r="C262" s="76"/>
      <c r="D262" s="76"/>
      <c r="E262" s="76"/>
      <c r="F262" s="75"/>
      <c r="G262" s="76"/>
      <c r="H262" s="76"/>
      <c r="I262" s="7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s="77" customFormat="1" ht="14.25" x14ac:dyDescent="0.2">
      <c r="A263" s="75"/>
      <c r="B263" s="76"/>
      <c r="C263" s="76"/>
      <c r="D263" s="76"/>
      <c r="E263" s="76"/>
      <c r="F263" s="75"/>
      <c r="G263" s="76"/>
      <c r="H263" s="76"/>
      <c r="I263" s="7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s="77" customFormat="1" ht="14.25" x14ac:dyDescent="0.2">
      <c r="A264" s="75"/>
      <c r="B264" s="76"/>
      <c r="C264" s="76"/>
      <c r="D264" s="76"/>
      <c r="E264" s="76"/>
      <c r="F264" s="75"/>
      <c r="G264" s="76"/>
      <c r="H264" s="76"/>
      <c r="I264" s="7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s="77" customFormat="1" ht="14.25" x14ac:dyDescent="0.2">
      <c r="A265" s="75"/>
      <c r="B265" s="76"/>
      <c r="C265" s="76"/>
      <c r="D265" s="76"/>
      <c r="E265" s="76"/>
      <c r="F265" s="75"/>
      <c r="G265" s="76"/>
      <c r="H265" s="76"/>
      <c r="I265" s="7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s="77" customFormat="1" ht="14.25" x14ac:dyDescent="0.2">
      <c r="A266" s="75"/>
      <c r="B266" s="76"/>
      <c r="C266" s="76"/>
      <c r="D266" s="76"/>
      <c r="E266" s="76"/>
      <c r="F266" s="75"/>
      <c r="G266" s="76"/>
      <c r="H266" s="76"/>
      <c r="I266" s="7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s="77" customFormat="1" ht="14.25" x14ac:dyDescent="0.2">
      <c r="A267" s="75"/>
      <c r="B267" s="76"/>
      <c r="C267" s="76"/>
      <c r="D267" s="76"/>
      <c r="E267" s="76"/>
      <c r="F267" s="75"/>
      <c r="G267" s="76"/>
      <c r="H267" s="76"/>
      <c r="I267" s="7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s="77" customFormat="1" ht="14.25" x14ac:dyDescent="0.2">
      <c r="A268" s="75"/>
      <c r="B268" s="76"/>
      <c r="C268" s="76"/>
      <c r="D268" s="76"/>
      <c r="E268" s="76"/>
      <c r="F268" s="75"/>
      <c r="G268" s="76"/>
      <c r="H268" s="76"/>
      <c r="I268" s="7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s="77" customFormat="1" ht="14.25" x14ac:dyDescent="0.2">
      <c r="A269" s="75"/>
      <c r="B269" s="76"/>
      <c r="C269" s="76"/>
      <c r="D269" s="76"/>
      <c r="E269" s="76"/>
      <c r="F269" s="75"/>
      <c r="G269" s="76"/>
      <c r="H269" s="76"/>
      <c r="I269" s="7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s="77" customFormat="1" ht="14.25" x14ac:dyDescent="0.2">
      <c r="A270" s="75"/>
      <c r="B270" s="76"/>
      <c r="C270" s="76"/>
      <c r="D270" s="76"/>
      <c r="E270" s="76"/>
      <c r="F270" s="75"/>
      <c r="G270" s="76"/>
      <c r="H270" s="76"/>
      <c r="I270" s="7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s="77" customFormat="1" ht="14.25" x14ac:dyDescent="0.2">
      <c r="A271" s="75"/>
      <c r="B271" s="76"/>
      <c r="C271" s="76"/>
      <c r="D271" s="76"/>
      <c r="E271" s="76"/>
      <c r="F271" s="75"/>
      <c r="G271" s="76"/>
      <c r="H271" s="76"/>
      <c r="I271" s="7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s="77" customFormat="1" ht="14.25" x14ac:dyDescent="0.2">
      <c r="A272" s="75"/>
      <c r="B272" s="76"/>
      <c r="C272" s="76"/>
      <c r="D272" s="76"/>
      <c r="E272" s="76"/>
      <c r="F272" s="75"/>
      <c r="G272" s="76"/>
      <c r="H272" s="76"/>
      <c r="I272" s="7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s="77" customFormat="1" ht="14.25" x14ac:dyDescent="0.2">
      <c r="A273" s="75"/>
      <c r="B273" s="76"/>
      <c r="C273" s="76"/>
      <c r="D273" s="76"/>
      <c r="E273" s="76"/>
      <c r="F273" s="75"/>
      <c r="G273" s="76"/>
      <c r="H273" s="76"/>
      <c r="I273" s="7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s="77" customFormat="1" ht="14.25" x14ac:dyDescent="0.2">
      <c r="A274" s="75"/>
      <c r="B274" s="76"/>
      <c r="C274" s="76"/>
      <c r="D274" s="76"/>
      <c r="E274" s="76"/>
      <c r="F274" s="75"/>
      <c r="G274" s="76"/>
      <c r="H274" s="76"/>
      <c r="I274" s="7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s="77" customFormat="1" ht="14.25" x14ac:dyDescent="0.2">
      <c r="A275" s="75"/>
      <c r="B275" s="76"/>
      <c r="C275" s="76"/>
      <c r="D275" s="76"/>
      <c r="E275" s="76"/>
      <c r="F275" s="75"/>
      <c r="G275" s="76"/>
      <c r="H275" s="76"/>
      <c r="I275" s="7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s="77" customFormat="1" ht="14.25" x14ac:dyDescent="0.2">
      <c r="A276" s="75"/>
      <c r="B276" s="76"/>
      <c r="C276" s="76"/>
      <c r="D276" s="76"/>
      <c r="E276" s="76"/>
      <c r="F276" s="75"/>
      <c r="G276" s="76"/>
      <c r="H276" s="76"/>
      <c r="I276" s="7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s="77" customFormat="1" ht="14.25" x14ac:dyDescent="0.2">
      <c r="A277" s="75"/>
      <c r="B277" s="76"/>
      <c r="C277" s="76"/>
      <c r="D277" s="76"/>
      <c r="E277" s="76"/>
      <c r="F277" s="75"/>
      <c r="G277" s="76"/>
      <c r="H277" s="76"/>
      <c r="I277" s="7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s="77" customFormat="1" ht="14.25" x14ac:dyDescent="0.2">
      <c r="A278" s="75"/>
      <c r="B278" s="76"/>
      <c r="C278" s="76"/>
      <c r="D278" s="76"/>
      <c r="E278" s="76"/>
      <c r="F278" s="75"/>
      <c r="G278" s="76"/>
      <c r="H278" s="76"/>
      <c r="I278" s="7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s="77" customFormat="1" ht="14.25" x14ac:dyDescent="0.2">
      <c r="A279" s="75"/>
      <c r="B279" s="76"/>
      <c r="C279" s="76"/>
      <c r="D279" s="76"/>
      <c r="E279" s="76"/>
      <c r="F279" s="75"/>
      <c r="G279" s="76"/>
      <c r="H279" s="76"/>
      <c r="I279" s="7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s="77" customFormat="1" ht="14.25" x14ac:dyDescent="0.2">
      <c r="A280" s="75"/>
      <c r="B280" s="76"/>
      <c r="C280" s="76"/>
      <c r="D280" s="76"/>
      <c r="E280" s="76"/>
      <c r="F280" s="75"/>
      <c r="G280" s="76"/>
      <c r="H280" s="76"/>
      <c r="I280" s="7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s="77" customFormat="1" ht="14.25" x14ac:dyDescent="0.2">
      <c r="A281" s="75"/>
      <c r="B281" s="76"/>
      <c r="C281" s="76"/>
      <c r="D281" s="76"/>
      <c r="E281" s="76"/>
      <c r="F281" s="75"/>
      <c r="G281" s="76"/>
      <c r="H281" s="76"/>
      <c r="I281" s="7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s="77" customFormat="1" ht="14.25" x14ac:dyDescent="0.2">
      <c r="A282" s="75"/>
      <c r="B282" s="76"/>
      <c r="C282" s="76"/>
      <c r="D282" s="76"/>
      <c r="E282" s="76"/>
      <c r="F282" s="75"/>
      <c r="G282" s="76"/>
      <c r="H282" s="76"/>
      <c r="I282" s="7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s="77" customFormat="1" ht="14.25" x14ac:dyDescent="0.2">
      <c r="A283" s="75"/>
      <c r="B283" s="76"/>
      <c r="C283" s="76"/>
      <c r="D283" s="76"/>
      <c r="E283" s="76"/>
      <c r="F283" s="75"/>
      <c r="G283" s="76"/>
      <c r="H283" s="76"/>
      <c r="I283" s="7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s="77" customFormat="1" ht="14.25" x14ac:dyDescent="0.2">
      <c r="A284" s="75"/>
      <c r="B284" s="76"/>
      <c r="C284" s="76"/>
      <c r="D284" s="76"/>
      <c r="E284" s="76"/>
      <c r="F284" s="75"/>
      <c r="G284" s="76"/>
      <c r="H284" s="76"/>
      <c r="I284" s="7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s="77" customFormat="1" ht="14.25" x14ac:dyDescent="0.2">
      <c r="A285" s="75"/>
      <c r="B285" s="76"/>
      <c r="C285" s="76"/>
      <c r="D285" s="76"/>
      <c r="E285" s="76"/>
      <c r="F285" s="75"/>
      <c r="G285" s="76"/>
      <c r="H285" s="76"/>
      <c r="I285" s="7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s="77" customFormat="1" ht="14.25" x14ac:dyDescent="0.2">
      <c r="A286" s="75"/>
      <c r="B286" s="76"/>
      <c r="C286" s="76"/>
      <c r="D286" s="76"/>
      <c r="E286" s="76"/>
      <c r="F286" s="75"/>
      <c r="G286" s="76"/>
      <c r="H286" s="76"/>
      <c r="I286" s="7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s="77" customFormat="1" ht="14.25" x14ac:dyDescent="0.2">
      <c r="A287" s="75"/>
      <c r="B287" s="76"/>
      <c r="C287" s="76"/>
      <c r="D287" s="76"/>
      <c r="E287" s="76"/>
      <c r="F287" s="75"/>
      <c r="G287" s="76"/>
      <c r="H287" s="76"/>
      <c r="I287" s="7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s="77" customFormat="1" ht="14.25" x14ac:dyDescent="0.2">
      <c r="A288" s="75"/>
      <c r="B288" s="76"/>
      <c r="C288" s="76"/>
      <c r="D288" s="76"/>
      <c r="E288" s="76"/>
      <c r="F288" s="75"/>
      <c r="G288" s="76"/>
      <c r="H288" s="76"/>
      <c r="I288" s="7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s="77" customFormat="1" ht="14.25" x14ac:dyDescent="0.2">
      <c r="A289" s="75"/>
      <c r="B289" s="76"/>
      <c r="C289" s="76"/>
      <c r="D289" s="76"/>
      <c r="E289" s="76"/>
      <c r="F289" s="75"/>
      <c r="G289" s="76"/>
      <c r="H289" s="76"/>
      <c r="I289" s="7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s="77" customFormat="1" ht="14.25" x14ac:dyDescent="0.2">
      <c r="A290" s="75"/>
      <c r="B290" s="76"/>
      <c r="C290" s="76"/>
      <c r="D290" s="76"/>
      <c r="E290" s="76"/>
      <c r="F290" s="75"/>
      <c r="G290" s="76"/>
      <c r="H290" s="76"/>
      <c r="I290" s="7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s="77" customFormat="1" ht="14.25" x14ac:dyDescent="0.2">
      <c r="A291" s="75"/>
      <c r="B291" s="76"/>
      <c r="C291" s="76"/>
      <c r="D291" s="76"/>
      <c r="E291" s="76"/>
      <c r="F291" s="75"/>
      <c r="G291" s="76"/>
      <c r="H291" s="76"/>
      <c r="I291" s="7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s="77" customFormat="1" ht="14.25" x14ac:dyDescent="0.2">
      <c r="A292" s="75"/>
      <c r="B292" s="76"/>
      <c r="C292" s="76"/>
      <c r="D292" s="76"/>
      <c r="E292" s="76"/>
      <c r="F292" s="75"/>
      <c r="G292" s="76"/>
      <c r="H292" s="76"/>
      <c r="I292" s="7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s="77" customFormat="1" ht="14.25" x14ac:dyDescent="0.2">
      <c r="A293" s="75"/>
      <c r="B293" s="76"/>
      <c r="C293" s="76"/>
      <c r="D293" s="76"/>
      <c r="E293" s="76"/>
      <c r="F293" s="75"/>
      <c r="G293" s="76"/>
      <c r="H293" s="76"/>
      <c r="I293" s="7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s="77" customFormat="1" ht="14.25" x14ac:dyDescent="0.2">
      <c r="A294" s="75"/>
      <c r="B294" s="76"/>
      <c r="C294" s="76"/>
      <c r="D294" s="76"/>
      <c r="E294" s="76"/>
      <c r="F294" s="75"/>
      <c r="G294" s="76"/>
      <c r="H294" s="76"/>
      <c r="I294" s="7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s="77" customFormat="1" ht="14.25" x14ac:dyDescent="0.2">
      <c r="A295" s="75"/>
      <c r="B295" s="76"/>
      <c r="C295" s="76"/>
      <c r="D295" s="76"/>
      <c r="E295" s="76"/>
      <c r="F295" s="75"/>
      <c r="G295" s="76"/>
      <c r="H295" s="76"/>
      <c r="I295" s="7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s="77" customFormat="1" ht="14.25" x14ac:dyDescent="0.2">
      <c r="A296" s="75"/>
      <c r="B296" s="76"/>
      <c r="C296" s="76"/>
      <c r="D296" s="76"/>
      <c r="E296" s="76"/>
      <c r="F296" s="75"/>
      <c r="G296" s="76"/>
      <c r="H296" s="76"/>
      <c r="I296" s="7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s="77" customFormat="1" ht="14.25" x14ac:dyDescent="0.2">
      <c r="A297" s="75"/>
      <c r="B297" s="76"/>
      <c r="C297" s="76"/>
      <c r="D297" s="76"/>
      <c r="E297" s="76"/>
      <c r="F297" s="75"/>
      <c r="G297" s="76"/>
      <c r="H297" s="76"/>
      <c r="I297" s="7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s="77" customFormat="1" ht="14.25" x14ac:dyDescent="0.2">
      <c r="A298" s="75"/>
      <c r="B298" s="76"/>
      <c r="C298" s="76"/>
      <c r="D298" s="76"/>
      <c r="E298" s="76"/>
      <c r="F298" s="75"/>
      <c r="G298" s="76"/>
      <c r="H298" s="76"/>
      <c r="I298" s="7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s="77" customFormat="1" ht="14.25" x14ac:dyDescent="0.2">
      <c r="A299" s="75"/>
      <c r="B299" s="76"/>
      <c r="C299" s="76"/>
      <c r="D299" s="76"/>
      <c r="E299" s="76"/>
      <c r="F299" s="75"/>
      <c r="G299" s="76"/>
      <c r="H299" s="76"/>
      <c r="I299" s="7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s="77" customFormat="1" ht="14.25" x14ac:dyDescent="0.2">
      <c r="A300" s="75"/>
      <c r="B300" s="76"/>
      <c r="C300" s="76"/>
      <c r="D300" s="76"/>
      <c r="E300" s="76"/>
      <c r="F300" s="75"/>
      <c r="G300" s="76"/>
      <c r="H300" s="76"/>
      <c r="I300" s="7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s="77" customFormat="1" ht="14.25" x14ac:dyDescent="0.2">
      <c r="A301" s="75"/>
      <c r="B301" s="76"/>
      <c r="C301" s="76"/>
      <c r="D301" s="76"/>
      <c r="E301" s="76"/>
      <c r="F301" s="75"/>
      <c r="G301" s="76"/>
      <c r="H301" s="76"/>
      <c r="I301" s="7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s="77" customFormat="1" ht="14.25" x14ac:dyDescent="0.2">
      <c r="A302" s="75"/>
      <c r="B302" s="76"/>
      <c r="C302" s="76"/>
      <c r="D302" s="76"/>
      <c r="E302" s="76"/>
      <c r="F302" s="75"/>
      <c r="G302" s="76"/>
      <c r="H302" s="76"/>
      <c r="I302" s="7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s="77" customFormat="1" ht="14.25" x14ac:dyDescent="0.2">
      <c r="A303" s="75"/>
      <c r="B303" s="76"/>
      <c r="C303" s="76"/>
      <c r="D303" s="76"/>
      <c r="E303" s="76"/>
      <c r="F303" s="75"/>
      <c r="G303" s="76"/>
      <c r="H303" s="76"/>
      <c r="I303" s="7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s="77" customFormat="1" ht="14.25" x14ac:dyDescent="0.2">
      <c r="A304" s="75"/>
      <c r="B304" s="76"/>
      <c r="C304" s="76"/>
      <c r="D304" s="76"/>
      <c r="E304" s="76"/>
      <c r="F304" s="75"/>
      <c r="G304" s="76"/>
      <c r="H304" s="76"/>
      <c r="I304" s="7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s="77" customFormat="1" ht="14.25" x14ac:dyDescent="0.2">
      <c r="A305" s="75"/>
      <c r="B305" s="76"/>
      <c r="C305" s="76"/>
      <c r="D305" s="76"/>
      <c r="E305" s="76"/>
      <c r="F305" s="75"/>
      <c r="G305" s="76"/>
      <c r="H305" s="76"/>
      <c r="I305" s="7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s="77" customFormat="1" ht="14.25" x14ac:dyDescent="0.2">
      <c r="A306" s="75"/>
      <c r="B306" s="76"/>
      <c r="C306" s="76"/>
      <c r="D306" s="76"/>
      <c r="E306" s="76"/>
      <c r="F306" s="75"/>
      <c r="G306" s="76"/>
      <c r="H306" s="76"/>
      <c r="I306" s="7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s="77" customFormat="1" ht="14.25" x14ac:dyDescent="0.2">
      <c r="A307" s="75"/>
      <c r="B307" s="76"/>
      <c r="C307" s="76"/>
      <c r="D307" s="76"/>
      <c r="E307" s="76"/>
      <c r="F307" s="75"/>
      <c r="G307" s="76"/>
      <c r="H307" s="76"/>
      <c r="I307" s="7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s="77" customFormat="1" ht="14.25" x14ac:dyDescent="0.2">
      <c r="A308" s="75"/>
      <c r="B308" s="76"/>
      <c r="C308" s="76"/>
      <c r="D308" s="76"/>
      <c r="E308" s="76"/>
      <c r="F308" s="75"/>
      <c r="G308" s="76"/>
      <c r="H308" s="76"/>
      <c r="I308" s="7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s="77" customFormat="1" ht="14.25" x14ac:dyDescent="0.2">
      <c r="A309" s="75"/>
      <c r="B309" s="76"/>
      <c r="C309" s="76"/>
      <c r="D309" s="76"/>
      <c r="E309" s="76"/>
      <c r="F309" s="75"/>
      <c r="G309" s="76"/>
      <c r="H309" s="76"/>
      <c r="I309" s="7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s="77" customFormat="1" ht="14.25" x14ac:dyDescent="0.2">
      <c r="A310" s="75"/>
      <c r="B310" s="76"/>
      <c r="C310" s="76"/>
      <c r="D310" s="76"/>
      <c r="E310" s="76"/>
      <c r="F310" s="75"/>
      <c r="G310" s="76"/>
      <c r="H310" s="76"/>
      <c r="I310" s="7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s="77" customFormat="1" ht="14.25" x14ac:dyDescent="0.2">
      <c r="A311" s="75"/>
      <c r="B311" s="76"/>
      <c r="C311" s="76"/>
      <c r="D311" s="76"/>
      <c r="E311" s="76"/>
      <c r="F311" s="75"/>
      <c r="G311" s="76"/>
      <c r="H311" s="76"/>
      <c r="I311" s="7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s="77" customFormat="1" ht="14.25" x14ac:dyDescent="0.2">
      <c r="A312" s="75"/>
      <c r="B312" s="76"/>
      <c r="C312" s="76"/>
      <c r="D312" s="76"/>
      <c r="E312" s="76"/>
      <c r="F312" s="75"/>
      <c r="G312" s="76"/>
      <c r="H312" s="76"/>
      <c r="I312" s="7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s="77" customFormat="1" ht="14.25" x14ac:dyDescent="0.2">
      <c r="A313" s="75"/>
      <c r="B313" s="76"/>
      <c r="C313" s="76"/>
      <c r="D313" s="76"/>
      <c r="E313" s="76"/>
      <c r="F313" s="75"/>
      <c r="G313" s="76"/>
      <c r="H313" s="76"/>
      <c r="I313" s="7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s="77" customFormat="1" ht="14.25" x14ac:dyDescent="0.2">
      <c r="A314" s="75"/>
      <c r="B314" s="76"/>
      <c r="C314" s="76"/>
      <c r="D314" s="76"/>
      <c r="E314" s="76"/>
      <c r="F314" s="75"/>
      <c r="G314" s="76"/>
      <c r="H314" s="76"/>
      <c r="I314" s="7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s="77" customFormat="1" ht="14.25" x14ac:dyDescent="0.2">
      <c r="A315" s="75"/>
      <c r="B315" s="76"/>
      <c r="C315" s="76"/>
      <c r="D315" s="76"/>
      <c r="E315" s="76"/>
      <c r="F315" s="75"/>
      <c r="G315" s="76"/>
      <c r="H315" s="76"/>
      <c r="I315" s="7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s="77" customFormat="1" ht="14.25" x14ac:dyDescent="0.2">
      <c r="A316" s="75"/>
      <c r="B316" s="76"/>
      <c r="C316" s="76"/>
      <c r="D316" s="76"/>
      <c r="E316" s="76"/>
      <c r="F316" s="75"/>
      <c r="G316" s="76"/>
      <c r="H316" s="76"/>
      <c r="I316" s="7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s="77" customFormat="1" ht="14.25" x14ac:dyDescent="0.2">
      <c r="A317" s="75"/>
      <c r="B317" s="76"/>
      <c r="C317" s="76"/>
      <c r="D317" s="76"/>
      <c r="E317" s="76"/>
      <c r="F317" s="75"/>
      <c r="G317" s="76"/>
      <c r="H317" s="76"/>
      <c r="I317" s="7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s="77" customFormat="1" ht="14.25" x14ac:dyDescent="0.2">
      <c r="A318" s="75"/>
      <c r="B318" s="76"/>
      <c r="C318" s="76"/>
      <c r="D318" s="76"/>
      <c r="E318" s="76"/>
      <c r="F318" s="75"/>
      <c r="G318" s="76"/>
      <c r="H318" s="76"/>
      <c r="I318" s="7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s="77" customFormat="1" ht="14.25" x14ac:dyDescent="0.2">
      <c r="A319" s="75"/>
      <c r="B319" s="76"/>
      <c r="C319" s="76"/>
      <c r="D319" s="76"/>
      <c r="E319" s="76"/>
      <c r="F319" s="75"/>
      <c r="G319" s="76"/>
      <c r="H319" s="76"/>
      <c r="I319" s="7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s="77" customFormat="1" ht="14.25" x14ac:dyDescent="0.2">
      <c r="A320" s="75"/>
      <c r="B320" s="76"/>
      <c r="C320" s="76"/>
      <c r="D320" s="76"/>
      <c r="E320" s="76"/>
      <c r="F320" s="75"/>
      <c r="G320" s="76"/>
      <c r="H320" s="76"/>
      <c r="I320" s="7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s="77" customFormat="1" ht="14.25" x14ac:dyDescent="0.2">
      <c r="A321" s="75"/>
      <c r="B321" s="76"/>
      <c r="C321" s="76"/>
      <c r="D321" s="76"/>
      <c r="E321" s="76"/>
      <c r="F321" s="75"/>
      <c r="G321" s="76"/>
      <c r="H321" s="76"/>
      <c r="I321" s="7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s="77" customFormat="1" ht="14.25" x14ac:dyDescent="0.2">
      <c r="A322" s="75"/>
      <c r="B322" s="76"/>
      <c r="C322" s="76"/>
      <c r="D322" s="76"/>
      <c r="E322" s="76"/>
      <c r="F322" s="75"/>
      <c r="G322" s="76"/>
      <c r="H322" s="76"/>
      <c r="I322" s="7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s="77" customFormat="1" ht="14.25" x14ac:dyDescent="0.2">
      <c r="A323" s="75"/>
      <c r="B323" s="76"/>
      <c r="C323" s="76"/>
      <c r="D323" s="76"/>
      <c r="E323" s="76"/>
      <c r="F323" s="75"/>
      <c r="G323" s="76"/>
      <c r="H323" s="76"/>
      <c r="I323" s="7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s="77" customFormat="1" ht="14.25" x14ac:dyDescent="0.2">
      <c r="A324" s="75"/>
      <c r="B324" s="76"/>
      <c r="C324" s="76"/>
      <c r="D324" s="76"/>
      <c r="E324" s="76"/>
      <c r="F324" s="75"/>
      <c r="G324" s="76"/>
      <c r="H324" s="76"/>
      <c r="I324" s="7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s="77" customFormat="1" ht="14.25" x14ac:dyDescent="0.2">
      <c r="A325" s="75"/>
      <c r="B325" s="76"/>
      <c r="C325" s="76"/>
      <c r="D325" s="76"/>
      <c r="E325" s="76"/>
      <c r="F325" s="75"/>
      <c r="G325" s="76"/>
      <c r="H325" s="76"/>
      <c r="I325" s="7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s="77" customFormat="1" ht="14.25" x14ac:dyDescent="0.2">
      <c r="A326" s="75"/>
      <c r="B326" s="76"/>
      <c r="C326" s="76"/>
      <c r="D326" s="76"/>
      <c r="E326" s="76"/>
      <c r="F326" s="75"/>
      <c r="G326" s="76"/>
      <c r="H326" s="76"/>
      <c r="I326" s="7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s="77" customFormat="1" ht="14.25" x14ac:dyDescent="0.2">
      <c r="A327" s="75"/>
      <c r="B327" s="76"/>
      <c r="C327" s="76"/>
      <c r="D327" s="76"/>
      <c r="E327" s="76"/>
      <c r="F327" s="75"/>
      <c r="G327" s="76"/>
      <c r="H327" s="76"/>
      <c r="I327" s="7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s="77" customFormat="1" ht="14.25" x14ac:dyDescent="0.2">
      <c r="A328" s="75"/>
      <c r="B328" s="76"/>
      <c r="C328" s="76"/>
      <c r="D328" s="76"/>
      <c r="E328" s="76"/>
      <c r="F328" s="75"/>
      <c r="G328" s="76"/>
      <c r="H328" s="76"/>
      <c r="I328" s="7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s="77" customFormat="1" ht="14.25" x14ac:dyDescent="0.2">
      <c r="A329" s="75"/>
      <c r="B329" s="76"/>
      <c r="C329" s="76"/>
      <c r="D329" s="76"/>
      <c r="E329" s="76"/>
      <c r="F329" s="75"/>
      <c r="G329" s="76"/>
      <c r="H329" s="76"/>
      <c r="I329" s="7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s="77" customFormat="1" ht="14.25" x14ac:dyDescent="0.2">
      <c r="A330" s="75"/>
      <c r="B330" s="76"/>
      <c r="C330" s="76"/>
      <c r="D330" s="76"/>
      <c r="E330" s="76"/>
      <c r="F330" s="75"/>
      <c r="G330" s="76"/>
      <c r="H330" s="76"/>
      <c r="I330" s="7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s="77" customFormat="1" ht="14.25" x14ac:dyDescent="0.2">
      <c r="A331" s="75"/>
      <c r="B331" s="76"/>
      <c r="C331" s="76"/>
      <c r="D331" s="76"/>
      <c r="E331" s="76"/>
      <c r="F331" s="75"/>
      <c r="G331" s="76"/>
      <c r="H331" s="76"/>
      <c r="I331" s="7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s="77" customFormat="1" ht="14.25" x14ac:dyDescent="0.2">
      <c r="A332" s="75"/>
      <c r="B332" s="76"/>
      <c r="C332" s="76"/>
      <c r="D332" s="76"/>
      <c r="E332" s="76"/>
      <c r="F332" s="75"/>
      <c r="G332" s="76"/>
      <c r="H332" s="76"/>
      <c r="I332" s="7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s="77" customFormat="1" ht="14.25" x14ac:dyDescent="0.2">
      <c r="A333" s="75"/>
      <c r="B333" s="76"/>
      <c r="C333" s="76"/>
      <c r="D333" s="76"/>
      <c r="E333" s="76"/>
      <c r="F333" s="75"/>
      <c r="G333" s="76"/>
      <c r="H333" s="76"/>
      <c r="I333" s="7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s="77" customFormat="1" ht="14.25" x14ac:dyDescent="0.2">
      <c r="A334" s="75"/>
      <c r="B334" s="76"/>
      <c r="C334" s="76"/>
      <c r="D334" s="76"/>
      <c r="E334" s="76"/>
      <c r="F334" s="75"/>
      <c r="G334" s="76"/>
      <c r="H334" s="76"/>
      <c r="I334" s="7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s="77" customFormat="1" ht="14.25" x14ac:dyDescent="0.2">
      <c r="A335" s="75"/>
      <c r="B335" s="76"/>
      <c r="C335" s="76"/>
      <c r="D335" s="76"/>
      <c r="E335" s="76"/>
      <c r="F335" s="75"/>
      <c r="G335" s="76"/>
      <c r="H335" s="76"/>
      <c r="I335" s="7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s="77" customFormat="1" ht="14.25" x14ac:dyDescent="0.2">
      <c r="A336" s="75"/>
      <c r="B336" s="76"/>
      <c r="C336" s="76"/>
      <c r="D336" s="76"/>
      <c r="E336" s="76"/>
      <c r="F336" s="75"/>
      <c r="G336" s="76"/>
      <c r="H336" s="76"/>
      <c r="I336" s="7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s="77" customFormat="1" ht="14.25" x14ac:dyDescent="0.2">
      <c r="A337" s="75"/>
      <c r="B337" s="76"/>
      <c r="C337" s="76"/>
      <c r="D337" s="76"/>
      <c r="E337" s="76"/>
      <c r="F337" s="75"/>
      <c r="G337" s="76"/>
      <c r="H337" s="76"/>
      <c r="I337" s="7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s="77" customFormat="1" ht="14.25" x14ac:dyDescent="0.2">
      <c r="A338" s="75"/>
      <c r="B338" s="76"/>
      <c r="C338" s="76"/>
      <c r="D338" s="76"/>
      <c r="E338" s="76"/>
      <c r="F338" s="75"/>
      <c r="G338" s="76"/>
      <c r="H338" s="76"/>
      <c r="I338" s="7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s="77" customFormat="1" ht="14.25" x14ac:dyDescent="0.2">
      <c r="A339" s="75"/>
      <c r="B339" s="76"/>
      <c r="C339" s="76"/>
      <c r="D339" s="76"/>
      <c r="E339" s="76"/>
      <c r="F339" s="75"/>
      <c r="G339" s="76"/>
      <c r="H339" s="76"/>
      <c r="I339" s="7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s="77" customFormat="1" ht="14.25" x14ac:dyDescent="0.2">
      <c r="A340" s="75"/>
      <c r="B340" s="76"/>
      <c r="C340" s="76"/>
      <c r="D340" s="76"/>
      <c r="E340" s="76"/>
      <c r="F340" s="75"/>
      <c r="G340" s="76"/>
      <c r="H340" s="76"/>
      <c r="I340" s="7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s="77" customFormat="1" ht="14.25" x14ac:dyDescent="0.2">
      <c r="A341" s="75"/>
      <c r="B341" s="76"/>
      <c r="C341" s="76"/>
      <c r="D341" s="76"/>
      <c r="E341" s="76"/>
      <c r="F341" s="75"/>
      <c r="G341" s="76"/>
      <c r="H341" s="76"/>
      <c r="I341" s="7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s="77" customFormat="1" ht="14.25" x14ac:dyDescent="0.2">
      <c r="A342" s="75"/>
      <c r="B342" s="76"/>
      <c r="C342" s="76"/>
      <c r="D342" s="76"/>
      <c r="E342" s="76"/>
      <c r="F342" s="75"/>
      <c r="G342" s="76"/>
      <c r="H342" s="76"/>
      <c r="I342" s="7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s="77" customFormat="1" ht="14.25" x14ac:dyDescent="0.2">
      <c r="A343" s="75"/>
      <c r="B343" s="76"/>
      <c r="C343" s="76"/>
      <c r="D343" s="76"/>
      <c r="E343" s="76"/>
      <c r="F343" s="75"/>
      <c r="G343" s="76"/>
      <c r="H343" s="76"/>
      <c r="I343" s="7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s="77" customFormat="1" ht="14.25" x14ac:dyDescent="0.2">
      <c r="A344" s="75"/>
      <c r="B344" s="76"/>
      <c r="C344" s="76"/>
      <c r="D344" s="76"/>
      <c r="E344" s="76"/>
      <c r="F344" s="75"/>
      <c r="G344" s="76"/>
      <c r="H344" s="76"/>
      <c r="I344" s="7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s="77" customFormat="1" ht="14.25" x14ac:dyDescent="0.2">
      <c r="A345" s="75"/>
      <c r="B345" s="76"/>
      <c r="C345" s="76"/>
      <c r="D345" s="76"/>
      <c r="E345" s="76"/>
      <c r="F345" s="75"/>
      <c r="G345" s="76"/>
      <c r="H345" s="76"/>
      <c r="I345" s="7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s="77" customFormat="1" ht="14.25" x14ac:dyDescent="0.2">
      <c r="A346" s="75"/>
      <c r="B346" s="76"/>
      <c r="C346" s="76"/>
      <c r="D346" s="76"/>
      <c r="E346" s="76"/>
      <c r="F346" s="75"/>
      <c r="G346" s="76"/>
      <c r="H346" s="76"/>
      <c r="I346" s="7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s="77" customFormat="1" ht="14.25" x14ac:dyDescent="0.2">
      <c r="A347" s="75"/>
      <c r="B347" s="76"/>
      <c r="C347" s="76"/>
      <c r="D347" s="76"/>
      <c r="E347" s="76"/>
      <c r="F347" s="75"/>
      <c r="G347" s="76"/>
      <c r="H347" s="76"/>
      <c r="I347" s="7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s="77" customFormat="1" ht="14.25" x14ac:dyDescent="0.2">
      <c r="A348" s="75"/>
      <c r="B348" s="76"/>
      <c r="C348" s="76"/>
      <c r="D348" s="76"/>
      <c r="E348" s="76"/>
      <c r="F348" s="75"/>
      <c r="G348" s="76"/>
      <c r="H348" s="76"/>
      <c r="I348" s="7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s="77" customFormat="1" ht="14.25" x14ac:dyDescent="0.2">
      <c r="A349" s="75"/>
      <c r="B349" s="76"/>
      <c r="C349" s="76"/>
      <c r="D349" s="76"/>
      <c r="E349" s="76"/>
      <c r="F349" s="75"/>
      <c r="G349" s="76"/>
      <c r="H349" s="76"/>
      <c r="I349" s="7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s="77" customFormat="1" ht="14.25" x14ac:dyDescent="0.2">
      <c r="A350" s="75"/>
      <c r="B350" s="76"/>
      <c r="C350" s="76"/>
      <c r="D350" s="76"/>
      <c r="E350" s="76"/>
      <c r="F350" s="75"/>
      <c r="G350" s="76"/>
      <c r="H350" s="76"/>
      <c r="I350" s="7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s="77" customFormat="1" ht="14.25" x14ac:dyDescent="0.2">
      <c r="A351" s="75"/>
      <c r="B351" s="76"/>
      <c r="C351" s="76"/>
      <c r="D351" s="76"/>
      <c r="E351" s="76"/>
      <c r="F351" s="75"/>
      <c r="G351" s="76"/>
      <c r="H351" s="76"/>
      <c r="I351" s="7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s="77" customFormat="1" ht="14.25" x14ac:dyDescent="0.2">
      <c r="A352" s="75"/>
      <c r="B352" s="76"/>
      <c r="C352" s="76"/>
      <c r="D352" s="76"/>
      <c r="E352" s="76"/>
      <c r="F352" s="75"/>
      <c r="G352" s="76"/>
      <c r="H352" s="76"/>
      <c r="I352" s="7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s="77" customFormat="1" ht="14.25" x14ac:dyDescent="0.2">
      <c r="A353" s="75"/>
      <c r="B353" s="76"/>
      <c r="C353" s="76"/>
      <c r="D353" s="76"/>
      <c r="E353" s="76"/>
      <c r="F353" s="75"/>
      <c r="G353" s="76"/>
      <c r="H353" s="76"/>
      <c r="I353" s="7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s="77" customFormat="1" ht="14.25" x14ac:dyDescent="0.2">
      <c r="A354" s="75"/>
      <c r="B354" s="76"/>
      <c r="C354" s="76"/>
      <c r="D354" s="76"/>
      <c r="E354" s="76"/>
      <c r="F354" s="75"/>
      <c r="G354" s="76"/>
      <c r="H354" s="76"/>
      <c r="I354" s="7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s="77" customFormat="1" ht="14.25" x14ac:dyDescent="0.2">
      <c r="A355" s="75"/>
      <c r="B355" s="76"/>
      <c r="C355" s="76"/>
      <c r="D355" s="76"/>
      <c r="E355" s="76"/>
      <c r="F355" s="75"/>
      <c r="G355" s="76"/>
      <c r="H355" s="76"/>
      <c r="I355" s="7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s="77" customFormat="1" ht="14.25" x14ac:dyDescent="0.2">
      <c r="A356" s="75"/>
      <c r="B356" s="76"/>
      <c r="C356" s="76"/>
      <c r="D356" s="76"/>
      <c r="E356" s="76"/>
      <c r="F356" s="75"/>
      <c r="G356" s="76"/>
      <c r="H356" s="76"/>
      <c r="I356" s="7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s="77" customFormat="1" ht="14.25" x14ac:dyDescent="0.2">
      <c r="A357" s="75"/>
      <c r="B357" s="76"/>
      <c r="C357" s="76"/>
      <c r="D357" s="76"/>
      <c r="E357" s="76"/>
      <c r="F357" s="75"/>
      <c r="G357" s="76"/>
      <c r="H357" s="76"/>
      <c r="I357" s="7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s="77" customFormat="1" ht="14.25" x14ac:dyDescent="0.2">
      <c r="A358" s="75"/>
      <c r="B358" s="76"/>
      <c r="C358" s="76"/>
      <c r="D358" s="76"/>
      <c r="E358" s="76"/>
      <c r="F358" s="75"/>
      <c r="G358" s="76"/>
      <c r="H358" s="76"/>
      <c r="I358" s="7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s="77" customFormat="1" ht="14.25" x14ac:dyDescent="0.2">
      <c r="A359" s="75"/>
      <c r="B359" s="76"/>
      <c r="C359" s="76"/>
      <c r="D359" s="76"/>
      <c r="E359" s="76"/>
      <c r="F359" s="75"/>
      <c r="G359" s="76"/>
      <c r="H359" s="76"/>
      <c r="I359" s="7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s="77" customFormat="1" ht="14.25" x14ac:dyDescent="0.2">
      <c r="A360" s="75"/>
      <c r="B360" s="76"/>
      <c r="C360" s="76"/>
      <c r="D360" s="76"/>
      <c r="E360" s="76"/>
      <c r="F360" s="75"/>
      <c r="G360" s="76"/>
      <c r="H360" s="76"/>
      <c r="I360" s="7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s="77" customFormat="1" ht="14.25" x14ac:dyDescent="0.2">
      <c r="A361" s="75"/>
      <c r="B361" s="76"/>
      <c r="C361" s="76"/>
      <c r="D361" s="76"/>
      <c r="E361" s="76"/>
      <c r="F361" s="75"/>
      <c r="G361" s="76"/>
      <c r="H361" s="76"/>
      <c r="I361" s="7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s="77" customFormat="1" ht="14.25" x14ac:dyDescent="0.2">
      <c r="A362" s="75"/>
      <c r="B362" s="76"/>
      <c r="C362" s="76"/>
      <c r="D362" s="76"/>
      <c r="E362" s="76"/>
      <c r="F362" s="75"/>
      <c r="G362" s="76"/>
      <c r="H362" s="76"/>
      <c r="I362" s="7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s="77" customFormat="1" ht="14.25" x14ac:dyDescent="0.2">
      <c r="A363" s="75"/>
      <c r="B363" s="76"/>
      <c r="C363" s="76"/>
      <c r="D363" s="76"/>
      <c r="E363" s="76"/>
      <c r="F363" s="75"/>
      <c r="G363" s="76"/>
      <c r="H363" s="76"/>
      <c r="I363" s="7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s="77" customFormat="1" ht="14.25" x14ac:dyDescent="0.2">
      <c r="A364" s="75"/>
      <c r="B364" s="76"/>
      <c r="C364" s="76"/>
      <c r="D364" s="76"/>
      <c r="E364" s="76"/>
      <c r="F364" s="75"/>
      <c r="G364" s="76"/>
      <c r="H364" s="76"/>
      <c r="I364" s="7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s="77" customFormat="1" ht="14.25" x14ac:dyDescent="0.2">
      <c r="A365" s="75"/>
      <c r="B365" s="76"/>
      <c r="C365" s="76"/>
      <c r="D365" s="76"/>
      <c r="E365" s="76"/>
      <c r="F365" s="75"/>
      <c r="G365" s="76"/>
      <c r="H365" s="76"/>
      <c r="I365" s="7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s="77" customFormat="1" ht="14.25" x14ac:dyDescent="0.2">
      <c r="A366" s="75"/>
      <c r="B366" s="76"/>
      <c r="C366" s="76"/>
      <c r="D366" s="76"/>
      <c r="E366" s="76"/>
      <c r="F366" s="75"/>
      <c r="G366" s="76"/>
      <c r="H366" s="76"/>
      <c r="I366" s="7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s="77" customFormat="1" ht="14.25" x14ac:dyDescent="0.2">
      <c r="A367" s="75"/>
      <c r="B367" s="76"/>
      <c r="C367" s="76"/>
      <c r="D367" s="76"/>
      <c r="E367" s="76"/>
      <c r="F367" s="75"/>
      <c r="G367" s="76"/>
      <c r="H367" s="76"/>
      <c r="I367" s="7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s="77" customFormat="1" ht="14.25" x14ac:dyDescent="0.2">
      <c r="A368" s="75"/>
      <c r="B368" s="76"/>
      <c r="C368" s="76"/>
      <c r="D368" s="76"/>
      <c r="E368" s="76"/>
      <c r="F368" s="75"/>
      <c r="G368" s="76"/>
      <c r="H368" s="76"/>
      <c r="I368" s="7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s="77" customFormat="1" ht="14.25" x14ac:dyDescent="0.2">
      <c r="A369" s="75"/>
      <c r="B369" s="76"/>
      <c r="C369" s="76"/>
      <c r="D369" s="76"/>
      <c r="E369" s="76"/>
      <c r="F369" s="75"/>
      <c r="G369" s="76"/>
      <c r="H369" s="76"/>
      <c r="I369" s="7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s="77" customFormat="1" ht="14.25" x14ac:dyDescent="0.2">
      <c r="A370" s="75"/>
      <c r="B370" s="76"/>
      <c r="C370" s="76"/>
      <c r="D370" s="76"/>
      <c r="E370" s="76"/>
      <c r="F370" s="75"/>
      <c r="G370" s="76"/>
      <c r="H370" s="76"/>
      <c r="I370" s="7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s="77" customFormat="1" ht="14.25" x14ac:dyDescent="0.2">
      <c r="A371" s="75"/>
      <c r="B371" s="76"/>
      <c r="C371" s="76"/>
      <c r="D371" s="76"/>
      <c r="E371" s="76"/>
      <c r="F371" s="75"/>
      <c r="G371" s="76"/>
      <c r="H371" s="76"/>
      <c r="I371" s="7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s="77" customFormat="1" ht="14.25" x14ac:dyDescent="0.2">
      <c r="A372" s="75"/>
      <c r="B372" s="76"/>
      <c r="C372" s="76"/>
      <c r="D372" s="76"/>
      <c r="E372" s="76"/>
      <c r="F372" s="75"/>
      <c r="G372" s="76"/>
      <c r="H372" s="76"/>
      <c r="I372" s="7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s="77" customFormat="1" ht="14.25" x14ac:dyDescent="0.2">
      <c r="A373" s="75"/>
      <c r="B373" s="76"/>
      <c r="C373" s="76"/>
      <c r="D373" s="76"/>
      <c r="E373" s="76"/>
      <c r="F373" s="75"/>
      <c r="G373" s="76"/>
      <c r="H373" s="76"/>
      <c r="I373" s="7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s="77" customFormat="1" ht="14.25" x14ac:dyDescent="0.2">
      <c r="A374" s="75"/>
      <c r="B374" s="76"/>
      <c r="C374" s="76"/>
      <c r="D374" s="76"/>
      <c r="E374" s="76"/>
      <c r="F374" s="75"/>
      <c r="G374" s="76"/>
      <c r="H374" s="76"/>
      <c r="I374" s="7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s="77" customFormat="1" ht="14.25" x14ac:dyDescent="0.2">
      <c r="A375" s="75"/>
      <c r="B375" s="76"/>
      <c r="C375" s="76"/>
      <c r="D375" s="76"/>
      <c r="E375" s="76"/>
      <c r="F375" s="75"/>
      <c r="G375" s="76"/>
      <c r="H375" s="76"/>
      <c r="I375" s="7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s="77" customFormat="1" ht="14.25" x14ac:dyDescent="0.2">
      <c r="A376" s="2"/>
      <c r="F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s="77" customFormat="1" ht="14.25" x14ac:dyDescent="0.2">
      <c r="A377" s="2"/>
      <c r="F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s="77" customFormat="1" ht="14.25" x14ac:dyDescent="0.2">
      <c r="A378" s="2"/>
      <c r="F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s="77" customFormat="1" ht="14.25" x14ac:dyDescent="0.2">
      <c r="A379" s="2"/>
      <c r="F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s="77" customFormat="1" ht="14.25" x14ac:dyDescent="0.2">
      <c r="A380" s="2"/>
      <c r="F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s="77" customFormat="1" ht="14.25" x14ac:dyDescent="0.2">
      <c r="A381" s="2"/>
      <c r="F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s="77" customFormat="1" ht="14.25" x14ac:dyDescent="0.2">
      <c r="A382" s="2"/>
      <c r="F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s="77" customFormat="1" ht="14.25" x14ac:dyDescent="0.2">
      <c r="A383" s="2"/>
      <c r="F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s="77" customFormat="1" ht="14.25" x14ac:dyDescent="0.2">
      <c r="A384" s="2"/>
      <c r="F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</sheetData>
  <mergeCells count="76">
    <mergeCell ref="A209:F209"/>
    <mergeCell ref="A210:F210"/>
    <mergeCell ref="A211:F211"/>
    <mergeCell ref="A212:F212"/>
    <mergeCell ref="A203:F203"/>
    <mergeCell ref="A204:F204"/>
    <mergeCell ref="A205:F205"/>
    <mergeCell ref="A206:F206"/>
    <mergeCell ref="A207:F207"/>
    <mergeCell ref="A208:F208"/>
    <mergeCell ref="A202:F202"/>
    <mergeCell ref="A191:F191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190:F190"/>
    <mergeCell ref="A179:F179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78:F178"/>
    <mergeCell ref="A167:F167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66:F166"/>
    <mergeCell ref="A155:F155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54:F154"/>
    <mergeCell ref="A113:I113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97:I97"/>
    <mergeCell ref="A1:J1"/>
    <mergeCell ref="A2:J2"/>
    <mergeCell ref="A3:J3"/>
    <mergeCell ref="B4:J4"/>
    <mergeCell ref="A5:J5"/>
  </mergeCells>
  <dataValidations count="1">
    <dataValidation type="list" allowBlank="1" sqref="D115:D131 D7:D82 D99:D104" xr:uid="{7D26309D-6700-4933-BDDC-422E5C8CAF65}">
      <formula1>"AGP,CLH,CLT,COM,CTD,CTI,DES,DISP,ELE,ESG,EST,EXM,EXQ,EXR,FRQ,REV,VAGO"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51" orientation="landscape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98017-137E-4643-80F9-E712B95F957A}">
  <dimension ref="A1:AD1032"/>
  <sheetViews>
    <sheetView zoomScale="80" zoomScaleNormal="80" workbookViewId="0">
      <selection sqref="A1:XFD1048576"/>
    </sheetView>
  </sheetViews>
  <sheetFormatPr defaultColWidth="12.625" defaultRowHeight="15" customHeight="1" x14ac:dyDescent="0.2"/>
  <cols>
    <col min="1" max="1" width="70.5" style="2" bestFit="1" customWidth="1"/>
    <col min="2" max="2" width="9.5" style="77" bestFit="1" customWidth="1"/>
    <col min="3" max="3" width="11.75" style="77" bestFit="1" customWidth="1"/>
    <col min="4" max="4" width="10.75" style="77" customWidth="1"/>
    <col min="5" max="5" width="6.875" style="77" customWidth="1"/>
    <col min="6" max="6" width="52.875" style="2" customWidth="1"/>
    <col min="7" max="7" width="11.875" style="77" customWidth="1"/>
    <col min="8" max="10" width="13.625" style="77" customWidth="1"/>
    <col min="11" max="16" width="8" style="2" customWidth="1"/>
    <col min="17" max="17" width="43.875" style="2" customWidth="1"/>
    <col min="18" max="30" width="8" style="2" customWidth="1"/>
    <col min="31" max="16384" width="12.625" style="2"/>
  </cols>
  <sheetData>
    <row r="1" spans="1:30" ht="18" customHeight="1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18" customHeight="1" x14ac:dyDescent="0.2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10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18" customHeight="1" x14ac:dyDescent="0.2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ht="35.1" customHeight="1" x14ac:dyDescent="0.2">
      <c r="A4" s="5" t="s">
        <v>343</v>
      </c>
      <c r="B4" s="104" t="s">
        <v>4</v>
      </c>
      <c r="C4" s="81"/>
      <c r="D4" s="81"/>
      <c r="E4" s="81"/>
      <c r="F4" s="81"/>
      <c r="G4" s="81"/>
      <c r="H4" s="81"/>
      <c r="I4" s="81"/>
      <c r="J4" s="82"/>
      <c r="K4" s="6"/>
    </row>
    <row r="5" spans="1:30" ht="35.1" customHeight="1" x14ac:dyDescent="0.2">
      <c r="A5" s="105" t="s">
        <v>5</v>
      </c>
      <c r="B5" s="106"/>
      <c r="C5" s="106"/>
      <c r="D5" s="106"/>
      <c r="E5" s="106"/>
      <c r="F5" s="106"/>
      <c r="G5" s="106"/>
      <c r="H5" s="106"/>
      <c r="I5" s="106"/>
      <c r="J5" s="107"/>
      <c r="K5" s="7"/>
      <c r="L5" s="8"/>
      <c r="M5" s="8"/>
      <c r="N5" s="8"/>
      <c r="O5" s="8"/>
      <c r="P5" s="8"/>
      <c r="Q5" s="8"/>
    </row>
    <row r="6" spans="1:30" ht="35.1" customHeight="1" x14ac:dyDescent="0.2">
      <c r="A6" s="9" t="s">
        <v>6</v>
      </c>
      <c r="B6" s="10" t="s">
        <v>7</v>
      </c>
      <c r="C6" s="10" t="s">
        <v>8</v>
      </c>
      <c r="D6" s="10" t="s">
        <v>9</v>
      </c>
      <c r="E6" s="10" t="s">
        <v>10</v>
      </c>
      <c r="F6" s="11" t="s">
        <v>11</v>
      </c>
      <c r="G6" s="10" t="s">
        <v>12</v>
      </c>
      <c r="H6" s="10" t="s">
        <v>13</v>
      </c>
      <c r="I6" s="10" t="s">
        <v>14</v>
      </c>
      <c r="J6" s="12" t="s">
        <v>15</v>
      </c>
      <c r="K6" s="7"/>
      <c r="L6" s="13"/>
      <c r="M6" s="13"/>
      <c r="N6" s="13"/>
      <c r="O6" s="13"/>
      <c r="P6" s="13"/>
      <c r="Q6" s="13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18" customHeight="1" x14ac:dyDescent="0.2">
      <c r="A7" s="15" t="s">
        <v>16</v>
      </c>
      <c r="B7" s="16" t="s">
        <v>17</v>
      </c>
      <c r="C7" s="17"/>
      <c r="D7" s="17" t="s">
        <v>18</v>
      </c>
      <c r="E7" s="18">
        <v>1</v>
      </c>
      <c r="F7" s="19" t="s">
        <v>19</v>
      </c>
      <c r="G7" s="20">
        <v>0</v>
      </c>
      <c r="H7" s="20">
        <v>0</v>
      </c>
      <c r="I7" s="20">
        <v>18000</v>
      </c>
      <c r="J7" s="21">
        <f t="shared" ref="J7:J70" si="0">SUM(G7:I7)</f>
        <v>18000</v>
      </c>
      <c r="K7" s="22"/>
      <c r="L7" s="22"/>
      <c r="M7" s="22"/>
      <c r="N7" s="22"/>
      <c r="O7" s="22"/>
      <c r="P7" s="22"/>
      <c r="Q7" s="22"/>
      <c r="R7" s="23"/>
      <c r="S7" s="23"/>
      <c r="T7" s="23"/>
      <c r="U7" s="23"/>
      <c r="V7" s="23"/>
      <c r="W7" s="23"/>
      <c r="X7" s="23"/>
      <c r="Y7" s="23"/>
      <c r="Z7" s="23"/>
      <c r="AA7" s="6"/>
      <c r="AB7" s="6"/>
      <c r="AC7" s="6"/>
      <c r="AD7" s="6"/>
    </row>
    <row r="8" spans="1:30" ht="18" customHeight="1" x14ac:dyDescent="0.2">
      <c r="A8" s="15" t="s">
        <v>20</v>
      </c>
      <c r="B8" s="16" t="s">
        <v>21</v>
      </c>
      <c r="C8" s="17"/>
      <c r="D8" s="17" t="s">
        <v>22</v>
      </c>
      <c r="E8" s="18">
        <v>1</v>
      </c>
      <c r="F8" s="19" t="s">
        <v>23</v>
      </c>
      <c r="G8" s="20">
        <v>0</v>
      </c>
      <c r="H8" s="20">
        <v>2600</v>
      </c>
      <c r="I8" s="20">
        <v>10400</v>
      </c>
      <c r="J8" s="21">
        <f t="shared" si="0"/>
        <v>13000</v>
      </c>
      <c r="K8" s="22"/>
      <c r="L8" s="22"/>
      <c r="M8" s="22"/>
      <c r="N8" s="22"/>
      <c r="O8" s="22"/>
      <c r="P8" s="22"/>
      <c r="Q8" s="22"/>
      <c r="R8" s="23"/>
      <c r="S8" s="23"/>
      <c r="T8" s="23"/>
      <c r="U8" s="23"/>
      <c r="V8" s="23"/>
      <c r="W8" s="23"/>
      <c r="X8" s="23"/>
      <c r="Y8" s="23"/>
      <c r="Z8" s="23"/>
      <c r="AA8" s="6"/>
      <c r="AB8" s="6"/>
      <c r="AC8" s="6"/>
      <c r="AD8" s="6"/>
    </row>
    <row r="9" spans="1:30" ht="18" customHeight="1" x14ac:dyDescent="0.2">
      <c r="A9" s="19" t="s">
        <v>24</v>
      </c>
      <c r="B9" s="24" t="s">
        <v>21</v>
      </c>
      <c r="C9" s="24"/>
      <c r="D9" s="24" t="s">
        <v>22</v>
      </c>
      <c r="E9" s="25">
        <v>1</v>
      </c>
      <c r="F9" s="19" t="s">
        <v>25</v>
      </c>
      <c r="G9" s="26">
        <v>0</v>
      </c>
      <c r="H9" s="26">
        <v>2600</v>
      </c>
      <c r="I9" s="26">
        <v>10400</v>
      </c>
      <c r="J9" s="21">
        <f t="shared" si="0"/>
        <v>13000</v>
      </c>
      <c r="K9" s="22"/>
      <c r="L9" s="22"/>
      <c r="M9" s="22"/>
      <c r="N9" s="22"/>
      <c r="O9" s="22"/>
      <c r="P9" s="22"/>
      <c r="Q9" s="22"/>
      <c r="R9" s="23"/>
      <c r="S9" s="23"/>
      <c r="T9" s="23"/>
      <c r="U9" s="23"/>
      <c r="V9" s="23"/>
      <c r="W9" s="23"/>
      <c r="X9" s="23"/>
      <c r="Y9" s="23"/>
      <c r="Z9" s="23"/>
      <c r="AA9" s="6"/>
      <c r="AB9" s="6"/>
      <c r="AC9" s="6"/>
      <c r="AD9" s="6"/>
    </row>
    <row r="10" spans="1:30" ht="18" customHeight="1" x14ac:dyDescent="0.2">
      <c r="A10" s="19" t="s">
        <v>26</v>
      </c>
      <c r="B10" s="24" t="s">
        <v>27</v>
      </c>
      <c r="C10" s="24"/>
      <c r="D10" s="24" t="s">
        <v>28</v>
      </c>
      <c r="E10" s="25">
        <v>1</v>
      </c>
      <c r="F10" s="19" t="s">
        <v>29</v>
      </c>
      <c r="G10" s="26">
        <v>0</v>
      </c>
      <c r="H10" s="26"/>
      <c r="I10" s="26">
        <v>6782.61</v>
      </c>
      <c r="J10" s="21">
        <f t="shared" si="0"/>
        <v>6782.61</v>
      </c>
      <c r="K10" s="22"/>
      <c r="L10" s="22"/>
      <c r="M10" s="22"/>
      <c r="N10" s="22"/>
      <c r="O10" s="22"/>
      <c r="P10" s="22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6"/>
      <c r="AB10" s="6"/>
      <c r="AC10" s="6"/>
      <c r="AD10" s="6"/>
    </row>
    <row r="11" spans="1:30" ht="18" customHeight="1" x14ac:dyDescent="0.2">
      <c r="A11" s="19" t="s">
        <v>30</v>
      </c>
      <c r="B11" s="24" t="s">
        <v>27</v>
      </c>
      <c r="C11" s="24"/>
      <c r="D11" s="24" t="s">
        <v>22</v>
      </c>
      <c r="E11" s="25">
        <v>1</v>
      </c>
      <c r="F11" s="19" t="s">
        <v>31</v>
      </c>
      <c r="G11" s="26">
        <v>0</v>
      </c>
      <c r="H11" s="26">
        <v>1695.65</v>
      </c>
      <c r="I11" s="26">
        <v>6782.61</v>
      </c>
      <c r="J11" s="21">
        <f t="shared" si="0"/>
        <v>8478.26</v>
      </c>
      <c r="K11" s="22"/>
      <c r="L11" s="22"/>
      <c r="M11" s="22"/>
      <c r="N11" s="22"/>
      <c r="O11" s="22"/>
      <c r="P11" s="22"/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6"/>
      <c r="AB11" s="6"/>
      <c r="AC11" s="6"/>
      <c r="AD11" s="6"/>
    </row>
    <row r="12" spans="1:30" ht="18" customHeight="1" x14ac:dyDescent="0.2">
      <c r="A12" s="19" t="s">
        <v>32</v>
      </c>
      <c r="B12" s="24" t="s">
        <v>27</v>
      </c>
      <c r="C12" s="24"/>
      <c r="D12" s="24" t="s">
        <v>22</v>
      </c>
      <c r="E12" s="25">
        <v>1</v>
      </c>
      <c r="F12" s="19" t="s">
        <v>33</v>
      </c>
      <c r="G12" s="26">
        <v>0</v>
      </c>
      <c r="H12" s="26">
        <v>1695.65</v>
      </c>
      <c r="I12" s="26">
        <v>6782.61</v>
      </c>
      <c r="J12" s="21">
        <f t="shared" si="0"/>
        <v>8478.26</v>
      </c>
      <c r="K12" s="22"/>
      <c r="L12" s="22"/>
      <c r="M12" s="22"/>
      <c r="N12" s="22"/>
      <c r="O12" s="22"/>
      <c r="P12" s="22"/>
      <c r="Q12" s="22"/>
      <c r="R12" s="23"/>
      <c r="S12" s="23"/>
      <c r="T12" s="23"/>
      <c r="U12" s="23"/>
      <c r="V12" s="23"/>
      <c r="W12" s="23"/>
      <c r="X12" s="23"/>
      <c r="Y12" s="23"/>
      <c r="Z12" s="23"/>
      <c r="AA12" s="6"/>
      <c r="AB12" s="6"/>
      <c r="AC12" s="6"/>
      <c r="AD12" s="6"/>
    </row>
    <row r="13" spans="1:30" ht="18" customHeight="1" x14ac:dyDescent="0.2">
      <c r="A13" s="19" t="s">
        <v>34</v>
      </c>
      <c r="B13" s="24" t="s">
        <v>27</v>
      </c>
      <c r="C13" s="24"/>
      <c r="D13" s="24" t="s">
        <v>22</v>
      </c>
      <c r="E13" s="25">
        <v>1</v>
      </c>
      <c r="F13" s="19" t="s">
        <v>35</v>
      </c>
      <c r="G13" s="26">
        <v>0</v>
      </c>
      <c r="H13" s="26">
        <v>1695.65</v>
      </c>
      <c r="I13" s="26">
        <v>6782.61</v>
      </c>
      <c r="J13" s="21">
        <f t="shared" si="0"/>
        <v>8478.26</v>
      </c>
      <c r="K13" s="22"/>
      <c r="L13" s="22"/>
      <c r="M13" s="22"/>
      <c r="N13" s="22"/>
      <c r="O13" s="22"/>
      <c r="P13" s="22"/>
      <c r="Q13" s="22"/>
      <c r="R13" s="23"/>
      <c r="S13" s="23"/>
      <c r="T13" s="23"/>
      <c r="U13" s="23"/>
      <c r="V13" s="23"/>
      <c r="W13" s="23"/>
      <c r="X13" s="23"/>
      <c r="Y13" s="23"/>
      <c r="Z13" s="23"/>
      <c r="AA13" s="6"/>
      <c r="AB13" s="6"/>
      <c r="AC13" s="6"/>
      <c r="AD13" s="6"/>
    </row>
    <row r="14" spans="1:30" ht="18" customHeight="1" x14ac:dyDescent="0.2">
      <c r="A14" s="19" t="s">
        <v>36</v>
      </c>
      <c r="B14" s="24" t="s">
        <v>27</v>
      </c>
      <c r="C14" s="24"/>
      <c r="D14" s="24" t="s">
        <v>22</v>
      </c>
      <c r="E14" s="25">
        <v>1</v>
      </c>
      <c r="F14" s="19" t="s">
        <v>37</v>
      </c>
      <c r="G14" s="26">
        <v>0</v>
      </c>
      <c r="H14" s="26">
        <v>1695.65</v>
      </c>
      <c r="I14" s="26">
        <v>6782.61</v>
      </c>
      <c r="J14" s="21">
        <f t="shared" si="0"/>
        <v>8478.26</v>
      </c>
      <c r="K14" s="22"/>
      <c r="L14" s="22"/>
      <c r="M14" s="22"/>
      <c r="N14" s="22"/>
      <c r="O14" s="22"/>
      <c r="P14" s="22"/>
      <c r="Q14" s="22"/>
      <c r="R14" s="23"/>
      <c r="S14" s="23"/>
      <c r="T14" s="23"/>
      <c r="U14" s="23"/>
      <c r="V14" s="23"/>
      <c r="W14" s="23"/>
      <c r="X14" s="23"/>
      <c r="Y14" s="23"/>
      <c r="Z14" s="23"/>
      <c r="AA14" s="6"/>
      <c r="AB14" s="6"/>
      <c r="AC14" s="6"/>
      <c r="AD14" s="6"/>
    </row>
    <row r="15" spans="1:30" ht="18" customHeight="1" x14ac:dyDescent="0.2">
      <c r="A15" s="19" t="s">
        <v>38</v>
      </c>
      <c r="B15" s="24" t="s">
        <v>39</v>
      </c>
      <c r="C15" s="24"/>
      <c r="D15" s="24" t="s">
        <v>22</v>
      </c>
      <c r="E15" s="25">
        <v>1</v>
      </c>
      <c r="F15" s="19" t="s">
        <v>40</v>
      </c>
      <c r="G15" s="26">
        <v>0</v>
      </c>
      <c r="H15" s="26">
        <v>1425.9</v>
      </c>
      <c r="I15" s="26">
        <v>5703.56</v>
      </c>
      <c r="J15" s="21">
        <f t="shared" si="0"/>
        <v>7129.4600000000009</v>
      </c>
      <c r="K15" s="22"/>
      <c r="L15" s="22"/>
      <c r="M15" s="22"/>
      <c r="N15" s="22"/>
      <c r="O15" s="22"/>
      <c r="P15" s="22"/>
      <c r="Q15" s="22"/>
      <c r="R15" s="23"/>
      <c r="S15" s="23"/>
      <c r="T15" s="23"/>
      <c r="U15" s="23"/>
      <c r="V15" s="23"/>
      <c r="W15" s="23"/>
      <c r="X15" s="23"/>
      <c r="Y15" s="23"/>
      <c r="Z15" s="23"/>
      <c r="AA15" s="6"/>
      <c r="AB15" s="6"/>
      <c r="AC15" s="6"/>
      <c r="AD15" s="6"/>
    </row>
    <row r="16" spans="1:30" ht="18" customHeight="1" x14ac:dyDescent="0.2">
      <c r="A16" s="19" t="s">
        <v>41</v>
      </c>
      <c r="B16" s="24" t="s">
        <v>39</v>
      </c>
      <c r="C16" s="24"/>
      <c r="D16" s="24" t="s">
        <v>22</v>
      </c>
      <c r="E16" s="25">
        <v>1</v>
      </c>
      <c r="F16" s="19" t="s">
        <v>42</v>
      </c>
      <c r="G16" s="26">
        <v>0</v>
      </c>
      <c r="H16" s="26">
        <v>1425.9</v>
      </c>
      <c r="I16" s="26">
        <v>5703.58</v>
      </c>
      <c r="J16" s="21">
        <f t="shared" si="0"/>
        <v>7129.48</v>
      </c>
      <c r="K16" s="22"/>
      <c r="L16" s="22"/>
      <c r="M16" s="22"/>
      <c r="N16" s="22"/>
      <c r="O16" s="22"/>
      <c r="P16" s="22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6"/>
      <c r="AB16" s="6"/>
      <c r="AC16" s="6"/>
      <c r="AD16" s="6"/>
    </row>
    <row r="17" spans="1:30" ht="18" customHeight="1" x14ac:dyDescent="0.2">
      <c r="A17" s="19" t="s">
        <v>43</v>
      </c>
      <c r="B17" s="24" t="s">
        <v>39</v>
      </c>
      <c r="C17" s="24"/>
      <c r="D17" s="24" t="s">
        <v>22</v>
      </c>
      <c r="E17" s="25">
        <v>1</v>
      </c>
      <c r="F17" s="19" t="s">
        <v>44</v>
      </c>
      <c r="G17" s="26">
        <v>0</v>
      </c>
      <c r="H17" s="26">
        <v>1425.9</v>
      </c>
      <c r="I17" s="26">
        <v>5703.56</v>
      </c>
      <c r="J17" s="21">
        <f t="shared" si="0"/>
        <v>7129.4600000000009</v>
      </c>
      <c r="K17" s="22"/>
      <c r="L17" s="22"/>
      <c r="M17" s="22"/>
      <c r="N17" s="22"/>
      <c r="O17" s="22"/>
      <c r="P17" s="22"/>
      <c r="Q17" s="22"/>
      <c r="R17" s="23"/>
      <c r="S17" s="23"/>
      <c r="T17" s="23"/>
      <c r="U17" s="23"/>
      <c r="V17" s="23"/>
      <c r="W17" s="23"/>
      <c r="X17" s="23"/>
      <c r="Y17" s="23"/>
      <c r="Z17" s="23"/>
      <c r="AA17" s="6"/>
      <c r="AB17" s="6"/>
      <c r="AC17" s="6"/>
      <c r="AD17" s="6"/>
    </row>
    <row r="18" spans="1:30" ht="18" customHeight="1" x14ac:dyDescent="0.2">
      <c r="A18" s="19" t="s">
        <v>45</v>
      </c>
      <c r="B18" s="24" t="s">
        <v>39</v>
      </c>
      <c r="C18" s="24"/>
      <c r="D18" s="24" t="s">
        <v>22</v>
      </c>
      <c r="E18" s="25">
        <v>1</v>
      </c>
      <c r="F18" s="19" t="s">
        <v>46</v>
      </c>
      <c r="G18" s="26">
        <v>0</v>
      </c>
      <c r="H18" s="26">
        <v>1425.9</v>
      </c>
      <c r="I18" s="26">
        <v>5703.56</v>
      </c>
      <c r="J18" s="21">
        <f t="shared" si="0"/>
        <v>7129.4600000000009</v>
      </c>
      <c r="K18" s="22"/>
      <c r="L18" s="22"/>
      <c r="M18" s="22"/>
      <c r="N18" s="22"/>
      <c r="O18" s="22"/>
      <c r="P18" s="22"/>
      <c r="Q18" s="22"/>
      <c r="R18" s="23"/>
      <c r="S18" s="23"/>
      <c r="T18" s="23"/>
      <c r="U18" s="23"/>
      <c r="V18" s="23"/>
      <c r="W18" s="23"/>
      <c r="X18" s="23"/>
      <c r="Y18" s="23"/>
      <c r="Z18" s="23"/>
      <c r="AA18" s="6"/>
      <c r="AB18" s="6"/>
      <c r="AC18" s="6"/>
      <c r="AD18" s="6"/>
    </row>
    <row r="19" spans="1:30" ht="18" customHeight="1" x14ac:dyDescent="0.2">
      <c r="A19" s="19" t="s">
        <v>47</v>
      </c>
      <c r="B19" s="24" t="s">
        <v>39</v>
      </c>
      <c r="C19" s="24"/>
      <c r="D19" s="24" t="s">
        <v>48</v>
      </c>
      <c r="E19" s="25">
        <v>1</v>
      </c>
      <c r="F19" s="19"/>
      <c r="G19" s="26">
        <v>0</v>
      </c>
      <c r="H19" s="26"/>
      <c r="I19" s="26"/>
      <c r="J19" s="21">
        <f t="shared" si="0"/>
        <v>0</v>
      </c>
      <c r="K19" s="22"/>
      <c r="L19" s="22"/>
      <c r="M19" s="22"/>
      <c r="N19" s="22"/>
      <c r="O19" s="22"/>
      <c r="P19" s="22"/>
      <c r="Q19" s="22"/>
      <c r="R19" s="23"/>
      <c r="S19" s="23"/>
      <c r="T19" s="23"/>
      <c r="U19" s="23"/>
      <c r="V19" s="23"/>
      <c r="W19" s="23"/>
      <c r="X19" s="23"/>
      <c r="Y19" s="23"/>
      <c r="Z19" s="23"/>
      <c r="AA19" s="6"/>
      <c r="AB19" s="6"/>
      <c r="AC19" s="6"/>
      <c r="AD19" s="6"/>
    </row>
    <row r="20" spans="1:30" ht="18" customHeight="1" x14ac:dyDescent="0.2">
      <c r="A20" s="19" t="s">
        <v>49</v>
      </c>
      <c r="B20" s="24" t="s">
        <v>39</v>
      </c>
      <c r="C20" s="24"/>
      <c r="D20" s="24" t="s">
        <v>22</v>
      </c>
      <c r="E20" s="25">
        <v>1</v>
      </c>
      <c r="F20" s="19" t="s">
        <v>50</v>
      </c>
      <c r="G20" s="26">
        <v>0</v>
      </c>
      <c r="H20" s="26">
        <v>1425.9</v>
      </c>
      <c r="I20" s="26">
        <v>5703.56</v>
      </c>
      <c r="J20" s="21">
        <f t="shared" si="0"/>
        <v>7129.4600000000009</v>
      </c>
      <c r="K20" s="22"/>
      <c r="L20" s="22"/>
      <c r="M20" s="22"/>
      <c r="N20" s="22"/>
      <c r="O20" s="22"/>
      <c r="P20" s="22"/>
      <c r="Q20" s="22"/>
      <c r="R20" s="23"/>
      <c r="S20" s="23"/>
      <c r="T20" s="23"/>
      <c r="U20" s="23"/>
      <c r="V20" s="23"/>
      <c r="W20" s="23"/>
      <c r="X20" s="23"/>
      <c r="Y20" s="23"/>
      <c r="Z20" s="23"/>
      <c r="AA20" s="6"/>
      <c r="AB20" s="6"/>
      <c r="AC20" s="6"/>
      <c r="AD20" s="6"/>
    </row>
    <row r="21" spans="1:30" ht="18" customHeight="1" x14ac:dyDescent="0.2">
      <c r="A21" s="19" t="s">
        <v>51</v>
      </c>
      <c r="B21" s="24" t="s">
        <v>39</v>
      </c>
      <c r="C21" s="24"/>
      <c r="D21" s="24" t="s">
        <v>48</v>
      </c>
      <c r="E21" s="25">
        <v>1</v>
      </c>
      <c r="F21" s="19"/>
      <c r="G21" s="26">
        <v>0</v>
      </c>
      <c r="H21" s="26"/>
      <c r="I21" s="26"/>
      <c r="J21" s="21">
        <f t="shared" si="0"/>
        <v>0</v>
      </c>
      <c r="K21" s="22"/>
      <c r="L21" s="22"/>
      <c r="M21" s="22"/>
      <c r="N21" s="22"/>
      <c r="O21" s="22"/>
      <c r="P21" s="22"/>
      <c r="Q21" s="22"/>
      <c r="R21" s="23"/>
      <c r="S21" s="23"/>
      <c r="T21" s="23"/>
      <c r="U21" s="23"/>
      <c r="V21" s="23"/>
      <c r="W21" s="23"/>
      <c r="X21" s="23"/>
      <c r="Y21" s="23"/>
      <c r="Z21" s="23"/>
      <c r="AA21" s="6"/>
      <c r="AB21" s="6"/>
      <c r="AC21" s="6"/>
      <c r="AD21" s="6"/>
    </row>
    <row r="22" spans="1:30" ht="18" customHeight="1" x14ac:dyDescent="0.2">
      <c r="A22" s="27" t="s">
        <v>52</v>
      </c>
      <c r="B22" s="24" t="s">
        <v>53</v>
      </c>
      <c r="C22" s="24"/>
      <c r="D22" s="24" t="s">
        <v>22</v>
      </c>
      <c r="E22" s="25">
        <v>1</v>
      </c>
      <c r="F22" s="19" t="s">
        <v>54</v>
      </c>
      <c r="G22" s="26">
        <v>0</v>
      </c>
      <c r="H22" s="28">
        <v>1310.28</v>
      </c>
      <c r="I22" s="28">
        <v>5241.1099999999997</v>
      </c>
      <c r="J22" s="21">
        <f t="shared" si="0"/>
        <v>6551.3899999999994</v>
      </c>
      <c r="K22" s="22"/>
      <c r="L22" s="22"/>
      <c r="M22" s="22"/>
      <c r="N22" s="22"/>
      <c r="O22" s="22"/>
      <c r="P22" s="22"/>
      <c r="Q22" s="22"/>
      <c r="R22" s="23"/>
      <c r="S22" s="23"/>
      <c r="T22" s="23"/>
      <c r="U22" s="23"/>
      <c r="V22" s="23"/>
      <c r="W22" s="23"/>
      <c r="X22" s="23"/>
      <c r="Y22" s="23"/>
      <c r="Z22" s="23"/>
      <c r="AA22" s="6"/>
      <c r="AB22" s="6"/>
      <c r="AC22" s="6"/>
      <c r="AD22" s="6"/>
    </row>
    <row r="23" spans="1:30" ht="18" customHeight="1" x14ac:dyDescent="0.2">
      <c r="A23" s="19" t="s">
        <v>55</v>
      </c>
      <c r="B23" s="24" t="s">
        <v>53</v>
      </c>
      <c r="C23" s="24"/>
      <c r="D23" s="24" t="s">
        <v>22</v>
      </c>
      <c r="E23" s="25">
        <v>1</v>
      </c>
      <c r="F23" s="19" t="s">
        <v>56</v>
      </c>
      <c r="G23" s="26">
        <v>0</v>
      </c>
      <c r="H23" s="28">
        <v>1310.28</v>
      </c>
      <c r="I23" s="28">
        <v>5241.1099999999997</v>
      </c>
      <c r="J23" s="21">
        <f t="shared" si="0"/>
        <v>6551.3899999999994</v>
      </c>
      <c r="K23" s="22"/>
      <c r="L23" s="22"/>
      <c r="M23" s="22"/>
      <c r="N23" s="22"/>
      <c r="O23" s="22"/>
      <c r="P23" s="22"/>
      <c r="Q23" s="22"/>
      <c r="R23" s="23"/>
      <c r="S23" s="23"/>
      <c r="T23" s="23"/>
      <c r="U23" s="23"/>
      <c r="V23" s="23"/>
      <c r="W23" s="23"/>
      <c r="X23" s="23"/>
      <c r="Y23" s="23"/>
      <c r="Z23" s="23"/>
      <c r="AA23" s="6"/>
      <c r="AB23" s="6"/>
      <c r="AC23" s="6"/>
      <c r="AD23" s="6"/>
    </row>
    <row r="24" spans="1:30" ht="18" customHeight="1" x14ac:dyDescent="0.2">
      <c r="A24" s="19" t="s">
        <v>57</v>
      </c>
      <c r="B24" s="24" t="s">
        <v>53</v>
      </c>
      <c r="C24" s="24"/>
      <c r="D24" s="24" t="s">
        <v>48</v>
      </c>
      <c r="E24" s="25">
        <v>1</v>
      </c>
      <c r="F24" s="19"/>
      <c r="G24" s="26">
        <v>0</v>
      </c>
      <c r="H24" s="28"/>
      <c r="I24" s="28"/>
      <c r="J24" s="21">
        <f t="shared" si="0"/>
        <v>0</v>
      </c>
      <c r="K24" s="22"/>
      <c r="L24" s="22"/>
      <c r="M24" s="22"/>
      <c r="N24" s="22"/>
      <c r="O24" s="22"/>
      <c r="P24" s="22"/>
      <c r="Q24" s="22"/>
      <c r="R24" s="23"/>
      <c r="S24" s="23"/>
      <c r="T24" s="23"/>
      <c r="U24" s="23"/>
      <c r="V24" s="23"/>
      <c r="W24" s="23"/>
      <c r="X24" s="23"/>
      <c r="Y24" s="23"/>
      <c r="Z24" s="23"/>
      <c r="AA24" s="6"/>
      <c r="AB24" s="6"/>
      <c r="AC24" s="6"/>
      <c r="AD24" s="6"/>
    </row>
    <row r="25" spans="1:30" ht="18" customHeight="1" x14ac:dyDescent="0.2">
      <c r="A25" s="19" t="s">
        <v>58</v>
      </c>
      <c r="B25" s="24" t="s">
        <v>53</v>
      </c>
      <c r="C25" s="24"/>
      <c r="D25" s="24" t="s">
        <v>48</v>
      </c>
      <c r="E25" s="25">
        <v>1</v>
      </c>
      <c r="F25" s="19"/>
      <c r="G25" s="26">
        <v>0</v>
      </c>
      <c r="H25" s="28"/>
      <c r="I25" s="28"/>
      <c r="J25" s="21">
        <f t="shared" si="0"/>
        <v>0</v>
      </c>
      <c r="K25" s="22"/>
      <c r="L25" s="22"/>
      <c r="M25" s="22"/>
      <c r="N25" s="22"/>
      <c r="O25" s="22"/>
      <c r="P25" s="22"/>
      <c r="Q25" s="22"/>
      <c r="R25" s="23"/>
      <c r="S25" s="23"/>
      <c r="T25" s="23"/>
      <c r="U25" s="23"/>
      <c r="V25" s="23"/>
      <c r="W25" s="23"/>
      <c r="X25" s="23"/>
      <c r="Y25" s="23"/>
      <c r="Z25" s="23"/>
      <c r="AA25" s="6"/>
      <c r="AB25" s="6"/>
      <c r="AC25" s="6"/>
      <c r="AD25" s="6"/>
    </row>
    <row r="26" spans="1:30" ht="18" customHeight="1" x14ac:dyDescent="0.2">
      <c r="A26" s="19" t="s">
        <v>59</v>
      </c>
      <c r="B26" s="24" t="s">
        <v>53</v>
      </c>
      <c r="C26" s="24"/>
      <c r="D26" s="24" t="s">
        <v>22</v>
      </c>
      <c r="E26" s="25">
        <v>1</v>
      </c>
      <c r="F26" s="19" t="s">
        <v>60</v>
      </c>
      <c r="G26" s="26">
        <v>0</v>
      </c>
      <c r="H26" s="28">
        <v>1310.28</v>
      </c>
      <c r="I26" s="28">
        <v>5241.1099999999997</v>
      </c>
      <c r="J26" s="21">
        <f t="shared" si="0"/>
        <v>6551.3899999999994</v>
      </c>
      <c r="K26" s="22"/>
      <c r="L26" s="22"/>
      <c r="M26" s="22"/>
      <c r="N26" s="22"/>
      <c r="O26" s="22"/>
      <c r="P26" s="22"/>
      <c r="Q26" s="22"/>
      <c r="R26" s="23"/>
      <c r="S26" s="23"/>
      <c r="T26" s="23"/>
      <c r="U26" s="23"/>
      <c r="V26" s="23"/>
      <c r="W26" s="23"/>
      <c r="X26" s="23"/>
      <c r="Y26" s="23"/>
      <c r="Z26" s="23"/>
      <c r="AA26" s="6"/>
      <c r="AB26" s="6"/>
      <c r="AC26" s="6"/>
      <c r="AD26" s="6"/>
    </row>
    <row r="27" spans="1:30" ht="18" customHeight="1" x14ac:dyDescent="0.2">
      <c r="A27" s="19" t="s">
        <v>61</v>
      </c>
      <c r="B27" s="24" t="s">
        <v>53</v>
      </c>
      <c r="C27" s="24"/>
      <c r="D27" s="24" t="s">
        <v>22</v>
      </c>
      <c r="E27" s="25">
        <v>1</v>
      </c>
      <c r="F27" s="19" t="s">
        <v>62</v>
      </c>
      <c r="G27" s="26">
        <v>0</v>
      </c>
      <c r="H27" s="28">
        <v>1310.28</v>
      </c>
      <c r="I27" s="28">
        <v>5241.1099999999997</v>
      </c>
      <c r="J27" s="21">
        <f t="shared" si="0"/>
        <v>6551.3899999999994</v>
      </c>
      <c r="K27" s="22"/>
      <c r="L27" s="22"/>
      <c r="M27" s="22"/>
      <c r="N27" s="22"/>
      <c r="O27" s="22"/>
      <c r="P27" s="22"/>
      <c r="Q27" s="22"/>
      <c r="R27" s="23"/>
      <c r="S27" s="23"/>
      <c r="T27" s="23"/>
      <c r="U27" s="23"/>
      <c r="V27" s="23"/>
      <c r="W27" s="23"/>
      <c r="X27" s="23"/>
      <c r="Y27" s="23"/>
      <c r="Z27" s="23"/>
      <c r="AA27" s="6"/>
      <c r="AB27" s="6"/>
      <c r="AC27" s="6"/>
      <c r="AD27" s="6"/>
    </row>
    <row r="28" spans="1:30" ht="18" customHeight="1" x14ac:dyDescent="0.2">
      <c r="A28" s="19" t="s">
        <v>63</v>
      </c>
      <c r="B28" s="24" t="s">
        <v>53</v>
      </c>
      <c r="C28" s="24"/>
      <c r="D28" s="24" t="s">
        <v>48</v>
      </c>
      <c r="E28" s="25">
        <v>1</v>
      </c>
      <c r="F28" s="29"/>
      <c r="G28" s="26">
        <v>0</v>
      </c>
      <c r="H28" s="28"/>
      <c r="I28" s="28"/>
      <c r="J28" s="21">
        <f t="shared" si="0"/>
        <v>0</v>
      </c>
      <c r="K28" s="22"/>
      <c r="L28" s="22"/>
      <c r="M28" s="22"/>
      <c r="N28" s="22"/>
      <c r="O28" s="22"/>
      <c r="P28" s="22"/>
      <c r="Q28" s="22"/>
      <c r="R28" s="23"/>
      <c r="S28" s="23"/>
      <c r="T28" s="23"/>
      <c r="U28" s="23"/>
      <c r="V28" s="23"/>
      <c r="W28" s="23"/>
      <c r="X28" s="23"/>
      <c r="Y28" s="23"/>
      <c r="Z28" s="23"/>
      <c r="AA28" s="6"/>
      <c r="AB28" s="6"/>
      <c r="AC28" s="6"/>
      <c r="AD28" s="6"/>
    </row>
    <row r="29" spans="1:30" ht="18" customHeight="1" x14ac:dyDescent="0.2">
      <c r="A29" s="19" t="s">
        <v>64</v>
      </c>
      <c r="B29" s="24" t="s">
        <v>53</v>
      </c>
      <c r="C29" s="24"/>
      <c r="D29" s="24" t="s">
        <v>22</v>
      </c>
      <c r="E29" s="25">
        <v>1</v>
      </c>
      <c r="F29" s="19" t="s">
        <v>65</v>
      </c>
      <c r="G29" s="26">
        <v>0</v>
      </c>
      <c r="H29" s="28">
        <v>1310.28</v>
      </c>
      <c r="I29" s="28">
        <v>5241.1099999999997</v>
      </c>
      <c r="J29" s="21">
        <f t="shared" si="0"/>
        <v>6551.3899999999994</v>
      </c>
      <c r="K29" s="22"/>
      <c r="L29" s="22"/>
      <c r="M29" s="22"/>
      <c r="N29" s="22"/>
      <c r="O29" s="22"/>
      <c r="P29" s="22"/>
      <c r="Q29" s="22"/>
      <c r="R29" s="23"/>
      <c r="S29" s="23"/>
      <c r="T29" s="23"/>
      <c r="U29" s="23"/>
      <c r="V29" s="23"/>
      <c r="W29" s="23"/>
      <c r="X29" s="23"/>
      <c r="Y29" s="23"/>
      <c r="Z29" s="23"/>
      <c r="AA29" s="6"/>
      <c r="AB29" s="6"/>
      <c r="AC29" s="6"/>
      <c r="AD29" s="6"/>
    </row>
    <row r="30" spans="1:30" ht="18" customHeight="1" x14ac:dyDescent="0.2">
      <c r="A30" s="19" t="s">
        <v>64</v>
      </c>
      <c r="B30" s="24" t="s">
        <v>53</v>
      </c>
      <c r="C30" s="24"/>
      <c r="D30" s="24" t="s">
        <v>48</v>
      </c>
      <c r="E30" s="25">
        <v>1</v>
      </c>
      <c r="F30" s="19"/>
      <c r="G30" s="26">
        <v>0</v>
      </c>
      <c r="H30" s="28"/>
      <c r="I30" s="28"/>
      <c r="J30" s="21">
        <f t="shared" si="0"/>
        <v>0</v>
      </c>
      <c r="K30" s="22"/>
      <c r="L30" s="22"/>
      <c r="M30" s="22"/>
      <c r="N30" s="22"/>
      <c r="O30" s="22"/>
      <c r="P30" s="22"/>
      <c r="Q30" s="22"/>
      <c r="R30" s="23"/>
      <c r="S30" s="23"/>
      <c r="T30" s="23"/>
      <c r="U30" s="23"/>
      <c r="V30" s="23"/>
      <c r="W30" s="23"/>
      <c r="X30" s="23"/>
      <c r="Y30" s="23"/>
      <c r="Z30" s="23"/>
      <c r="AA30" s="6"/>
      <c r="AB30" s="6"/>
      <c r="AC30" s="6"/>
      <c r="AD30" s="6"/>
    </row>
    <row r="31" spans="1:30" ht="18" customHeight="1" x14ac:dyDescent="0.2">
      <c r="A31" s="19" t="s">
        <v>66</v>
      </c>
      <c r="B31" s="24" t="s">
        <v>53</v>
      </c>
      <c r="C31" s="24"/>
      <c r="D31" s="24" t="s">
        <v>48</v>
      </c>
      <c r="E31" s="25">
        <v>1</v>
      </c>
      <c r="F31" s="19"/>
      <c r="G31" s="26">
        <v>0</v>
      </c>
      <c r="H31" s="28">
        <v>1310.28</v>
      </c>
      <c r="I31" s="28">
        <v>5241.1099999999997</v>
      </c>
      <c r="J31" s="21">
        <f t="shared" si="0"/>
        <v>6551.3899999999994</v>
      </c>
      <c r="K31" s="22"/>
      <c r="L31" s="22"/>
      <c r="M31" s="22"/>
      <c r="N31" s="22"/>
      <c r="O31" s="22"/>
      <c r="P31" s="22"/>
      <c r="Q31" s="22"/>
      <c r="R31" s="23"/>
      <c r="S31" s="23"/>
      <c r="T31" s="23"/>
      <c r="U31" s="23"/>
      <c r="V31" s="23"/>
      <c r="W31" s="23"/>
      <c r="X31" s="23"/>
      <c r="Y31" s="23"/>
      <c r="Z31" s="23"/>
      <c r="AA31" s="6"/>
      <c r="AB31" s="6"/>
      <c r="AC31" s="6"/>
      <c r="AD31" s="6"/>
    </row>
    <row r="32" spans="1:30" ht="18" customHeight="1" x14ac:dyDescent="0.2">
      <c r="A32" s="19" t="s">
        <v>67</v>
      </c>
      <c r="B32" s="24" t="s">
        <v>53</v>
      </c>
      <c r="C32" s="24"/>
      <c r="D32" s="24" t="s">
        <v>22</v>
      </c>
      <c r="E32" s="25">
        <v>1</v>
      </c>
      <c r="F32" s="19" t="s">
        <v>68</v>
      </c>
      <c r="G32" s="26">
        <v>0</v>
      </c>
      <c r="H32" s="28">
        <v>1310.28</v>
      </c>
      <c r="I32" s="28">
        <v>5241.1099999999997</v>
      </c>
      <c r="J32" s="21">
        <f t="shared" si="0"/>
        <v>6551.3899999999994</v>
      </c>
      <c r="K32" s="22"/>
      <c r="L32" s="22"/>
      <c r="M32" s="22"/>
      <c r="N32" s="22"/>
      <c r="O32" s="22"/>
      <c r="P32" s="22"/>
      <c r="Q32" s="22"/>
      <c r="R32" s="23"/>
      <c r="S32" s="23"/>
      <c r="T32" s="23"/>
      <c r="U32" s="23"/>
      <c r="V32" s="23"/>
      <c r="W32" s="23"/>
      <c r="X32" s="23"/>
      <c r="Y32" s="23"/>
      <c r="Z32" s="23"/>
      <c r="AA32" s="6"/>
      <c r="AB32" s="6"/>
      <c r="AC32" s="6"/>
      <c r="AD32" s="6"/>
    </row>
    <row r="33" spans="1:30" ht="18" customHeight="1" x14ac:dyDescent="0.2">
      <c r="A33" s="19" t="s">
        <v>69</v>
      </c>
      <c r="B33" s="24" t="s">
        <v>53</v>
      </c>
      <c r="C33" s="24"/>
      <c r="D33" s="24" t="s">
        <v>22</v>
      </c>
      <c r="E33" s="25">
        <v>1</v>
      </c>
      <c r="F33" s="19" t="s">
        <v>70</v>
      </c>
      <c r="G33" s="26">
        <v>0</v>
      </c>
      <c r="H33" s="28">
        <v>1310.28</v>
      </c>
      <c r="I33" s="28">
        <v>5241.1099999999997</v>
      </c>
      <c r="J33" s="21">
        <f t="shared" si="0"/>
        <v>6551.3899999999994</v>
      </c>
      <c r="K33" s="22"/>
      <c r="L33" s="22"/>
      <c r="M33" s="22"/>
      <c r="N33" s="22"/>
      <c r="O33" s="22"/>
      <c r="P33" s="22"/>
      <c r="Q33" s="22"/>
      <c r="R33" s="23"/>
      <c r="S33" s="23"/>
      <c r="T33" s="23"/>
      <c r="U33" s="23"/>
      <c r="V33" s="23"/>
      <c r="W33" s="23"/>
      <c r="X33" s="23"/>
      <c r="Y33" s="23"/>
      <c r="Z33" s="23"/>
      <c r="AA33" s="6"/>
      <c r="AB33" s="6"/>
      <c r="AC33" s="6"/>
      <c r="AD33" s="6"/>
    </row>
    <row r="34" spans="1:30" ht="18" customHeight="1" x14ac:dyDescent="0.2">
      <c r="A34" s="19" t="s">
        <v>71</v>
      </c>
      <c r="B34" s="24" t="s">
        <v>53</v>
      </c>
      <c r="C34" s="24"/>
      <c r="D34" s="24" t="s">
        <v>22</v>
      </c>
      <c r="E34" s="25">
        <v>1</v>
      </c>
      <c r="F34" s="19" t="s">
        <v>72</v>
      </c>
      <c r="G34" s="26">
        <v>0</v>
      </c>
      <c r="H34" s="28">
        <v>1310.28</v>
      </c>
      <c r="I34" s="28">
        <v>5241.1099999999997</v>
      </c>
      <c r="J34" s="21">
        <f t="shared" si="0"/>
        <v>6551.3899999999994</v>
      </c>
      <c r="K34" s="22"/>
      <c r="L34" s="22"/>
      <c r="M34" s="22"/>
      <c r="N34" s="22"/>
      <c r="O34" s="22"/>
      <c r="P34" s="22"/>
      <c r="Q34" s="22"/>
      <c r="R34" s="23"/>
      <c r="S34" s="23"/>
      <c r="T34" s="23"/>
      <c r="U34" s="23"/>
      <c r="V34" s="23"/>
      <c r="W34" s="23"/>
      <c r="X34" s="23"/>
      <c r="Y34" s="23"/>
      <c r="Z34" s="23"/>
      <c r="AA34" s="6"/>
      <c r="AB34" s="6"/>
      <c r="AC34" s="6"/>
      <c r="AD34" s="6"/>
    </row>
    <row r="35" spans="1:30" ht="18" customHeight="1" x14ac:dyDescent="0.2">
      <c r="A35" s="19" t="s">
        <v>73</v>
      </c>
      <c r="B35" s="24" t="s">
        <v>53</v>
      </c>
      <c r="C35" s="24"/>
      <c r="D35" s="24" t="s">
        <v>22</v>
      </c>
      <c r="E35" s="25">
        <v>1</v>
      </c>
      <c r="F35" s="19" t="s">
        <v>74</v>
      </c>
      <c r="G35" s="26">
        <v>0</v>
      </c>
      <c r="H35" s="28">
        <v>1310.28</v>
      </c>
      <c r="I35" s="28">
        <v>5241.1099999999997</v>
      </c>
      <c r="J35" s="21">
        <f t="shared" si="0"/>
        <v>6551.3899999999994</v>
      </c>
      <c r="K35" s="22"/>
      <c r="L35" s="22"/>
      <c r="M35" s="22"/>
      <c r="N35" s="22"/>
      <c r="O35" s="22"/>
      <c r="P35" s="22"/>
      <c r="Q35" s="22"/>
      <c r="R35" s="23"/>
      <c r="S35" s="23"/>
      <c r="T35" s="23"/>
      <c r="U35" s="23"/>
      <c r="V35" s="23"/>
      <c r="W35" s="23"/>
      <c r="X35" s="23"/>
      <c r="Y35" s="23"/>
      <c r="Z35" s="23"/>
      <c r="AA35" s="6"/>
      <c r="AB35" s="6"/>
      <c r="AC35" s="6"/>
      <c r="AD35" s="6"/>
    </row>
    <row r="36" spans="1:30" ht="18" customHeight="1" x14ac:dyDescent="0.2">
      <c r="A36" s="19" t="s">
        <v>75</v>
      </c>
      <c r="B36" s="24" t="s">
        <v>53</v>
      </c>
      <c r="C36" s="24"/>
      <c r="D36" s="24" t="s">
        <v>22</v>
      </c>
      <c r="E36" s="25">
        <v>1</v>
      </c>
      <c r="F36" s="19" t="s">
        <v>76</v>
      </c>
      <c r="G36" s="26">
        <v>0</v>
      </c>
      <c r="H36" s="28">
        <v>1310.28</v>
      </c>
      <c r="I36" s="28">
        <v>5241.1099999999997</v>
      </c>
      <c r="J36" s="21">
        <f t="shared" si="0"/>
        <v>6551.3899999999994</v>
      </c>
      <c r="K36" s="22"/>
      <c r="L36" s="22"/>
      <c r="M36" s="22"/>
      <c r="N36" s="22"/>
      <c r="O36" s="22"/>
      <c r="P36" s="22"/>
      <c r="Q36" s="22"/>
      <c r="R36" s="23"/>
      <c r="S36" s="23"/>
      <c r="T36" s="23"/>
      <c r="U36" s="23"/>
      <c r="V36" s="23"/>
      <c r="W36" s="23"/>
      <c r="X36" s="23"/>
      <c r="Y36" s="23"/>
      <c r="Z36" s="23"/>
      <c r="AA36" s="6"/>
      <c r="AB36" s="6"/>
      <c r="AC36" s="6"/>
      <c r="AD36" s="6"/>
    </row>
    <row r="37" spans="1:30" ht="18" customHeight="1" x14ac:dyDescent="0.2">
      <c r="A37" s="19" t="s">
        <v>77</v>
      </c>
      <c r="B37" s="24" t="s">
        <v>78</v>
      </c>
      <c r="C37" s="24"/>
      <c r="D37" s="24" t="s">
        <v>48</v>
      </c>
      <c r="E37" s="25">
        <v>1</v>
      </c>
      <c r="F37" s="19"/>
      <c r="G37" s="26">
        <v>0</v>
      </c>
      <c r="H37" s="28"/>
      <c r="I37" s="28"/>
      <c r="J37" s="21">
        <f t="shared" si="0"/>
        <v>0</v>
      </c>
      <c r="K37" s="22"/>
      <c r="L37" s="22"/>
      <c r="M37" s="22"/>
      <c r="N37" s="22"/>
      <c r="O37" s="22"/>
      <c r="P37" s="22"/>
      <c r="Q37" s="22"/>
      <c r="R37" s="23"/>
      <c r="S37" s="23"/>
      <c r="T37" s="23"/>
      <c r="U37" s="23"/>
      <c r="V37" s="23"/>
      <c r="W37" s="23"/>
      <c r="X37" s="23"/>
      <c r="Y37" s="23"/>
      <c r="Z37" s="23"/>
      <c r="AA37" s="6"/>
      <c r="AB37" s="6"/>
      <c r="AC37" s="6"/>
      <c r="AD37" s="6"/>
    </row>
    <row r="38" spans="1:30" ht="18" customHeight="1" x14ac:dyDescent="0.2">
      <c r="A38" s="19" t="s">
        <v>79</v>
      </c>
      <c r="B38" s="24" t="s">
        <v>78</v>
      </c>
      <c r="C38" s="24"/>
      <c r="D38" s="24" t="s">
        <v>22</v>
      </c>
      <c r="E38" s="25">
        <v>1</v>
      </c>
      <c r="F38" s="19" t="s">
        <v>80</v>
      </c>
      <c r="G38" s="26">
        <v>0</v>
      </c>
      <c r="H38" s="28">
        <v>1079.06</v>
      </c>
      <c r="I38" s="28">
        <v>4316.21</v>
      </c>
      <c r="J38" s="21">
        <f t="shared" si="0"/>
        <v>5395.27</v>
      </c>
      <c r="K38" s="22"/>
      <c r="L38" s="22"/>
      <c r="M38" s="22"/>
      <c r="N38" s="22"/>
      <c r="O38" s="22"/>
      <c r="P38" s="22"/>
      <c r="Q38" s="22"/>
      <c r="R38" s="23"/>
      <c r="S38" s="23"/>
      <c r="T38" s="23"/>
      <c r="U38" s="23"/>
      <c r="V38" s="23"/>
      <c r="W38" s="23"/>
      <c r="X38" s="23"/>
      <c r="Y38" s="23"/>
      <c r="Z38" s="23"/>
      <c r="AA38" s="6"/>
      <c r="AB38" s="6"/>
      <c r="AC38" s="6"/>
      <c r="AD38" s="6"/>
    </row>
    <row r="39" spans="1:30" ht="18" customHeight="1" x14ac:dyDescent="0.2">
      <c r="A39" s="19" t="s">
        <v>81</v>
      </c>
      <c r="B39" s="24" t="s">
        <v>78</v>
      </c>
      <c r="C39" s="24"/>
      <c r="D39" s="24" t="s">
        <v>22</v>
      </c>
      <c r="E39" s="25">
        <v>1</v>
      </c>
      <c r="F39" s="19" t="s">
        <v>82</v>
      </c>
      <c r="G39" s="26">
        <v>0</v>
      </c>
      <c r="H39" s="28">
        <v>1079.06</v>
      </c>
      <c r="I39" s="28">
        <v>4316.21</v>
      </c>
      <c r="J39" s="21">
        <f t="shared" si="0"/>
        <v>5395.27</v>
      </c>
      <c r="K39" s="22"/>
      <c r="L39" s="22"/>
      <c r="M39" s="22"/>
      <c r="N39" s="22"/>
      <c r="O39" s="22"/>
      <c r="P39" s="22"/>
      <c r="Q39" s="22"/>
      <c r="R39" s="23"/>
      <c r="S39" s="23"/>
      <c r="T39" s="23"/>
      <c r="U39" s="23"/>
      <c r="V39" s="23"/>
      <c r="W39" s="23"/>
      <c r="X39" s="23"/>
      <c r="Y39" s="23"/>
      <c r="Z39" s="23"/>
      <c r="AA39" s="6"/>
      <c r="AB39" s="6"/>
      <c r="AC39" s="6"/>
      <c r="AD39" s="6"/>
    </row>
    <row r="40" spans="1:30" ht="18" customHeight="1" x14ac:dyDescent="0.2">
      <c r="A40" s="19" t="s">
        <v>81</v>
      </c>
      <c r="B40" s="24" t="s">
        <v>78</v>
      </c>
      <c r="C40" s="24"/>
      <c r="D40" s="24" t="s">
        <v>48</v>
      </c>
      <c r="E40" s="25">
        <v>1</v>
      </c>
      <c r="F40" s="19"/>
      <c r="G40" s="26">
        <v>0</v>
      </c>
      <c r="H40" s="28"/>
      <c r="I40" s="28"/>
      <c r="J40" s="21">
        <f t="shared" si="0"/>
        <v>0</v>
      </c>
      <c r="K40" s="22"/>
      <c r="L40" s="22"/>
      <c r="M40" s="22"/>
      <c r="N40" s="22"/>
      <c r="O40" s="22"/>
      <c r="P40" s="22"/>
      <c r="Q40" s="22"/>
      <c r="R40" s="23"/>
      <c r="S40" s="23"/>
      <c r="T40" s="23"/>
      <c r="U40" s="23"/>
      <c r="V40" s="23"/>
      <c r="W40" s="23"/>
      <c r="X40" s="23"/>
      <c r="Y40" s="23"/>
      <c r="Z40" s="23"/>
      <c r="AA40" s="6"/>
      <c r="AB40" s="6"/>
      <c r="AC40" s="6"/>
      <c r="AD40" s="6"/>
    </row>
    <row r="41" spans="1:30" ht="18" customHeight="1" x14ac:dyDescent="0.2">
      <c r="A41" s="19" t="s">
        <v>81</v>
      </c>
      <c r="B41" s="24" t="s">
        <v>78</v>
      </c>
      <c r="C41" s="24"/>
      <c r="D41" s="24" t="s">
        <v>48</v>
      </c>
      <c r="E41" s="25">
        <v>1</v>
      </c>
      <c r="F41" s="19"/>
      <c r="G41" s="26">
        <v>0</v>
      </c>
      <c r="H41" s="28"/>
      <c r="I41" s="28"/>
      <c r="J41" s="21">
        <f t="shared" si="0"/>
        <v>0</v>
      </c>
      <c r="K41" s="22"/>
      <c r="L41" s="22"/>
      <c r="M41" s="22"/>
      <c r="N41" s="22"/>
      <c r="O41" s="22"/>
      <c r="P41" s="22"/>
      <c r="Q41" s="22"/>
      <c r="R41" s="23"/>
      <c r="S41" s="23"/>
      <c r="T41" s="23"/>
      <c r="U41" s="23"/>
      <c r="V41" s="23"/>
      <c r="W41" s="23"/>
      <c r="X41" s="23"/>
      <c r="Y41" s="23"/>
      <c r="Z41" s="23"/>
      <c r="AA41" s="6"/>
      <c r="AB41" s="6"/>
      <c r="AC41" s="6"/>
      <c r="AD41" s="6"/>
    </row>
    <row r="42" spans="1:30" ht="18" customHeight="1" x14ac:dyDescent="0.2">
      <c r="A42" s="19" t="s">
        <v>83</v>
      </c>
      <c r="B42" s="24" t="s">
        <v>78</v>
      </c>
      <c r="C42" s="24"/>
      <c r="D42" s="24" t="s">
        <v>48</v>
      </c>
      <c r="E42" s="25">
        <v>1</v>
      </c>
      <c r="F42" s="19"/>
      <c r="G42" s="26">
        <v>0</v>
      </c>
      <c r="H42" s="28"/>
      <c r="I42" s="28"/>
      <c r="J42" s="21">
        <f t="shared" si="0"/>
        <v>0</v>
      </c>
      <c r="K42" s="22"/>
      <c r="L42" s="22"/>
      <c r="M42" s="22"/>
      <c r="N42" s="22"/>
      <c r="O42" s="22"/>
      <c r="P42" s="22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6"/>
      <c r="AB42" s="6"/>
      <c r="AC42" s="6"/>
      <c r="AD42" s="6"/>
    </row>
    <row r="43" spans="1:30" ht="18" customHeight="1" x14ac:dyDescent="0.2">
      <c r="A43" s="19" t="s">
        <v>84</v>
      </c>
      <c r="B43" s="24" t="s">
        <v>78</v>
      </c>
      <c r="C43" s="24"/>
      <c r="D43" s="24" t="s">
        <v>28</v>
      </c>
      <c r="E43" s="25">
        <v>1</v>
      </c>
      <c r="F43" s="19" t="s">
        <v>85</v>
      </c>
      <c r="G43" s="26">
        <v>0</v>
      </c>
      <c r="H43" s="28"/>
      <c r="I43" s="28">
        <v>4316.21</v>
      </c>
      <c r="J43" s="21">
        <f t="shared" si="0"/>
        <v>4316.21</v>
      </c>
      <c r="K43" s="22"/>
      <c r="L43" s="22"/>
      <c r="M43" s="22"/>
      <c r="N43" s="22"/>
      <c r="O43" s="22"/>
      <c r="P43" s="22"/>
      <c r="Q43" s="22"/>
      <c r="R43" s="23"/>
      <c r="S43" s="23"/>
      <c r="T43" s="23"/>
      <c r="U43" s="23"/>
      <c r="V43" s="23"/>
      <c r="W43" s="23"/>
      <c r="X43" s="23"/>
      <c r="Y43" s="23"/>
      <c r="Z43" s="23"/>
      <c r="AA43" s="6"/>
      <c r="AB43" s="6"/>
      <c r="AC43" s="6"/>
      <c r="AD43" s="6"/>
    </row>
    <row r="44" spans="1:30" ht="18" customHeight="1" x14ac:dyDescent="0.2">
      <c r="A44" s="27" t="s">
        <v>86</v>
      </c>
      <c r="B44" s="24" t="s">
        <v>78</v>
      </c>
      <c r="C44" s="24"/>
      <c r="D44" s="24" t="s">
        <v>22</v>
      </c>
      <c r="E44" s="25">
        <v>1</v>
      </c>
      <c r="F44" s="19" t="s">
        <v>87</v>
      </c>
      <c r="G44" s="26">
        <v>0</v>
      </c>
      <c r="H44" s="28">
        <v>1079.06</v>
      </c>
      <c r="I44" s="28">
        <v>4316.21</v>
      </c>
      <c r="J44" s="21">
        <f t="shared" si="0"/>
        <v>5395.27</v>
      </c>
      <c r="K44" s="22"/>
      <c r="L44" s="22"/>
      <c r="M44" s="22"/>
      <c r="N44" s="22"/>
      <c r="O44" s="22"/>
      <c r="P44" s="22"/>
      <c r="Q44" s="22"/>
      <c r="R44" s="23"/>
      <c r="S44" s="23"/>
      <c r="T44" s="23"/>
      <c r="U44" s="23"/>
      <c r="V44" s="23"/>
      <c r="W44" s="23"/>
      <c r="X44" s="23"/>
      <c r="Y44" s="23"/>
      <c r="Z44" s="23"/>
      <c r="AA44" s="6"/>
      <c r="AB44" s="6"/>
      <c r="AC44" s="6"/>
      <c r="AD44" s="6"/>
    </row>
    <row r="45" spans="1:30" ht="18" customHeight="1" x14ac:dyDescent="0.2">
      <c r="A45" s="19" t="s">
        <v>88</v>
      </c>
      <c r="B45" s="24" t="s">
        <v>78</v>
      </c>
      <c r="C45" s="24"/>
      <c r="D45" s="24" t="s">
        <v>22</v>
      </c>
      <c r="E45" s="25">
        <v>1</v>
      </c>
      <c r="F45" s="19" t="s">
        <v>89</v>
      </c>
      <c r="G45" s="26">
        <v>0</v>
      </c>
      <c r="H45" s="28">
        <v>1079.06</v>
      </c>
      <c r="I45" s="28">
        <v>4316.21</v>
      </c>
      <c r="J45" s="21">
        <f t="shared" si="0"/>
        <v>5395.27</v>
      </c>
      <c r="K45" s="22"/>
      <c r="L45" s="22"/>
      <c r="M45" s="22"/>
      <c r="N45" s="22"/>
      <c r="O45" s="22"/>
      <c r="P45" s="22"/>
      <c r="Q45" s="22"/>
      <c r="R45" s="23"/>
      <c r="S45" s="23"/>
      <c r="T45" s="23"/>
      <c r="U45" s="23"/>
      <c r="V45" s="23"/>
      <c r="W45" s="23"/>
      <c r="X45" s="23"/>
      <c r="Y45" s="23"/>
      <c r="Z45" s="23"/>
      <c r="AA45" s="6"/>
      <c r="AB45" s="6"/>
      <c r="AC45" s="6"/>
      <c r="AD45" s="6"/>
    </row>
    <row r="46" spans="1:30" ht="18" customHeight="1" x14ac:dyDescent="0.2">
      <c r="A46" s="19" t="s">
        <v>90</v>
      </c>
      <c r="B46" s="24" t="s">
        <v>78</v>
      </c>
      <c r="C46" s="24"/>
      <c r="D46" s="24" t="s">
        <v>22</v>
      </c>
      <c r="E46" s="25">
        <v>1</v>
      </c>
      <c r="F46" s="19" t="s">
        <v>344</v>
      </c>
      <c r="G46" s="26">
        <v>0</v>
      </c>
      <c r="H46" s="28">
        <v>1079.06</v>
      </c>
      <c r="I46" s="28">
        <v>4316.21</v>
      </c>
      <c r="J46" s="21">
        <f t="shared" si="0"/>
        <v>5395.27</v>
      </c>
      <c r="K46" s="22"/>
      <c r="L46" s="22"/>
      <c r="M46" s="22"/>
      <c r="N46" s="22"/>
      <c r="O46" s="22"/>
      <c r="P46" s="22"/>
      <c r="Q46" s="22"/>
      <c r="R46" s="23"/>
      <c r="S46" s="23"/>
      <c r="T46" s="23"/>
      <c r="U46" s="23"/>
      <c r="V46" s="23"/>
      <c r="W46" s="23"/>
      <c r="X46" s="23"/>
      <c r="Y46" s="23"/>
      <c r="Z46" s="23"/>
      <c r="AA46" s="6"/>
      <c r="AB46" s="6"/>
      <c r="AC46" s="6"/>
      <c r="AD46" s="6"/>
    </row>
    <row r="47" spans="1:30" ht="18" customHeight="1" x14ac:dyDescent="0.2">
      <c r="A47" s="19" t="s">
        <v>92</v>
      </c>
      <c r="B47" s="24" t="s">
        <v>93</v>
      </c>
      <c r="C47" s="24"/>
      <c r="D47" s="24" t="s">
        <v>48</v>
      </c>
      <c r="E47" s="25">
        <v>1</v>
      </c>
      <c r="F47" s="19"/>
      <c r="G47" s="26">
        <v>0</v>
      </c>
      <c r="H47" s="28"/>
      <c r="I47" s="28"/>
      <c r="J47" s="21">
        <f t="shared" si="0"/>
        <v>0</v>
      </c>
      <c r="K47" s="22"/>
      <c r="L47" s="22"/>
      <c r="M47" s="22"/>
      <c r="N47" s="22"/>
      <c r="O47" s="22"/>
      <c r="P47" s="22"/>
      <c r="Q47" s="22"/>
      <c r="R47" s="23"/>
      <c r="S47" s="23"/>
      <c r="T47" s="23"/>
      <c r="U47" s="23"/>
      <c r="V47" s="23"/>
      <c r="W47" s="23"/>
      <c r="X47" s="23"/>
      <c r="Y47" s="23"/>
      <c r="Z47" s="23"/>
      <c r="AA47" s="6"/>
      <c r="AB47" s="6"/>
      <c r="AC47" s="6"/>
      <c r="AD47" s="6"/>
    </row>
    <row r="48" spans="1:30" ht="18" customHeight="1" x14ac:dyDescent="0.2">
      <c r="A48" s="19" t="s">
        <v>94</v>
      </c>
      <c r="B48" s="24" t="s">
        <v>95</v>
      </c>
      <c r="C48" s="24"/>
      <c r="D48" s="24" t="s">
        <v>22</v>
      </c>
      <c r="E48" s="25">
        <v>1</v>
      </c>
      <c r="F48" s="19" t="s">
        <v>96</v>
      </c>
      <c r="G48" s="26">
        <v>0</v>
      </c>
      <c r="H48" s="28">
        <v>770.75</v>
      </c>
      <c r="I48" s="28">
        <v>3083.01</v>
      </c>
      <c r="J48" s="21">
        <f t="shared" si="0"/>
        <v>3853.76</v>
      </c>
      <c r="K48" s="22"/>
      <c r="L48" s="22"/>
      <c r="M48" s="22"/>
      <c r="N48" s="22"/>
      <c r="O48" s="22"/>
      <c r="P48" s="22"/>
      <c r="Q48" s="22"/>
      <c r="R48" s="23"/>
      <c r="S48" s="23"/>
      <c r="T48" s="23"/>
      <c r="U48" s="23"/>
      <c r="V48" s="23"/>
      <c r="W48" s="23"/>
      <c r="X48" s="23"/>
      <c r="Y48" s="23"/>
      <c r="Z48" s="23"/>
      <c r="AA48" s="6"/>
      <c r="AB48" s="6"/>
      <c r="AC48" s="6"/>
      <c r="AD48" s="6"/>
    </row>
    <row r="49" spans="1:30" ht="18" customHeight="1" x14ac:dyDescent="0.2">
      <c r="A49" s="19" t="s">
        <v>94</v>
      </c>
      <c r="B49" s="24" t="s">
        <v>95</v>
      </c>
      <c r="C49" s="24"/>
      <c r="D49" s="24" t="s">
        <v>48</v>
      </c>
      <c r="E49" s="25">
        <v>1</v>
      </c>
      <c r="F49" s="29"/>
      <c r="G49" s="26">
        <v>0</v>
      </c>
      <c r="H49" s="28"/>
      <c r="I49" s="28"/>
      <c r="J49" s="21">
        <f t="shared" si="0"/>
        <v>0</v>
      </c>
      <c r="K49" s="22"/>
      <c r="L49" s="22"/>
      <c r="M49" s="22"/>
      <c r="N49" s="22"/>
      <c r="O49" s="22"/>
      <c r="P49" s="22"/>
      <c r="Q49" s="22"/>
      <c r="R49" s="23"/>
      <c r="S49" s="23"/>
      <c r="T49" s="23"/>
      <c r="U49" s="23"/>
      <c r="V49" s="23"/>
      <c r="W49" s="23"/>
      <c r="X49" s="23"/>
      <c r="Y49" s="23"/>
      <c r="Z49" s="23"/>
      <c r="AA49" s="6"/>
      <c r="AB49" s="6"/>
      <c r="AC49" s="6"/>
      <c r="AD49" s="6"/>
    </row>
    <row r="50" spans="1:30" ht="18" customHeight="1" x14ac:dyDescent="0.2">
      <c r="A50" s="19" t="s">
        <v>97</v>
      </c>
      <c r="B50" s="24" t="s">
        <v>95</v>
      </c>
      <c r="C50" s="24"/>
      <c r="D50" s="24" t="s">
        <v>22</v>
      </c>
      <c r="E50" s="25">
        <v>1</v>
      </c>
      <c r="F50" s="19" t="s">
        <v>98</v>
      </c>
      <c r="G50" s="26">
        <v>0</v>
      </c>
      <c r="H50" s="28">
        <v>770.75</v>
      </c>
      <c r="I50" s="28">
        <v>3083.01</v>
      </c>
      <c r="J50" s="21">
        <f t="shared" si="0"/>
        <v>3853.76</v>
      </c>
      <c r="K50" s="22"/>
      <c r="L50" s="22"/>
      <c r="M50" s="22"/>
      <c r="N50" s="22"/>
      <c r="O50" s="22"/>
      <c r="P50" s="22"/>
      <c r="Q50" s="22"/>
      <c r="R50" s="23"/>
      <c r="S50" s="23"/>
      <c r="T50" s="23"/>
      <c r="U50" s="23"/>
      <c r="V50" s="23"/>
      <c r="W50" s="23"/>
      <c r="X50" s="23"/>
      <c r="Y50" s="23"/>
      <c r="Z50" s="23"/>
      <c r="AA50" s="6"/>
      <c r="AB50" s="6"/>
      <c r="AC50" s="6"/>
      <c r="AD50" s="6"/>
    </row>
    <row r="51" spans="1:30" ht="18" customHeight="1" x14ac:dyDescent="0.2">
      <c r="A51" s="19" t="s">
        <v>99</v>
      </c>
      <c r="B51" s="24" t="s">
        <v>95</v>
      </c>
      <c r="C51" s="24"/>
      <c r="D51" s="24" t="s">
        <v>22</v>
      </c>
      <c r="E51" s="25">
        <v>1</v>
      </c>
      <c r="F51" s="19" t="s">
        <v>100</v>
      </c>
      <c r="G51" s="26">
        <v>0</v>
      </c>
      <c r="H51" s="28">
        <v>770.75</v>
      </c>
      <c r="I51" s="28">
        <v>3083.01</v>
      </c>
      <c r="J51" s="21">
        <f t="shared" si="0"/>
        <v>3853.76</v>
      </c>
      <c r="K51" s="22"/>
      <c r="L51" s="22"/>
      <c r="M51" s="22"/>
      <c r="N51" s="22"/>
      <c r="O51" s="22"/>
      <c r="P51" s="22"/>
      <c r="Q51" s="22"/>
      <c r="R51" s="23"/>
      <c r="S51" s="23"/>
      <c r="T51" s="23"/>
      <c r="U51" s="23"/>
      <c r="V51" s="23"/>
      <c r="W51" s="23"/>
      <c r="X51" s="23"/>
      <c r="Y51" s="23"/>
      <c r="Z51" s="23"/>
      <c r="AA51" s="6"/>
      <c r="AB51" s="6"/>
      <c r="AC51" s="6"/>
      <c r="AD51" s="6"/>
    </row>
    <row r="52" spans="1:30" ht="18" customHeight="1" x14ac:dyDescent="0.2">
      <c r="A52" s="19" t="s">
        <v>99</v>
      </c>
      <c r="B52" s="24" t="s">
        <v>95</v>
      </c>
      <c r="C52" s="24"/>
      <c r="D52" s="24" t="s">
        <v>22</v>
      </c>
      <c r="E52" s="25">
        <v>1</v>
      </c>
      <c r="F52" s="19" t="s">
        <v>101</v>
      </c>
      <c r="G52" s="26">
        <v>0</v>
      </c>
      <c r="H52" s="28">
        <v>770.75</v>
      </c>
      <c r="I52" s="28">
        <v>3083.01</v>
      </c>
      <c r="J52" s="21">
        <f t="shared" si="0"/>
        <v>3853.76</v>
      </c>
      <c r="K52" s="22"/>
      <c r="L52" s="22"/>
      <c r="M52" s="22"/>
      <c r="N52" s="22"/>
      <c r="O52" s="22"/>
      <c r="P52" s="22"/>
      <c r="Q52" s="22"/>
      <c r="R52" s="23"/>
      <c r="S52" s="23"/>
      <c r="T52" s="23"/>
      <c r="U52" s="23"/>
      <c r="V52" s="23"/>
      <c r="W52" s="23"/>
      <c r="X52" s="23"/>
      <c r="Y52" s="23"/>
      <c r="Z52" s="23"/>
      <c r="AA52" s="6"/>
      <c r="AB52" s="6"/>
      <c r="AC52" s="6"/>
      <c r="AD52" s="6"/>
    </row>
    <row r="53" spans="1:30" ht="18" customHeight="1" x14ac:dyDescent="0.2">
      <c r="A53" s="19" t="s">
        <v>102</v>
      </c>
      <c r="B53" s="24" t="s">
        <v>95</v>
      </c>
      <c r="C53" s="24"/>
      <c r="D53" s="24" t="s">
        <v>48</v>
      </c>
      <c r="E53" s="25">
        <v>1</v>
      </c>
      <c r="F53" s="19"/>
      <c r="G53" s="26">
        <v>0</v>
      </c>
      <c r="H53" s="28"/>
      <c r="I53" s="28"/>
      <c r="J53" s="21">
        <f t="shared" si="0"/>
        <v>0</v>
      </c>
      <c r="K53" s="22"/>
      <c r="L53" s="22"/>
      <c r="M53" s="22"/>
      <c r="N53" s="22"/>
      <c r="O53" s="22"/>
      <c r="P53" s="22"/>
      <c r="Q53" s="22"/>
      <c r="R53" s="23"/>
      <c r="S53" s="23"/>
      <c r="T53" s="23"/>
      <c r="U53" s="23"/>
      <c r="V53" s="23"/>
      <c r="W53" s="23"/>
      <c r="X53" s="23"/>
      <c r="Y53" s="23"/>
      <c r="Z53" s="23"/>
      <c r="AA53" s="6"/>
      <c r="AB53" s="6"/>
      <c r="AC53" s="6"/>
      <c r="AD53" s="6"/>
    </row>
    <row r="54" spans="1:30" ht="18" customHeight="1" x14ac:dyDescent="0.2">
      <c r="A54" s="27" t="s">
        <v>103</v>
      </c>
      <c r="B54" s="24" t="s">
        <v>95</v>
      </c>
      <c r="C54" s="24"/>
      <c r="D54" s="24" t="s">
        <v>22</v>
      </c>
      <c r="E54" s="25">
        <v>1</v>
      </c>
      <c r="F54" s="19" t="s">
        <v>104</v>
      </c>
      <c r="G54" s="26">
        <v>0</v>
      </c>
      <c r="H54" s="28">
        <v>770.75</v>
      </c>
      <c r="I54" s="28">
        <v>3083.01</v>
      </c>
      <c r="J54" s="21">
        <f t="shared" si="0"/>
        <v>3853.76</v>
      </c>
      <c r="K54" s="22"/>
      <c r="L54" s="22"/>
      <c r="M54" s="22"/>
      <c r="N54" s="22"/>
      <c r="O54" s="22"/>
      <c r="P54" s="22"/>
      <c r="Q54" s="22"/>
      <c r="R54" s="23"/>
      <c r="S54" s="23"/>
      <c r="T54" s="23"/>
      <c r="U54" s="23"/>
      <c r="V54" s="23"/>
      <c r="W54" s="23"/>
      <c r="X54" s="23"/>
      <c r="Y54" s="23"/>
      <c r="Z54" s="23"/>
      <c r="AA54" s="6"/>
      <c r="AB54" s="6"/>
      <c r="AC54" s="6"/>
      <c r="AD54" s="6"/>
    </row>
    <row r="55" spans="1:30" ht="18" customHeight="1" x14ac:dyDescent="0.2">
      <c r="A55" s="19" t="s">
        <v>105</v>
      </c>
      <c r="B55" s="24" t="s">
        <v>95</v>
      </c>
      <c r="C55" s="24"/>
      <c r="D55" s="24" t="s">
        <v>22</v>
      </c>
      <c r="E55" s="25">
        <v>1</v>
      </c>
      <c r="F55" s="19" t="s">
        <v>106</v>
      </c>
      <c r="G55" s="26">
        <v>0</v>
      </c>
      <c r="H55" s="28">
        <v>770.75</v>
      </c>
      <c r="I55" s="28">
        <v>3083.01</v>
      </c>
      <c r="J55" s="21">
        <f t="shared" si="0"/>
        <v>3853.76</v>
      </c>
      <c r="K55" s="22"/>
      <c r="L55" s="22"/>
      <c r="M55" s="22"/>
      <c r="N55" s="22"/>
      <c r="O55" s="22"/>
      <c r="P55" s="22"/>
      <c r="Q55" s="22"/>
      <c r="R55" s="23"/>
      <c r="S55" s="23"/>
      <c r="T55" s="23"/>
      <c r="U55" s="23"/>
      <c r="V55" s="23"/>
      <c r="W55" s="23"/>
      <c r="X55" s="23"/>
      <c r="Y55" s="23"/>
      <c r="Z55" s="23"/>
      <c r="AA55" s="6"/>
      <c r="AB55" s="6"/>
      <c r="AC55" s="6"/>
      <c r="AD55" s="6"/>
    </row>
    <row r="56" spans="1:30" ht="18" customHeight="1" x14ac:dyDescent="0.2">
      <c r="A56" s="19" t="s">
        <v>107</v>
      </c>
      <c r="B56" s="24" t="s">
        <v>95</v>
      </c>
      <c r="C56" s="24"/>
      <c r="D56" s="24" t="s">
        <v>22</v>
      </c>
      <c r="E56" s="25">
        <v>1</v>
      </c>
      <c r="F56" s="19" t="s">
        <v>108</v>
      </c>
      <c r="G56" s="26">
        <v>0</v>
      </c>
      <c r="H56" s="28">
        <v>770.75</v>
      </c>
      <c r="I56" s="28">
        <v>3083.01</v>
      </c>
      <c r="J56" s="21">
        <f t="shared" si="0"/>
        <v>3853.76</v>
      </c>
      <c r="K56" s="22"/>
      <c r="L56" s="22"/>
      <c r="M56" s="22"/>
      <c r="N56" s="22"/>
      <c r="O56" s="22"/>
      <c r="P56" s="22"/>
      <c r="Q56" s="22"/>
      <c r="R56" s="23"/>
      <c r="S56" s="23"/>
      <c r="T56" s="23"/>
      <c r="U56" s="23"/>
      <c r="V56" s="23"/>
      <c r="W56" s="23"/>
      <c r="X56" s="23"/>
      <c r="Y56" s="23"/>
      <c r="Z56" s="23"/>
      <c r="AA56" s="6"/>
      <c r="AB56" s="6"/>
      <c r="AC56" s="6"/>
      <c r="AD56" s="6"/>
    </row>
    <row r="57" spans="1:30" ht="18" customHeight="1" x14ac:dyDescent="0.2">
      <c r="A57" s="19" t="s">
        <v>109</v>
      </c>
      <c r="B57" s="24" t="s">
        <v>95</v>
      </c>
      <c r="C57" s="24"/>
      <c r="D57" s="24" t="s">
        <v>22</v>
      </c>
      <c r="E57" s="25">
        <v>1</v>
      </c>
      <c r="F57" s="19" t="s">
        <v>110</v>
      </c>
      <c r="G57" s="26">
        <v>0</v>
      </c>
      <c r="H57" s="28">
        <v>770.75</v>
      </c>
      <c r="I57" s="28">
        <v>3083.01</v>
      </c>
      <c r="J57" s="21">
        <f t="shared" si="0"/>
        <v>3853.76</v>
      </c>
      <c r="K57" s="22"/>
      <c r="L57" s="22"/>
      <c r="M57" s="22"/>
      <c r="N57" s="22"/>
      <c r="O57" s="22"/>
      <c r="P57" s="22"/>
      <c r="Q57" s="22"/>
      <c r="R57" s="23"/>
      <c r="S57" s="23"/>
      <c r="T57" s="23"/>
      <c r="U57" s="23"/>
      <c r="V57" s="23"/>
      <c r="W57" s="23"/>
      <c r="X57" s="23"/>
      <c r="Y57" s="23"/>
      <c r="Z57" s="23"/>
      <c r="AA57" s="6"/>
      <c r="AB57" s="6"/>
      <c r="AC57" s="6"/>
      <c r="AD57" s="6"/>
    </row>
    <row r="58" spans="1:30" ht="18" customHeight="1" x14ac:dyDescent="0.2">
      <c r="A58" s="19" t="s">
        <v>111</v>
      </c>
      <c r="B58" s="24" t="s">
        <v>95</v>
      </c>
      <c r="C58" s="24"/>
      <c r="D58" s="24" t="s">
        <v>22</v>
      </c>
      <c r="E58" s="25">
        <v>1</v>
      </c>
      <c r="F58" s="19" t="s">
        <v>112</v>
      </c>
      <c r="G58" s="26">
        <v>0</v>
      </c>
      <c r="H58" s="28">
        <v>770.75</v>
      </c>
      <c r="I58" s="28">
        <v>3083.01</v>
      </c>
      <c r="J58" s="21">
        <f t="shared" si="0"/>
        <v>3853.76</v>
      </c>
      <c r="K58" s="22"/>
      <c r="L58" s="22"/>
      <c r="M58" s="22"/>
      <c r="N58" s="22"/>
      <c r="O58" s="22"/>
      <c r="P58" s="22"/>
      <c r="Q58" s="22"/>
      <c r="R58" s="23"/>
      <c r="S58" s="23"/>
      <c r="T58" s="23"/>
      <c r="U58" s="23"/>
      <c r="V58" s="23"/>
      <c r="W58" s="23"/>
      <c r="X58" s="23"/>
      <c r="Y58" s="23"/>
      <c r="Z58" s="23"/>
      <c r="AA58" s="6"/>
      <c r="AB58" s="6"/>
      <c r="AC58" s="6"/>
      <c r="AD58" s="6"/>
    </row>
    <row r="59" spans="1:30" ht="18" customHeight="1" x14ac:dyDescent="0.2">
      <c r="A59" s="19" t="s">
        <v>113</v>
      </c>
      <c r="B59" s="24" t="s">
        <v>95</v>
      </c>
      <c r="C59" s="24"/>
      <c r="D59" s="24" t="s">
        <v>22</v>
      </c>
      <c r="E59" s="25">
        <v>1</v>
      </c>
      <c r="F59" s="19" t="s">
        <v>114</v>
      </c>
      <c r="G59" s="26">
        <v>0</v>
      </c>
      <c r="H59" s="28">
        <v>770.75</v>
      </c>
      <c r="I59" s="28">
        <v>3083.01</v>
      </c>
      <c r="J59" s="21">
        <f t="shared" si="0"/>
        <v>3853.76</v>
      </c>
      <c r="K59" s="22"/>
      <c r="L59" s="22"/>
      <c r="M59" s="22"/>
      <c r="N59" s="22"/>
      <c r="O59" s="22"/>
      <c r="P59" s="22"/>
      <c r="Q59" s="22"/>
      <c r="R59" s="23"/>
      <c r="S59" s="23"/>
      <c r="T59" s="23"/>
      <c r="U59" s="23"/>
      <c r="V59" s="23"/>
      <c r="W59" s="23"/>
      <c r="X59" s="23"/>
      <c r="Y59" s="23"/>
      <c r="Z59" s="23"/>
      <c r="AA59" s="6"/>
      <c r="AB59" s="6"/>
      <c r="AC59" s="6"/>
      <c r="AD59" s="6"/>
    </row>
    <row r="60" spans="1:30" ht="18" customHeight="1" x14ac:dyDescent="0.2">
      <c r="A60" s="19" t="s">
        <v>115</v>
      </c>
      <c r="B60" s="24" t="s">
        <v>95</v>
      </c>
      <c r="C60" s="24"/>
      <c r="D60" s="24" t="s">
        <v>22</v>
      </c>
      <c r="E60" s="25">
        <v>1</v>
      </c>
      <c r="F60" s="19" t="s">
        <v>116</v>
      </c>
      <c r="G60" s="26">
        <v>0</v>
      </c>
      <c r="H60" s="28">
        <v>770.75</v>
      </c>
      <c r="I60" s="28">
        <v>3083.01</v>
      </c>
      <c r="J60" s="21">
        <f t="shared" si="0"/>
        <v>3853.76</v>
      </c>
      <c r="K60" s="22"/>
      <c r="L60" s="22"/>
      <c r="M60" s="22"/>
      <c r="N60" s="22"/>
      <c r="O60" s="22"/>
      <c r="P60" s="22"/>
      <c r="Q60" s="22"/>
      <c r="R60" s="23"/>
      <c r="S60" s="23"/>
      <c r="T60" s="23"/>
      <c r="U60" s="23"/>
      <c r="V60" s="23"/>
      <c r="W60" s="23"/>
      <c r="X60" s="23"/>
      <c r="Y60" s="23"/>
      <c r="Z60" s="23"/>
      <c r="AA60" s="6"/>
      <c r="AB60" s="6"/>
      <c r="AC60" s="6"/>
      <c r="AD60" s="6"/>
    </row>
    <row r="61" spans="1:30" ht="18" customHeight="1" x14ac:dyDescent="0.2">
      <c r="A61" s="19" t="s">
        <v>117</v>
      </c>
      <c r="B61" s="24" t="s">
        <v>95</v>
      </c>
      <c r="C61" s="24"/>
      <c r="D61" s="24" t="s">
        <v>48</v>
      </c>
      <c r="E61" s="25">
        <v>1</v>
      </c>
      <c r="F61" s="19"/>
      <c r="G61" s="26">
        <v>0</v>
      </c>
      <c r="H61" s="28"/>
      <c r="I61" s="28"/>
      <c r="J61" s="21">
        <f t="shared" si="0"/>
        <v>0</v>
      </c>
      <c r="K61" s="22"/>
      <c r="L61" s="22"/>
      <c r="M61" s="22"/>
      <c r="N61" s="22"/>
      <c r="O61" s="22"/>
      <c r="P61" s="22"/>
      <c r="Q61" s="22"/>
      <c r="R61" s="23"/>
      <c r="S61" s="23"/>
      <c r="T61" s="23"/>
      <c r="U61" s="23"/>
      <c r="V61" s="23"/>
      <c r="W61" s="23"/>
      <c r="X61" s="23"/>
      <c r="Y61" s="23"/>
      <c r="Z61" s="23"/>
      <c r="AA61" s="6"/>
      <c r="AB61" s="6"/>
      <c r="AC61" s="6"/>
      <c r="AD61" s="6"/>
    </row>
    <row r="62" spans="1:30" ht="18" customHeight="1" x14ac:dyDescent="0.2">
      <c r="A62" s="19" t="s">
        <v>118</v>
      </c>
      <c r="B62" s="24" t="s">
        <v>95</v>
      </c>
      <c r="C62" s="24"/>
      <c r="D62" s="24" t="s">
        <v>22</v>
      </c>
      <c r="E62" s="25">
        <v>1</v>
      </c>
      <c r="F62" s="19" t="s">
        <v>119</v>
      </c>
      <c r="G62" s="26">
        <v>0</v>
      </c>
      <c r="H62" s="28">
        <v>770.75</v>
      </c>
      <c r="I62" s="28">
        <v>3083.01</v>
      </c>
      <c r="J62" s="21">
        <f t="shared" si="0"/>
        <v>3853.76</v>
      </c>
      <c r="K62" s="22"/>
      <c r="L62" s="22"/>
      <c r="M62" s="22"/>
      <c r="N62" s="22"/>
      <c r="O62" s="22"/>
      <c r="P62" s="22"/>
      <c r="Q62" s="22"/>
      <c r="R62" s="23"/>
      <c r="S62" s="23"/>
      <c r="T62" s="23"/>
      <c r="U62" s="23"/>
      <c r="V62" s="23"/>
      <c r="W62" s="23"/>
      <c r="X62" s="23"/>
      <c r="Y62" s="23"/>
      <c r="Z62" s="23"/>
      <c r="AA62" s="6"/>
      <c r="AB62" s="6"/>
      <c r="AC62" s="6"/>
      <c r="AD62" s="6"/>
    </row>
    <row r="63" spans="1:30" ht="18" customHeight="1" x14ac:dyDescent="0.2">
      <c r="A63" s="19" t="s">
        <v>120</v>
      </c>
      <c r="B63" s="24" t="s">
        <v>95</v>
      </c>
      <c r="C63" s="24"/>
      <c r="D63" s="24" t="s">
        <v>22</v>
      </c>
      <c r="E63" s="25">
        <v>1</v>
      </c>
      <c r="F63" s="19" t="s">
        <v>121</v>
      </c>
      <c r="G63" s="26">
        <v>0</v>
      </c>
      <c r="H63" s="28">
        <v>770.75</v>
      </c>
      <c r="I63" s="28">
        <v>3083.01</v>
      </c>
      <c r="J63" s="21">
        <f t="shared" si="0"/>
        <v>3853.76</v>
      </c>
      <c r="K63" s="22"/>
      <c r="L63" s="22"/>
      <c r="M63" s="22"/>
      <c r="N63" s="22"/>
      <c r="O63" s="22"/>
      <c r="P63" s="22"/>
      <c r="Q63" s="22"/>
      <c r="R63" s="23"/>
      <c r="S63" s="23"/>
      <c r="T63" s="23"/>
      <c r="U63" s="23"/>
      <c r="V63" s="23"/>
      <c r="W63" s="23"/>
      <c r="X63" s="23"/>
      <c r="Y63" s="23"/>
      <c r="Z63" s="23"/>
      <c r="AA63" s="6"/>
      <c r="AB63" s="6"/>
      <c r="AC63" s="6"/>
      <c r="AD63" s="6"/>
    </row>
    <row r="64" spans="1:30" ht="18" customHeight="1" x14ac:dyDescent="0.2">
      <c r="A64" s="19" t="s">
        <v>122</v>
      </c>
      <c r="B64" s="24" t="s">
        <v>95</v>
      </c>
      <c r="C64" s="24"/>
      <c r="D64" s="24" t="s">
        <v>22</v>
      </c>
      <c r="E64" s="25">
        <v>1</v>
      </c>
      <c r="F64" s="19" t="s">
        <v>123</v>
      </c>
      <c r="G64" s="26">
        <v>0</v>
      </c>
      <c r="H64" s="28">
        <v>770.75</v>
      </c>
      <c r="I64" s="28">
        <v>3083.01</v>
      </c>
      <c r="J64" s="21">
        <f t="shared" si="0"/>
        <v>3853.76</v>
      </c>
      <c r="K64" s="22"/>
      <c r="L64" s="22"/>
      <c r="M64" s="22"/>
      <c r="N64" s="22"/>
      <c r="O64" s="22"/>
      <c r="P64" s="22"/>
      <c r="Q64" s="22"/>
      <c r="R64" s="23"/>
      <c r="S64" s="23"/>
      <c r="T64" s="23"/>
      <c r="U64" s="23"/>
      <c r="V64" s="23"/>
      <c r="W64" s="23"/>
      <c r="X64" s="23"/>
      <c r="Y64" s="23"/>
      <c r="Z64" s="23"/>
      <c r="AA64" s="6"/>
      <c r="AB64" s="6"/>
      <c r="AC64" s="6"/>
      <c r="AD64" s="6"/>
    </row>
    <row r="65" spans="1:30" ht="18" customHeight="1" x14ac:dyDescent="0.2">
      <c r="A65" s="19" t="s">
        <v>124</v>
      </c>
      <c r="B65" s="24" t="s">
        <v>125</v>
      </c>
      <c r="C65" s="24"/>
      <c r="D65" s="24" t="s">
        <v>22</v>
      </c>
      <c r="E65" s="25">
        <v>1</v>
      </c>
      <c r="F65" s="19" t="s">
        <v>126</v>
      </c>
      <c r="G65" s="26">
        <v>0</v>
      </c>
      <c r="H65" s="28">
        <v>500.99</v>
      </c>
      <c r="I65" s="28">
        <v>2003.96</v>
      </c>
      <c r="J65" s="21">
        <f t="shared" si="0"/>
        <v>2504.9499999999998</v>
      </c>
      <c r="K65" s="22"/>
      <c r="L65" s="22"/>
      <c r="M65" s="22"/>
      <c r="N65" s="22"/>
      <c r="O65" s="22"/>
      <c r="P65" s="22"/>
      <c r="Q65" s="22"/>
      <c r="R65" s="23"/>
      <c r="S65" s="23"/>
      <c r="T65" s="23"/>
      <c r="U65" s="23"/>
      <c r="V65" s="23"/>
      <c r="W65" s="23"/>
      <c r="X65" s="23"/>
      <c r="Y65" s="23"/>
      <c r="Z65" s="23"/>
      <c r="AA65" s="6"/>
      <c r="AB65" s="6"/>
      <c r="AC65" s="6"/>
      <c r="AD65" s="6"/>
    </row>
    <row r="66" spans="1:30" ht="18" customHeight="1" x14ac:dyDescent="0.2">
      <c r="A66" s="19" t="s">
        <v>127</v>
      </c>
      <c r="B66" s="24" t="s">
        <v>125</v>
      </c>
      <c r="C66" s="24"/>
      <c r="D66" s="24" t="s">
        <v>48</v>
      </c>
      <c r="E66" s="25">
        <v>1</v>
      </c>
      <c r="F66" s="19"/>
      <c r="G66" s="26">
        <v>0</v>
      </c>
      <c r="H66" s="28"/>
      <c r="I66" s="28"/>
      <c r="J66" s="21">
        <f t="shared" si="0"/>
        <v>0</v>
      </c>
      <c r="K66" s="22"/>
      <c r="L66" s="22"/>
      <c r="M66" s="22"/>
      <c r="N66" s="22"/>
      <c r="O66" s="22"/>
      <c r="P66" s="22"/>
      <c r="Q66" s="22"/>
      <c r="R66" s="23"/>
      <c r="S66" s="23"/>
      <c r="T66" s="23"/>
      <c r="U66" s="23"/>
      <c r="V66" s="23"/>
      <c r="W66" s="23"/>
      <c r="X66" s="23"/>
      <c r="Y66" s="23"/>
      <c r="Z66" s="23"/>
      <c r="AA66" s="6"/>
      <c r="AB66" s="6"/>
      <c r="AC66" s="6"/>
      <c r="AD66" s="6"/>
    </row>
    <row r="67" spans="1:30" ht="18" customHeight="1" x14ac:dyDescent="0.2">
      <c r="A67" s="19" t="s">
        <v>128</v>
      </c>
      <c r="B67" s="24" t="s">
        <v>125</v>
      </c>
      <c r="C67" s="24"/>
      <c r="D67" s="24" t="s">
        <v>22</v>
      </c>
      <c r="E67" s="25">
        <v>1</v>
      </c>
      <c r="F67" s="19" t="s">
        <v>129</v>
      </c>
      <c r="G67" s="26">
        <v>0</v>
      </c>
      <c r="H67" s="28">
        <v>500.99</v>
      </c>
      <c r="I67" s="28">
        <v>2003.96</v>
      </c>
      <c r="J67" s="21">
        <f t="shared" si="0"/>
        <v>2504.9499999999998</v>
      </c>
      <c r="K67" s="22"/>
      <c r="L67" s="22"/>
      <c r="M67" s="22"/>
      <c r="N67" s="22"/>
      <c r="O67" s="22"/>
      <c r="P67" s="22"/>
      <c r="Q67" s="22"/>
      <c r="R67" s="23"/>
      <c r="S67" s="23"/>
      <c r="T67" s="23"/>
      <c r="U67" s="23"/>
      <c r="V67" s="23"/>
      <c r="W67" s="23"/>
      <c r="X67" s="23"/>
      <c r="Y67" s="23"/>
      <c r="Z67" s="23"/>
      <c r="AA67" s="6"/>
      <c r="AB67" s="6"/>
      <c r="AC67" s="6"/>
      <c r="AD67" s="6"/>
    </row>
    <row r="68" spans="1:30" ht="18" customHeight="1" x14ac:dyDescent="0.2">
      <c r="A68" s="19" t="s">
        <v>130</v>
      </c>
      <c r="B68" s="24" t="s">
        <v>125</v>
      </c>
      <c r="C68" s="24"/>
      <c r="D68" s="24" t="s">
        <v>22</v>
      </c>
      <c r="E68" s="25">
        <v>1</v>
      </c>
      <c r="F68" s="19" t="s">
        <v>131</v>
      </c>
      <c r="G68" s="26">
        <v>0</v>
      </c>
      <c r="H68" s="28">
        <v>500.99</v>
      </c>
      <c r="I68" s="28">
        <v>2003.96</v>
      </c>
      <c r="J68" s="21">
        <f t="shared" si="0"/>
        <v>2504.9499999999998</v>
      </c>
      <c r="K68" s="22"/>
      <c r="L68" s="22"/>
      <c r="M68" s="22"/>
      <c r="N68" s="22"/>
      <c r="O68" s="22"/>
      <c r="P68" s="22"/>
      <c r="Q68" s="22"/>
      <c r="R68" s="23"/>
      <c r="S68" s="23"/>
      <c r="T68" s="23"/>
      <c r="U68" s="23"/>
      <c r="V68" s="23"/>
      <c r="W68" s="23"/>
      <c r="X68" s="23"/>
      <c r="Y68" s="23"/>
      <c r="Z68" s="23"/>
      <c r="AA68" s="6"/>
      <c r="AB68" s="6"/>
      <c r="AC68" s="6"/>
      <c r="AD68" s="6"/>
    </row>
    <row r="69" spans="1:30" ht="18" customHeight="1" x14ac:dyDescent="0.2">
      <c r="A69" s="19" t="s">
        <v>132</v>
      </c>
      <c r="B69" s="24" t="s">
        <v>125</v>
      </c>
      <c r="C69" s="24"/>
      <c r="D69" s="24" t="s">
        <v>22</v>
      </c>
      <c r="E69" s="25">
        <v>1</v>
      </c>
      <c r="F69" s="19" t="s">
        <v>133</v>
      </c>
      <c r="G69" s="26">
        <v>0</v>
      </c>
      <c r="H69" s="28">
        <v>500.99</v>
      </c>
      <c r="I69" s="28">
        <v>2003.96</v>
      </c>
      <c r="J69" s="21">
        <f t="shared" si="0"/>
        <v>2504.9499999999998</v>
      </c>
      <c r="K69" s="22"/>
      <c r="L69" s="22"/>
      <c r="M69" s="22"/>
      <c r="N69" s="22"/>
      <c r="O69" s="22"/>
      <c r="P69" s="22"/>
      <c r="Q69" s="22"/>
      <c r="R69" s="23"/>
      <c r="S69" s="23"/>
      <c r="T69" s="23"/>
      <c r="U69" s="23"/>
      <c r="V69" s="23"/>
      <c r="W69" s="23"/>
      <c r="X69" s="23"/>
      <c r="Y69" s="23"/>
      <c r="Z69" s="23"/>
      <c r="AA69" s="6"/>
      <c r="AB69" s="6"/>
      <c r="AC69" s="6"/>
      <c r="AD69" s="6"/>
    </row>
    <row r="70" spans="1:30" ht="18" customHeight="1" x14ac:dyDescent="0.2">
      <c r="A70" s="19" t="s">
        <v>134</v>
      </c>
      <c r="B70" s="24" t="s">
        <v>125</v>
      </c>
      <c r="C70" s="24"/>
      <c r="D70" s="24" t="s">
        <v>22</v>
      </c>
      <c r="E70" s="25">
        <v>1</v>
      </c>
      <c r="F70" s="19" t="s">
        <v>135</v>
      </c>
      <c r="G70" s="26">
        <v>0</v>
      </c>
      <c r="H70" s="28">
        <v>500.99</v>
      </c>
      <c r="I70" s="28">
        <v>2003.96</v>
      </c>
      <c r="J70" s="21">
        <f t="shared" si="0"/>
        <v>2504.9499999999998</v>
      </c>
      <c r="K70" s="22"/>
      <c r="L70" s="22"/>
      <c r="M70" s="22"/>
      <c r="N70" s="22"/>
      <c r="O70" s="22"/>
      <c r="P70" s="22"/>
      <c r="Q70" s="22"/>
      <c r="R70" s="23"/>
      <c r="S70" s="23"/>
      <c r="T70" s="23"/>
      <c r="U70" s="23"/>
      <c r="V70" s="23"/>
      <c r="W70" s="23"/>
      <c r="X70" s="23"/>
      <c r="Y70" s="23"/>
      <c r="Z70" s="23"/>
      <c r="AA70" s="6"/>
      <c r="AB70" s="6"/>
      <c r="AC70" s="6"/>
      <c r="AD70" s="6"/>
    </row>
    <row r="71" spans="1:30" ht="18" customHeight="1" x14ac:dyDescent="0.2">
      <c r="A71" s="19" t="s">
        <v>136</v>
      </c>
      <c r="B71" s="24" t="s">
        <v>125</v>
      </c>
      <c r="C71" s="24"/>
      <c r="D71" s="24" t="s">
        <v>22</v>
      </c>
      <c r="E71" s="25">
        <v>1</v>
      </c>
      <c r="F71" s="19" t="s">
        <v>137</v>
      </c>
      <c r="G71" s="26">
        <v>0</v>
      </c>
      <c r="H71" s="28">
        <v>500.99</v>
      </c>
      <c r="I71" s="28">
        <v>2003.96</v>
      </c>
      <c r="J71" s="21">
        <f t="shared" ref="J71:J82" si="1">SUM(G71:I71)</f>
        <v>2504.9499999999998</v>
      </c>
      <c r="K71" s="22"/>
      <c r="L71" s="22"/>
      <c r="M71" s="22"/>
      <c r="N71" s="22"/>
      <c r="O71" s="22"/>
      <c r="P71" s="22"/>
      <c r="Q71" s="22"/>
      <c r="R71" s="23"/>
      <c r="S71" s="23"/>
      <c r="T71" s="23"/>
      <c r="U71" s="23"/>
      <c r="V71" s="23"/>
      <c r="W71" s="23"/>
      <c r="X71" s="23"/>
      <c r="Y71" s="23"/>
      <c r="Z71" s="23"/>
      <c r="AA71" s="6"/>
      <c r="AB71" s="6"/>
      <c r="AC71" s="6"/>
      <c r="AD71" s="6"/>
    </row>
    <row r="72" spans="1:30" ht="18" customHeight="1" x14ac:dyDescent="0.2">
      <c r="A72" s="19" t="s">
        <v>138</v>
      </c>
      <c r="B72" s="24" t="s">
        <v>125</v>
      </c>
      <c r="C72" s="24"/>
      <c r="D72" s="24" t="s">
        <v>48</v>
      </c>
      <c r="E72" s="25">
        <v>1</v>
      </c>
      <c r="F72" s="19"/>
      <c r="G72" s="26">
        <v>0</v>
      </c>
      <c r="H72" s="28"/>
      <c r="I72" s="28"/>
      <c r="J72" s="21">
        <f t="shared" si="1"/>
        <v>0</v>
      </c>
      <c r="K72" s="22"/>
      <c r="L72" s="22"/>
      <c r="M72" s="22"/>
      <c r="N72" s="22"/>
      <c r="O72" s="22"/>
      <c r="P72" s="22"/>
      <c r="Q72" s="22"/>
      <c r="R72" s="23"/>
      <c r="S72" s="23"/>
      <c r="T72" s="23"/>
      <c r="U72" s="23"/>
      <c r="V72" s="23"/>
      <c r="W72" s="23"/>
      <c r="X72" s="23"/>
      <c r="Y72" s="23"/>
      <c r="Z72" s="23"/>
      <c r="AA72" s="6"/>
      <c r="AB72" s="6"/>
      <c r="AC72" s="6"/>
      <c r="AD72" s="6"/>
    </row>
    <row r="73" spans="1:30" ht="18" customHeight="1" x14ac:dyDescent="0.2">
      <c r="A73" s="19" t="s">
        <v>139</v>
      </c>
      <c r="B73" s="24" t="s">
        <v>125</v>
      </c>
      <c r="C73" s="24"/>
      <c r="D73" s="24" t="s">
        <v>48</v>
      </c>
      <c r="E73" s="25">
        <v>1</v>
      </c>
      <c r="F73" s="19"/>
      <c r="G73" s="26">
        <v>0</v>
      </c>
      <c r="H73" s="28"/>
      <c r="I73" s="28"/>
      <c r="J73" s="21">
        <f t="shared" si="1"/>
        <v>0</v>
      </c>
      <c r="K73" s="22"/>
      <c r="L73" s="22"/>
      <c r="M73" s="22"/>
      <c r="N73" s="22"/>
      <c r="O73" s="22"/>
      <c r="P73" s="22"/>
      <c r="Q73" s="22"/>
      <c r="R73" s="23"/>
      <c r="S73" s="23"/>
      <c r="T73" s="23"/>
      <c r="U73" s="23"/>
      <c r="V73" s="23"/>
      <c r="W73" s="23"/>
      <c r="X73" s="23"/>
      <c r="Y73" s="23"/>
      <c r="Z73" s="23"/>
      <c r="AA73" s="6"/>
      <c r="AB73" s="6"/>
      <c r="AC73" s="6"/>
      <c r="AD73" s="6"/>
    </row>
    <row r="74" spans="1:30" ht="18" customHeight="1" x14ac:dyDescent="0.2">
      <c r="A74" s="19" t="s">
        <v>140</v>
      </c>
      <c r="B74" s="24" t="s">
        <v>125</v>
      </c>
      <c r="C74" s="24"/>
      <c r="D74" s="24" t="s">
        <v>22</v>
      </c>
      <c r="E74" s="25">
        <v>1</v>
      </c>
      <c r="F74" s="19" t="s">
        <v>141</v>
      </c>
      <c r="G74" s="26">
        <v>0</v>
      </c>
      <c r="H74" s="28">
        <v>500.99</v>
      </c>
      <c r="I74" s="28">
        <v>2003.96</v>
      </c>
      <c r="J74" s="21">
        <f t="shared" si="1"/>
        <v>2504.9499999999998</v>
      </c>
      <c r="K74" s="22"/>
      <c r="L74" s="22"/>
      <c r="M74" s="22"/>
      <c r="N74" s="22"/>
      <c r="O74" s="22"/>
      <c r="P74" s="22"/>
      <c r="Q74" s="22"/>
      <c r="R74" s="23"/>
      <c r="S74" s="23"/>
      <c r="T74" s="23"/>
      <c r="U74" s="23"/>
      <c r="V74" s="23"/>
      <c r="W74" s="23"/>
      <c r="X74" s="23"/>
      <c r="Y74" s="23"/>
      <c r="Z74" s="23"/>
      <c r="AA74" s="6"/>
      <c r="AB74" s="6"/>
      <c r="AC74" s="6"/>
      <c r="AD74" s="6"/>
    </row>
    <row r="75" spans="1:30" ht="18" customHeight="1" x14ac:dyDescent="0.2">
      <c r="A75" s="19" t="s">
        <v>140</v>
      </c>
      <c r="B75" s="24" t="s">
        <v>125</v>
      </c>
      <c r="C75" s="24"/>
      <c r="D75" s="24" t="s">
        <v>22</v>
      </c>
      <c r="E75" s="25">
        <v>1</v>
      </c>
      <c r="F75" s="19" t="s">
        <v>142</v>
      </c>
      <c r="G75" s="26">
        <v>0</v>
      </c>
      <c r="H75" s="28">
        <v>500.99</v>
      </c>
      <c r="I75" s="28">
        <v>2003.96</v>
      </c>
      <c r="J75" s="21">
        <f t="shared" si="1"/>
        <v>2504.9499999999998</v>
      </c>
      <c r="K75" s="22"/>
      <c r="L75" s="22"/>
      <c r="M75" s="22"/>
      <c r="N75" s="22"/>
      <c r="O75" s="22"/>
      <c r="P75" s="22"/>
      <c r="Q75" s="22"/>
      <c r="R75" s="23"/>
      <c r="S75" s="23"/>
      <c r="T75" s="23"/>
      <c r="U75" s="23"/>
      <c r="V75" s="23"/>
      <c r="W75" s="23"/>
      <c r="X75" s="23"/>
      <c r="Y75" s="23"/>
      <c r="Z75" s="23"/>
      <c r="AA75" s="6"/>
      <c r="AB75" s="6"/>
      <c r="AC75" s="6"/>
      <c r="AD75" s="6"/>
    </row>
    <row r="76" spans="1:30" ht="18" customHeight="1" x14ac:dyDescent="0.2">
      <c r="A76" s="19" t="s">
        <v>139</v>
      </c>
      <c r="B76" s="24" t="s">
        <v>125</v>
      </c>
      <c r="C76" s="24"/>
      <c r="D76" s="24" t="s">
        <v>22</v>
      </c>
      <c r="E76" s="25">
        <v>1</v>
      </c>
      <c r="F76" s="19" t="s">
        <v>143</v>
      </c>
      <c r="G76" s="26">
        <v>0</v>
      </c>
      <c r="H76" s="28">
        <v>500.99</v>
      </c>
      <c r="I76" s="28">
        <v>2003.96</v>
      </c>
      <c r="J76" s="21">
        <f t="shared" si="1"/>
        <v>2504.9499999999998</v>
      </c>
      <c r="K76" s="22"/>
      <c r="L76" s="22"/>
      <c r="M76" s="22"/>
      <c r="N76" s="22"/>
      <c r="O76" s="22"/>
      <c r="P76" s="22"/>
      <c r="Q76" s="22"/>
      <c r="R76" s="23"/>
      <c r="S76" s="23"/>
      <c r="T76" s="23"/>
      <c r="U76" s="23"/>
      <c r="V76" s="23"/>
      <c r="W76" s="23"/>
      <c r="X76" s="23"/>
      <c r="Y76" s="23"/>
      <c r="Z76" s="23"/>
      <c r="AA76" s="6"/>
      <c r="AB76" s="6"/>
      <c r="AC76" s="6"/>
      <c r="AD76" s="6"/>
    </row>
    <row r="77" spans="1:30" ht="18" customHeight="1" x14ac:dyDescent="0.2">
      <c r="A77" s="19" t="s">
        <v>144</v>
      </c>
      <c r="B77" s="24" t="s">
        <v>145</v>
      </c>
      <c r="C77" s="24"/>
      <c r="D77" s="24" t="s">
        <v>22</v>
      </c>
      <c r="E77" s="25">
        <v>1</v>
      </c>
      <c r="F77" s="19" t="s">
        <v>342</v>
      </c>
      <c r="G77" s="26">
        <v>0</v>
      </c>
      <c r="H77" s="28">
        <v>308.3</v>
      </c>
      <c r="I77" s="28">
        <v>1233.21</v>
      </c>
      <c r="J77" s="21">
        <f t="shared" si="1"/>
        <v>1541.51</v>
      </c>
      <c r="K77" s="22"/>
      <c r="L77" s="22"/>
      <c r="M77" s="22"/>
      <c r="N77" s="22"/>
      <c r="O77" s="22"/>
      <c r="P77" s="22"/>
      <c r="Q77" s="22"/>
      <c r="R77" s="23"/>
      <c r="S77" s="23"/>
      <c r="T77" s="23"/>
      <c r="U77" s="23"/>
      <c r="V77" s="23"/>
      <c r="W77" s="23"/>
      <c r="X77" s="23"/>
      <c r="Y77" s="23"/>
      <c r="Z77" s="23"/>
      <c r="AA77" s="6"/>
      <c r="AB77" s="6"/>
      <c r="AC77" s="6"/>
      <c r="AD77" s="6"/>
    </row>
    <row r="78" spans="1:30" ht="18" customHeight="1" x14ac:dyDescent="0.2">
      <c r="A78" s="19" t="s">
        <v>147</v>
      </c>
      <c r="B78" s="24" t="s">
        <v>145</v>
      </c>
      <c r="C78" s="24"/>
      <c r="D78" s="24" t="s">
        <v>22</v>
      </c>
      <c r="E78" s="25">
        <v>1</v>
      </c>
      <c r="F78" s="19" t="s">
        <v>148</v>
      </c>
      <c r="G78" s="26">
        <v>0</v>
      </c>
      <c r="H78" s="28">
        <v>308.3</v>
      </c>
      <c r="I78" s="28">
        <v>1233.21</v>
      </c>
      <c r="J78" s="21">
        <f t="shared" si="1"/>
        <v>1541.51</v>
      </c>
      <c r="K78" s="22"/>
      <c r="L78" s="22"/>
      <c r="M78" s="22"/>
      <c r="N78" s="22"/>
      <c r="O78" s="22"/>
      <c r="P78" s="22"/>
      <c r="Q78" s="22"/>
      <c r="R78" s="23"/>
      <c r="S78" s="23"/>
      <c r="T78" s="23"/>
      <c r="U78" s="23"/>
      <c r="V78" s="23"/>
      <c r="W78" s="23"/>
      <c r="X78" s="23"/>
      <c r="Y78" s="23"/>
      <c r="Z78" s="23"/>
      <c r="AA78" s="6"/>
      <c r="AB78" s="6"/>
      <c r="AC78" s="6"/>
      <c r="AD78" s="6"/>
    </row>
    <row r="79" spans="1:30" ht="18" customHeight="1" x14ac:dyDescent="0.2">
      <c r="A79" s="19" t="s">
        <v>149</v>
      </c>
      <c r="B79" s="24" t="s">
        <v>145</v>
      </c>
      <c r="C79" s="24"/>
      <c r="D79" s="24" t="s">
        <v>22</v>
      </c>
      <c r="E79" s="25">
        <v>1</v>
      </c>
      <c r="F79" s="19" t="s">
        <v>150</v>
      </c>
      <c r="G79" s="26">
        <v>0</v>
      </c>
      <c r="H79" s="28">
        <v>308.3</v>
      </c>
      <c r="I79" s="28">
        <v>1233.21</v>
      </c>
      <c r="J79" s="21">
        <f t="shared" si="1"/>
        <v>1541.51</v>
      </c>
      <c r="K79" s="22"/>
      <c r="L79" s="22"/>
      <c r="M79" s="22"/>
      <c r="N79" s="22"/>
      <c r="O79" s="22"/>
      <c r="P79" s="22"/>
      <c r="Q79" s="22"/>
      <c r="R79" s="23"/>
      <c r="S79" s="23"/>
      <c r="T79" s="23"/>
      <c r="U79" s="23"/>
      <c r="V79" s="23"/>
      <c r="W79" s="23"/>
      <c r="X79" s="23"/>
      <c r="Y79" s="23"/>
      <c r="Z79" s="23"/>
      <c r="AA79" s="6"/>
      <c r="AB79" s="6"/>
      <c r="AC79" s="6"/>
      <c r="AD79" s="6"/>
    </row>
    <row r="80" spans="1:30" ht="18" customHeight="1" x14ac:dyDescent="0.2">
      <c r="A80" s="19" t="s">
        <v>151</v>
      </c>
      <c r="B80" s="24" t="s">
        <v>152</v>
      </c>
      <c r="C80" s="24"/>
      <c r="D80" s="24" t="s">
        <v>22</v>
      </c>
      <c r="E80" s="25">
        <v>1</v>
      </c>
      <c r="F80" s="19" t="s">
        <v>153</v>
      </c>
      <c r="G80" s="26">
        <v>0</v>
      </c>
      <c r="H80" s="28">
        <v>269.76</v>
      </c>
      <c r="I80" s="28">
        <v>1079.06</v>
      </c>
      <c r="J80" s="21">
        <f t="shared" si="1"/>
        <v>1348.82</v>
      </c>
      <c r="K80" s="22"/>
      <c r="L80" s="22"/>
      <c r="M80" s="22"/>
      <c r="N80" s="22"/>
      <c r="O80" s="22"/>
      <c r="P80" s="22"/>
      <c r="Q80" s="22"/>
      <c r="R80" s="23"/>
      <c r="S80" s="23"/>
      <c r="T80" s="23"/>
      <c r="U80" s="23"/>
      <c r="V80" s="23"/>
      <c r="W80" s="23"/>
      <c r="X80" s="23"/>
      <c r="Y80" s="23"/>
      <c r="Z80" s="23"/>
      <c r="AA80" s="6"/>
      <c r="AB80" s="6"/>
      <c r="AC80" s="6"/>
      <c r="AD80" s="6"/>
    </row>
    <row r="81" spans="1:30" ht="18" customHeight="1" x14ac:dyDescent="0.2">
      <c r="A81" s="19" t="s">
        <v>151</v>
      </c>
      <c r="B81" s="24" t="s">
        <v>152</v>
      </c>
      <c r="C81" s="24"/>
      <c r="D81" s="24" t="s">
        <v>22</v>
      </c>
      <c r="E81" s="25">
        <v>1</v>
      </c>
      <c r="F81" s="19" t="s">
        <v>154</v>
      </c>
      <c r="G81" s="26">
        <v>0</v>
      </c>
      <c r="H81" s="28">
        <v>269.76</v>
      </c>
      <c r="I81" s="28">
        <v>1079.06</v>
      </c>
      <c r="J81" s="21">
        <f t="shared" si="1"/>
        <v>1348.82</v>
      </c>
      <c r="K81" s="22"/>
      <c r="L81" s="22"/>
      <c r="M81" s="22"/>
      <c r="N81" s="22"/>
      <c r="O81" s="22"/>
      <c r="P81" s="22"/>
      <c r="Q81" s="22"/>
      <c r="R81" s="23"/>
      <c r="S81" s="23"/>
      <c r="T81" s="23"/>
      <c r="U81" s="23"/>
      <c r="V81" s="23"/>
      <c r="W81" s="23"/>
      <c r="X81" s="23"/>
      <c r="Y81" s="23"/>
      <c r="Z81" s="23"/>
      <c r="AA81" s="6"/>
      <c r="AB81" s="6"/>
      <c r="AC81" s="6"/>
      <c r="AD81" s="6"/>
    </row>
    <row r="82" spans="1:30" ht="18" customHeight="1" x14ac:dyDescent="0.2">
      <c r="A82" s="19" t="s">
        <v>155</v>
      </c>
      <c r="B82" s="24" t="s">
        <v>152</v>
      </c>
      <c r="C82" s="24"/>
      <c r="D82" s="24" t="s">
        <v>22</v>
      </c>
      <c r="E82" s="25">
        <v>1</v>
      </c>
      <c r="F82" s="19" t="s">
        <v>156</v>
      </c>
      <c r="G82" s="26">
        <v>0</v>
      </c>
      <c r="H82" s="28">
        <v>269.77999999999997</v>
      </c>
      <c r="I82" s="28">
        <v>1079.06</v>
      </c>
      <c r="J82" s="21">
        <f t="shared" si="1"/>
        <v>1348.84</v>
      </c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23"/>
      <c r="W82" s="23"/>
      <c r="X82" s="23"/>
      <c r="Y82" s="23"/>
      <c r="Z82" s="23"/>
      <c r="AA82" s="6"/>
      <c r="AB82" s="6"/>
      <c r="AC82" s="6"/>
      <c r="AD82" s="6"/>
    </row>
    <row r="83" spans="1:30" ht="35.1" customHeight="1" x14ac:dyDescent="0.2">
      <c r="A83" s="30" t="s">
        <v>157</v>
      </c>
      <c r="B83" s="31" t="s">
        <v>158</v>
      </c>
      <c r="C83" s="32" t="s">
        <v>159</v>
      </c>
      <c r="D83" s="33" t="s">
        <v>160</v>
      </c>
      <c r="E83" s="32" t="s">
        <v>161</v>
      </c>
      <c r="F83" s="34"/>
      <c r="G83" s="33" t="s">
        <v>162</v>
      </c>
      <c r="H83" s="32" t="s">
        <v>163</v>
      </c>
      <c r="I83" s="32" t="s">
        <v>164</v>
      </c>
      <c r="J83" s="35" t="s">
        <v>165</v>
      </c>
      <c r="K83" s="22"/>
      <c r="L83" s="22"/>
      <c r="M83" s="22"/>
      <c r="N83" s="22"/>
      <c r="O83" s="22"/>
      <c r="P83" s="22"/>
      <c r="Q83" s="22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8" customHeight="1" x14ac:dyDescent="0.2">
      <c r="A84" s="36" t="s">
        <v>166</v>
      </c>
      <c r="B84" s="25" t="s">
        <v>17</v>
      </c>
      <c r="C84" s="37">
        <f>SUMIFS($E$7:$E$82,$B$7:$B$82,"DAS",$D$7:$D$82,"&lt;&gt;VAGO")</f>
        <v>1</v>
      </c>
      <c r="D84" s="37">
        <f>SUMIFS($E$7:$E$82,$B$7:$B$82,"DAS",$D$7:$D$82,"VAGO")</f>
        <v>0</v>
      </c>
      <c r="E84" s="37">
        <f t="shared" ref="E84:E94" si="2">C84+D84</f>
        <v>1</v>
      </c>
      <c r="F84" s="38"/>
      <c r="G84" s="39">
        <f>SUMIF($B$7:$B$82,"DAS",$G$7:$G$82)</f>
        <v>0</v>
      </c>
      <c r="H84" s="39">
        <f>SUMIF($B$7:$B$82,"DAS",$H$7:$H$82)</f>
        <v>0</v>
      </c>
      <c r="I84" s="39">
        <f>SUMIF($B$7:$B$82,"DAS",$I$7:$I$82)</f>
        <v>18000</v>
      </c>
      <c r="J84" s="40">
        <f>SUMIF($B$7:$B$82,"DAS",$J$7:$J$82)</f>
        <v>18000</v>
      </c>
      <c r="K84" s="8"/>
      <c r="L84" s="8"/>
      <c r="M84" s="8"/>
      <c r="N84" s="8"/>
      <c r="O84" s="8"/>
      <c r="P84" s="8"/>
      <c r="Q84" s="8"/>
    </row>
    <row r="85" spans="1:30" ht="18" customHeight="1" x14ac:dyDescent="0.2">
      <c r="A85" s="36" t="s">
        <v>167</v>
      </c>
      <c r="B85" s="25" t="s">
        <v>21</v>
      </c>
      <c r="C85" s="37">
        <f>SUMIFS($E$7:$E$82,$B$7:$B$82,"DAS-1",$D$7:$D$82,"&lt;&gt;VAGO")</f>
        <v>2</v>
      </c>
      <c r="D85" s="37">
        <f>SUMIFS($E$7:$E$82,$B$7:$B$82,"DAS-1",$D$7:$D$82,"VAGO")</f>
        <v>0</v>
      </c>
      <c r="E85" s="37">
        <f t="shared" si="2"/>
        <v>2</v>
      </c>
      <c r="F85" s="36"/>
      <c r="G85" s="39">
        <f>SUMIF($B$7:$B$82,"DAS-1",$G$7:$G$82)</f>
        <v>0</v>
      </c>
      <c r="H85" s="39">
        <f>SUMIF($B$7:$B$82,"DAS-1",$H$7:$H$82)</f>
        <v>5200</v>
      </c>
      <c r="I85" s="39">
        <f>SUMIF($B$7:$B$82,"DAS-1",$I$7:$I$82)</f>
        <v>20800</v>
      </c>
      <c r="J85" s="40">
        <f>SUMIF($B$7:$B$82,"DAS-1",$J$7:$J$82)</f>
        <v>26000</v>
      </c>
      <c r="K85" s="8"/>
      <c r="L85" s="8"/>
      <c r="M85" s="8"/>
      <c r="N85" s="8"/>
      <c r="O85" s="8"/>
      <c r="P85" s="8"/>
      <c r="Q85" s="8"/>
    </row>
    <row r="86" spans="1:30" ht="18" customHeight="1" x14ac:dyDescent="0.2">
      <c r="A86" s="36" t="s">
        <v>168</v>
      </c>
      <c r="B86" s="25" t="s">
        <v>27</v>
      </c>
      <c r="C86" s="37">
        <f>SUMIFS($E$7:$E$82,$B$7:$B$82,"DAS-2",$D$7:$D$82,"&lt;&gt;VAGO")</f>
        <v>5</v>
      </c>
      <c r="D86" s="37">
        <f>SUMIFS($E$7:$E$82,$B$7:$B$82,"DAS-2",$D$7:$D$82,"VAGO")</f>
        <v>0</v>
      </c>
      <c r="E86" s="37">
        <f t="shared" si="2"/>
        <v>5</v>
      </c>
      <c r="F86" s="36"/>
      <c r="G86" s="39">
        <f>SUMIF($B$7:$B$82,"DAS-2",$G$7:$G$82)</f>
        <v>0</v>
      </c>
      <c r="H86" s="39">
        <f>SUMIF($B$7:$B$82,"DAS-2",$H$7:$H$82)</f>
        <v>6782.6</v>
      </c>
      <c r="I86" s="39">
        <f>SUMIF($B$7:$B$82,"DAS-2",$I$7:$I$82)</f>
        <v>33913.049999999996</v>
      </c>
      <c r="J86" s="40">
        <f>SUMIF($B$7:$B$82,"DAS-2",$J$7:$J$82)</f>
        <v>40695.65</v>
      </c>
      <c r="K86" s="8"/>
      <c r="L86" s="8"/>
      <c r="M86" s="8"/>
      <c r="N86" s="8"/>
      <c r="O86" s="8"/>
      <c r="P86" s="8"/>
      <c r="Q86" s="8"/>
    </row>
    <row r="87" spans="1:30" ht="18" customHeight="1" x14ac:dyDescent="0.2">
      <c r="A87" s="36" t="s">
        <v>169</v>
      </c>
      <c r="B87" s="25" t="s">
        <v>39</v>
      </c>
      <c r="C87" s="37">
        <f>SUMIFS($E$7:$E$82,$B$7:$B$82,"DAS-3",$D$7:$D$82,"&lt;&gt;VAGO")</f>
        <v>5</v>
      </c>
      <c r="D87" s="37">
        <f>SUMIFS($E$7:$E$82,$B$7:$B$82,"DAS-3",$D$7:$D$82,"VAGO")</f>
        <v>2</v>
      </c>
      <c r="E87" s="37">
        <f t="shared" si="2"/>
        <v>7</v>
      </c>
      <c r="F87" s="36"/>
      <c r="G87" s="39">
        <f>SUMIF($B$7:$B$82,"DAS-3",$G$7:$G$82)</f>
        <v>0</v>
      </c>
      <c r="H87" s="39">
        <f>SUMIF($B$7:$B$82,"DAS-3",$H$7:$H$82)</f>
        <v>7129.5</v>
      </c>
      <c r="I87" s="39">
        <f>SUMIF($B$7:$B$82,"DAS-3",$I$7:$I$82)</f>
        <v>28517.820000000003</v>
      </c>
      <c r="J87" s="40">
        <f>SUMIF($B$7:$B$82,"DAS-3",$J$7:$J$82)</f>
        <v>35647.32</v>
      </c>
      <c r="K87" s="8"/>
      <c r="L87" s="8"/>
      <c r="M87" s="8"/>
      <c r="N87" s="8"/>
      <c r="O87" s="8"/>
      <c r="P87" s="8"/>
      <c r="Q87" s="8"/>
    </row>
    <row r="88" spans="1:30" ht="18" customHeight="1" x14ac:dyDescent="0.2">
      <c r="A88" s="41" t="s">
        <v>170</v>
      </c>
      <c r="B88" s="25" t="s">
        <v>53</v>
      </c>
      <c r="C88" s="37">
        <f>SUMIFS($E$7:$E$82,$B$7:$B$82,"DAS-4",$D$7:$D$82,"&lt;&gt;VAGO")</f>
        <v>10</v>
      </c>
      <c r="D88" s="37">
        <f>SUMIFS($E$7:$E$82,$B$7:$B$82,"DAS-4",$D$7:$D$82,"VAGO")</f>
        <v>5</v>
      </c>
      <c r="E88" s="37">
        <f t="shared" si="2"/>
        <v>15</v>
      </c>
      <c r="F88" s="41"/>
      <c r="G88" s="39">
        <f>SUMIF($B$7:$B$82,"DAS-4",$G$7:$G$82)</f>
        <v>0</v>
      </c>
      <c r="H88" s="39">
        <f>SUMIF($B$7:$B$82,"DAS-4",$H$7:$H$82)</f>
        <v>14413.080000000002</v>
      </c>
      <c r="I88" s="39">
        <f>SUMIF($B$7:$B$82,"DAS-4",$I$7:$I$82)</f>
        <v>57652.21</v>
      </c>
      <c r="J88" s="40">
        <f>SUMIF($B$7:$B$82,"DAS-4",$J$7:$J$82)</f>
        <v>72065.289999999994</v>
      </c>
      <c r="K88" s="8"/>
      <c r="L88" s="8"/>
      <c r="M88" s="8"/>
      <c r="N88" s="8"/>
      <c r="O88" s="8"/>
      <c r="P88" s="8"/>
      <c r="Q88" s="8"/>
    </row>
    <row r="89" spans="1:30" ht="18" customHeight="1" x14ac:dyDescent="0.2">
      <c r="A89" s="41" t="s">
        <v>171</v>
      </c>
      <c r="B89" s="25" t="s">
        <v>78</v>
      </c>
      <c r="C89" s="37">
        <f>SUMIFS($E$7:$E$82,$B$7:$B$82,"DAS-5",$D$7:$D$82,"&lt;&gt;VAGO")</f>
        <v>6</v>
      </c>
      <c r="D89" s="37">
        <f>SUMIFS($E$7:$E$82,$B$7:$B$82,"DAS-5",$D$7:$D$82,"VAGO")</f>
        <v>4</v>
      </c>
      <c r="E89" s="37">
        <f t="shared" si="2"/>
        <v>10</v>
      </c>
      <c r="F89" s="41"/>
      <c r="G89" s="39">
        <f>SUMIF($B$7:$B$82,"DAS-5",$G$7:$G$82)</f>
        <v>0</v>
      </c>
      <c r="H89" s="39">
        <f>SUMIF($B$7:$B$82,"DAS-5",$H$7:$H$82)</f>
        <v>5395.2999999999993</v>
      </c>
      <c r="I89" s="39">
        <f>SUMIF($B$7:$B$82,"DAS-5",$I$7:$I$82)</f>
        <v>25897.26</v>
      </c>
      <c r="J89" s="40">
        <f>SUMIF($B$7:$B$82,"DAS-5",$J$7:$J$82)</f>
        <v>31292.560000000001</v>
      </c>
      <c r="K89" s="8"/>
      <c r="L89" s="8"/>
      <c r="M89" s="8"/>
      <c r="N89" s="8"/>
      <c r="O89" s="8"/>
      <c r="P89" s="8"/>
      <c r="Q89" s="8"/>
    </row>
    <row r="90" spans="1:30" ht="18" customHeight="1" x14ac:dyDescent="0.2">
      <c r="A90" s="41" t="s">
        <v>172</v>
      </c>
      <c r="B90" s="25" t="s">
        <v>93</v>
      </c>
      <c r="C90" s="37">
        <f>SUMIFS($E$7:$E$82,$B$7:$B$82,"CAA-1",$D$7:$D$82,"&lt;&gt;VAGO")</f>
        <v>0</v>
      </c>
      <c r="D90" s="37">
        <f>SUMIFS($E$7:$E$82,$B$7:$B$82,"CAA-1",$D$7:$D$82,"VAGO")</f>
        <v>1</v>
      </c>
      <c r="E90" s="37">
        <f t="shared" si="2"/>
        <v>1</v>
      </c>
      <c r="F90" s="41"/>
      <c r="G90" s="39">
        <f>SUMIF($B$7:$B$82,"CAA-1",$G$7:$G$82)</f>
        <v>0</v>
      </c>
      <c r="H90" s="39">
        <f>SUMIF($B$7:$B$82,"CAA-1",$H$7:$H$82)</f>
        <v>0</v>
      </c>
      <c r="I90" s="39">
        <f>SUMIF($B$7:$B$82,"CAA-1",$I$7:$I$82)</f>
        <v>0</v>
      </c>
      <c r="J90" s="40">
        <f>SUMIF($B$7:$B$82,"CAA-1",$J$7:$J$82)</f>
        <v>0</v>
      </c>
      <c r="K90" s="8"/>
      <c r="L90" s="8"/>
      <c r="M90" s="8"/>
      <c r="N90" s="8"/>
      <c r="O90" s="8"/>
      <c r="P90" s="8"/>
      <c r="Q90" s="8"/>
    </row>
    <row r="91" spans="1:30" ht="18" customHeight="1" x14ac:dyDescent="0.2">
      <c r="A91" s="41" t="s">
        <v>173</v>
      </c>
      <c r="B91" s="25" t="s">
        <v>95</v>
      </c>
      <c r="C91" s="37">
        <f>SUMIFS($E$7:$E$82,$B$7:$B$82,"CAA-2",$D$7:$D$82,"&lt;&gt;VAGO")</f>
        <v>14</v>
      </c>
      <c r="D91" s="37">
        <f>SUMIFS($E$7:$E$82,$B$7:$B$82,"CAA-2",$D$7:$D$82,"VAGO")</f>
        <v>3</v>
      </c>
      <c r="E91" s="37">
        <f t="shared" si="2"/>
        <v>17</v>
      </c>
      <c r="F91" s="41"/>
      <c r="G91" s="39">
        <f>SUMIF($B$7:$B$82,"CAA-2",$G$7:$G$82)</f>
        <v>0</v>
      </c>
      <c r="H91" s="39">
        <f>SUMIF($B$7:$B$82,"CAA-2",$H$7:$H$82)</f>
        <v>10790.5</v>
      </c>
      <c r="I91" s="39">
        <f>SUMIF($B$7:$B$82,"CAA-2",$I$7:$I$82)</f>
        <v>43162.140000000014</v>
      </c>
      <c r="J91" s="40">
        <f>SUMIF($B$7:$B$82,"CAA-2",$J$7:$J$82)</f>
        <v>53952.640000000021</v>
      </c>
      <c r="K91" s="8"/>
      <c r="L91" s="8"/>
      <c r="M91" s="8"/>
      <c r="N91" s="8"/>
      <c r="O91" s="8"/>
      <c r="P91" s="8"/>
      <c r="Q91" s="8"/>
    </row>
    <row r="92" spans="1:30" ht="18" customHeight="1" x14ac:dyDescent="0.2">
      <c r="A92" s="41" t="s">
        <v>174</v>
      </c>
      <c r="B92" s="25" t="s">
        <v>125</v>
      </c>
      <c r="C92" s="37">
        <f>SUMIFS($E$7:$E$82,$B$7:$B$82,"CAA-3",$D$7:$D$82,"&lt;&gt;VAGO")</f>
        <v>9</v>
      </c>
      <c r="D92" s="37">
        <f>SUMIFS($E$7:$E$82,$B$7:$B$82,"CAA-3",$D$7:$D$82,"VAGO")</f>
        <v>3</v>
      </c>
      <c r="E92" s="37">
        <f t="shared" si="2"/>
        <v>12</v>
      </c>
      <c r="F92" s="36"/>
      <c r="G92" s="39">
        <f>SUMIF($B$7:$B$82,"CAA-3",$G$7:$G$82)</f>
        <v>0</v>
      </c>
      <c r="H92" s="39">
        <f>SUMIF($B$7:$B$82,"CAA-3",$H$7:$H$82)</f>
        <v>4508.9099999999989</v>
      </c>
      <c r="I92" s="39">
        <f>SUMIF($B$7:$B$82,"CAA-3",$I$7:$I$82)</f>
        <v>18035.639999999996</v>
      </c>
      <c r="J92" s="40">
        <f>SUMIF($B$7:$B$82,"CAA-3",$J$7:$J$82)</f>
        <v>22544.550000000003</v>
      </c>
      <c r="K92" s="8"/>
      <c r="L92" s="8"/>
      <c r="M92" s="8"/>
      <c r="N92" s="8"/>
      <c r="O92" s="8"/>
      <c r="P92" s="8"/>
      <c r="Q92" s="8"/>
    </row>
    <row r="93" spans="1:30" ht="18" customHeight="1" x14ac:dyDescent="0.2">
      <c r="A93" s="41" t="s">
        <v>175</v>
      </c>
      <c r="B93" s="25" t="s">
        <v>145</v>
      </c>
      <c r="C93" s="37">
        <f>SUMIFS($E$7:$E$82,$B$7:$B$82,"CAA-4",$D$7:$D$82,"&lt;&gt;VAGO")</f>
        <v>3</v>
      </c>
      <c r="D93" s="37">
        <f>SUMIFS($E$7:$E$82,$B$7:$B$82,"CAA-4",$D$7:$D$82,"VAGO")</f>
        <v>0</v>
      </c>
      <c r="E93" s="37">
        <f t="shared" si="2"/>
        <v>3</v>
      </c>
      <c r="F93" s="36"/>
      <c r="G93" s="39">
        <f>SUMIF($B$7:$B$82,"CAA-4",$G$7:$G$82)</f>
        <v>0</v>
      </c>
      <c r="H93" s="39">
        <f>SUMIF($B$7:$B$82,"CAA-4",$H$7:$H$82)</f>
        <v>924.90000000000009</v>
      </c>
      <c r="I93" s="39">
        <f>SUMIF($B$7:$B$82,"CAA-4",$I$7:$I$82)</f>
        <v>3699.63</v>
      </c>
      <c r="J93" s="40">
        <f>SUMIF($B$7:$B$82,"CAA-4",$J$7:$J$82)</f>
        <v>4624.53</v>
      </c>
      <c r="K93" s="8"/>
      <c r="L93" s="8"/>
      <c r="M93" s="8"/>
      <c r="N93" s="8"/>
      <c r="O93" s="8"/>
      <c r="P93" s="8"/>
      <c r="Q93" s="8"/>
    </row>
    <row r="94" spans="1:30" ht="18" customHeight="1" x14ac:dyDescent="0.2">
      <c r="A94" s="41" t="s">
        <v>176</v>
      </c>
      <c r="B94" s="25" t="s">
        <v>152</v>
      </c>
      <c r="C94" s="37">
        <f>SUMIFS($E$7:$E$82,$B$7:$B$82,"CAA-5",$D$7:$D$82,"&lt;&gt;VAGO")</f>
        <v>3</v>
      </c>
      <c r="D94" s="37">
        <f>SUMIFS($E$7:$E$82,$B$7:$B$82,"CAA-5",$D$7:$D$82,"VAGO")</f>
        <v>0</v>
      </c>
      <c r="E94" s="37">
        <f t="shared" si="2"/>
        <v>3</v>
      </c>
      <c r="F94" s="36"/>
      <c r="G94" s="39">
        <f>SUMIF($B$7:$B$82,"CAA-5",$G$7:$G$82)</f>
        <v>0</v>
      </c>
      <c r="H94" s="39">
        <f>SUMIF($B$7:$B$82,"CAA-5",$H$7:$H$82)</f>
        <v>809.3</v>
      </c>
      <c r="I94" s="39">
        <f>SUMIF($B$7:$B$82,"CAA-5",$I$7:$I$82)</f>
        <v>3237.18</v>
      </c>
      <c r="J94" s="40">
        <f>SUMIF($B$7:$B$82,"CAA-5",$J$7:$J$82)</f>
        <v>4046.4799999999996</v>
      </c>
      <c r="K94" s="8"/>
      <c r="L94" s="8"/>
      <c r="M94" s="8"/>
      <c r="N94" s="8"/>
      <c r="O94" s="8"/>
      <c r="P94" s="8"/>
      <c r="Q94" s="8"/>
    </row>
    <row r="95" spans="1:30" ht="35.1" customHeight="1" x14ac:dyDescent="0.2">
      <c r="A95" s="30" t="s">
        <v>177</v>
      </c>
      <c r="B95" s="42"/>
      <c r="C95" s="33">
        <f>SUM(C84:C94)</f>
        <v>58</v>
      </c>
      <c r="D95" s="33">
        <f>SUM(D84:D94)</f>
        <v>18</v>
      </c>
      <c r="E95" s="33">
        <f>SUM(E84:E94)</f>
        <v>76</v>
      </c>
      <c r="F95" s="34"/>
      <c r="G95" s="43">
        <f>SUM(G84:G94)</f>
        <v>0</v>
      </c>
      <c r="H95" s="43">
        <f>SUM(H84:H94)</f>
        <v>55954.09</v>
      </c>
      <c r="I95" s="43">
        <f>SUM(I84:I94)</f>
        <v>252914.93</v>
      </c>
      <c r="J95" s="44">
        <f>SUM(J84:J94)</f>
        <v>308869.02</v>
      </c>
      <c r="K95" s="8"/>
      <c r="L95" s="8"/>
      <c r="M95" s="8"/>
      <c r="N95" s="8"/>
      <c r="O95" s="8"/>
      <c r="P95" s="8"/>
      <c r="Q95" s="8"/>
    </row>
    <row r="96" spans="1:30" ht="18" customHeight="1" x14ac:dyDescent="0.2">
      <c r="A96" s="45"/>
      <c r="B96" s="46"/>
      <c r="C96" s="46"/>
      <c r="D96" s="46"/>
      <c r="E96" s="46"/>
      <c r="F96" s="45"/>
      <c r="G96" s="46"/>
      <c r="H96" s="47"/>
      <c r="I96" s="47"/>
      <c r="J96" s="48"/>
      <c r="K96" s="8"/>
      <c r="L96" s="8"/>
      <c r="M96" s="8"/>
      <c r="N96" s="8"/>
      <c r="O96" s="8"/>
      <c r="P96" s="8"/>
      <c r="Q96" s="8"/>
    </row>
    <row r="97" spans="1:30" ht="35.1" customHeight="1" x14ac:dyDescent="0.2">
      <c r="A97" s="86" t="s">
        <v>178</v>
      </c>
      <c r="B97" s="87"/>
      <c r="C97" s="87"/>
      <c r="D97" s="87"/>
      <c r="E97" s="87"/>
      <c r="F97" s="87"/>
      <c r="G97" s="87"/>
      <c r="H97" s="87"/>
      <c r="I97" s="87"/>
      <c r="J97" s="50"/>
      <c r="K97" s="7"/>
      <c r="L97" s="8"/>
      <c r="M97" s="8"/>
      <c r="N97" s="8"/>
      <c r="O97" s="8"/>
      <c r="P97" s="8"/>
      <c r="Q97" s="8"/>
    </row>
    <row r="98" spans="1:30" ht="35.1" customHeight="1" x14ac:dyDescent="0.2">
      <c r="A98" s="51" t="s">
        <v>179</v>
      </c>
      <c r="B98" s="49" t="s">
        <v>180</v>
      </c>
      <c r="C98" s="49" t="s">
        <v>181</v>
      </c>
      <c r="D98" s="49" t="s">
        <v>182</v>
      </c>
      <c r="E98" s="49" t="s">
        <v>183</v>
      </c>
      <c r="F98" s="52" t="s">
        <v>184</v>
      </c>
      <c r="G98" s="53" t="s">
        <v>185</v>
      </c>
      <c r="H98" s="53" t="s">
        <v>186</v>
      </c>
      <c r="I98" s="49" t="s">
        <v>187</v>
      </c>
      <c r="J98" s="54"/>
      <c r="K98" s="7"/>
      <c r="L98" s="13"/>
      <c r="M98" s="13"/>
      <c r="N98" s="13"/>
      <c r="O98" s="13"/>
      <c r="P98" s="13"/>
      <c r="Q98" s="13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ht="18" customHeight="1" x14ac:dyDescent="0.2">
      <c r="A99" s="19" t="s">
        <v>188</v>
      </c>
      <c r="B99" s="24" t="s">
        <v>189</v>
      </c>
      <c r="C99" s="78" t="s">
        <v>190</v>
      </c>
      <c r="D99" s="24" t="s">
        <v>28</v>
      </c>
      <c r="E99" s="55">
        <v>1</v>
      </c>
      <c r="F99" s="19" t="s">
        <v>191</v>
      </c>
      <c r="G99" s="26">
        <v>0</v>
      </c>
      <c r="H99" s="56">
        <v>6782.61</v>
      </c>
      <c r="I99" s="56">
        <f t="shared" ref="I99:I104" si="3">SUM(G99:H99)</f>
        <v>6782.61</v>
      </c>
      <c r="J99" s="50"/>
      <c r="K99" s="22"/>
      <c r="L99" s="22"/>
      <c r="M99" s="22"/>
      <c r="N99" s="22"/>
      <c r="O99" s="22"/>
      <c r="P99" s="22"/>
      <c r="Q99" s="22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8" customHeight="1" x14ac:dyDescent="0.2">
      <c r="A100" s="19" t="s">
        <v>192</v>
      </c>
      <c r="B100" s="24" t="s">
        <v>193</v>
      </c>
      <c r="C100" s="24"/>
      <c r="D100" s="24" t="s">
        <v>48</v>
      </c>
      <c r="E100" s="55">
        <v>1</v>
      </c>
      <c r="F100" s="19"/>
      <c r="G100" s="26">
        <v>0</v>
      </c>
      <c r="H100" s="56"/>
      <c r="I100" s="56">
        <f t="shared" si="3"/>
        <v>0</v>
      </c>
      <c r="J100" s="50"/>
      <c r="K100" s="22"/>
      <c r="L100" s="22"/>
      <c r="M100" s="22"/>
      <c r="N100" s="22"/>
      <c r="O100" s="22"/>
      <c r="P100" s="22"/>
      <c r="Q100" s="22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8" customHeight="1" x14ac:dyDescent="0.2">
      <c r="A101" s="19" t="s">
        <v>61</v>
      </c>
      <c r="B101" s="24" t="s">
        <v>193</v>
      </c>
      <c r="C101" s="78" t="s">
        <v>194</v>
      </c>
      <c r="D101" s="24" t="s">
        <v>28</v>
      </c>
      <c r="E101" s="55">
        <v>1</v>
      </c>
      <c r="F101" s="19" t="s">
        <v>195</v>
      </c>
      <c r="G101" s="26">
        <v>0</v>
      </c>
      <c r="H101" s="56">
        <v>5703.56</v>
      </c>
      <c r="I101" s="56">
        <f t="shared" si="3"/>
        <v>5703.56</v>
      </c>
      <c r="J101" s="50"/>
      <c r="K101" s="22"/>
      <c r="L101" s="22"/>
      <c r="M101" s="22"/>
      <c r="N101" s="22"/>
      <c r="O101" s="22"/>
      <c r="P101" s="22"/>
      <c r="Q101" s="22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8" customHeight="1" x14ac:dyDescent="0.2">
      <c r="A102" s="19" t="s">
        <v>196</v>
      </c>
      <c r="B102" s="24" t="s">
        <v>197</v>
      </c>
      <c r="C102" s="78" t="s">
        <v>198</v>
      </c>
      <c r="D102" s="24" t="s">
        <v>28</v>
      </c>
      <c r="E102" s="55">
        <v>1</v>
      </c>
      <c r="F102" s="19" t="s">
        <v>199</v>
      </c>
      <c r="G102" s="26">
        <v>0</v>
      </c>
      <c r="H102" s="56">
        <v>5241.1099999999997</v>
      </c>
      <c r="I102" s="56">
        <f t="shared" si="3"/>
        <v>5241.1099999999997</v>
      </c>
      <c r="J102" s="50"/>
      <c r="K102" s="22"/>
      <c r="L102" s="22"/>
      <c r="M102" s="22"/>
      <c r="N102" s="22"/>
      <c r="O102" s="22"/>
      <c r="P102" s="22"/>
      <c r="Q102" s="22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8" customHeight="1" x14ac:dyDescent="0.2">
      <c r="A103" s="19" t="s">
        <v>200</v>
      </c>
      <c r="B103" s="24" t="s">
        <v>197</v>
      </c>
      <c r="C103" s="78" t="s">
        <v>201</v>
      </c>
      <c r="D103" s="24" t="s">
        <v>28</v>
      </c>
      <c r="E103" s="55">
        <v>1</v>
      </c>
      <c r="F103" s="19" t="s">
        <v>202</v>
      </c>
      <c r="G103" s="26">
        <v>0</v>
      </c>
      <c r="H103" s="56">
        <v>5241.1099999999997</v>
      </c>
      <c r="I103" s="56">
        <f t="shared" si="3"/>
        <v>5241.1099999999997</v>
      </c>
      <c r="J103" s="50"/>
      <c r="K103" s="22"/>
      <c r="L103" s="22"/>
      <c r="M103" s="22"/>
      <c r="N103" s="22"/>
      <c r="O103" s="22"/>
      <c r="P103" s="22"/>
      <c r="Q103" s="22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8" customHeight="1" x14ac:dyDescent="0.2">
      <c r="A104" s="19" t="s">
        <v>203</v>
      </c>
      <c r="B104" s="24" t="s">
        <v>204</v>
      </c>
      <c r="C104" s="78" t="s">
        <v>205</v>
      </c>
      <c r="D104" s="24" t="s">
        <v>28</v>
      </c>
      <c r="E104" s="55">
        <v>1</v>
      </c>
      <c r="F104" s="19" t="s">
        <v>206</v>
      </c>
      <c r="G104" s="26">
        <v>0</v>
      </c>
      <c r="H104" s="56">
        <v>4316.21</v>
      </c>
      <c r="I104" s="56">
        <f t="shared" si="3"/>
        <v>4316.21</v>
      </c>
      <c r="J104" s="50"/>
      <c r="K104" s="22"/>
      <c r="L104" s="22"/>
      <c r="M104" s="22"/>
      <c r="N104" s="22"/>
      <c r="O104" s="22"/>
      <c r="P104" s="22"/>
      <c r="Q104" s="22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60" x14ac:dyDescent="0.2">
      <c r="A105" s="30" t="s">
        <v>207</v>
      </c>
      <c r="B105" s="31" t="s">
        <v>208</v>
      </c>
      <c r="C105" s="32" t="s">
        <v>209</v>
      </c>
      <c r="D105" s="33" t="s">
        <v>210</v>
      </c>
      <c r="E105" s="49" t="s">
        <v>211</v>
      </c>
      <c r="F105" s="57"/>
      <c r="G105" s="53" t="s">
        <v>212</v>
      </c>
      <c r="H105" s="53" t="s">
        <v>213</v>
      </c>
      <c r="I105" s="49" t="s">
        <v>214</v>
      </c>
      <c r="J105" s="50"/>
      <c r="K105" s="7"/>
      <c r="L105" s="7"/>
      <c r="M105" s="7"/>
      <c r="N105" s="7"/>
      <c r="O105" s="7"/>
      <c r="P105" s="7"/>
      <c r="Q105" s="7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0" ht="18" customHeight="1" x14ac:dyDescent="0.2">
      <c r="A106" s="36" t="s">
        <v>215</v>
      </c>
      <c r="B106" s="39" t="s">
        <v>189</v>
      </c>
      <c r="C106" s="37">
        <f>SUMIFS($E$99:$E$104,$B$99:$B$104,"FDA",$D$99:$D$104,"&lt;&gt;VAGO")</f>
        <v>1</v>
      </c>
      <c r="D106" s="37">
        <f>SUMIFS($E$99:$E$104,$B$99:$B$104,"FDA",$D$99:$D$104,"VAGO")</f>
        <v>0</v>
      </c>
      <c r="E106" s="37">
        <f t="shared" ref="E106:E110" si="4">C106+D106</f>
        <v>1</v>
      </c>
      <c r="F106" s="38"/>
      <c r="G106" s="39">
        <f>SUMIF($B$99:$B$104,"FDA",$G$99:$G$104)</f>
        <v>0</v>
      </c>
      <c r="H106" s="39">
        <f>SUMIF($B$99:$B$104,"FDA",$H$99:$H$104)</f>
        <v>6782.61</v>
      </c>
      <c r="I106" s="39">
        <f>SUMIF($B$99:$B$104,"FDA",$I$99:$I$104)</f>
        <v>6782.61</v>
      </c>
      <c r="J106" s="58"/>
      <c r="K106" s="7"/>
      <c r="L106" s="22"/>
      <c r="M106" s="22"/>
      <c r="N106" s="22"/>
      <c r="O106" s="22"/>
      <c r="P106" s="22"/>
      <c r="Q106" s="22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8" customHeight="1" x14ac:dyDescent="0.2">
      <c r="A107" s="36" t="s">
        <v>216</v>
      </c>
      <c r="B107" s="39" t="s">
        <v>193</v>
      </c>
      <c r="C107" s="37">
        <f>SUMIFS($E$99:$E$104,$B$99:$B$104,"FDA-1",$D$99:$D$104,"&lt;&gt;VAGO")</f>
        <v>1</v>
      </c>
      <c r="D107" s="37">
        <f>SUMIFS($E$99:$E$104,$B$99:$B$104,"FDA-1",$D$99:$D$104,"VAGO")</f>
        <v>1</v>
      </c>
      <c r="E107" s="37">
        <f t="shared" si="4"/>
        <v>2</v>
      </c>
      <c r="F107" s="38"/>
      <c r="G107" s="39">
        <f>SUMIF($B$99:$B$104,"FDA-1",$G$99:$G$104)</f>
        <v>0</v>
      </c>
      <c r="H107" s="39">
        <f>SUMIF($B$99:$B$104,"FDA-1",$H$99:$H$104)</f>
        <v>5703.56</v>
      </c>
      <c r="I107" s="39">
        <f>SUMIF($B$99:$B$104,"FDA-1",$I$99:$I$104)</f>
        <v>5703.56</v>
      </c>
      <c r="J107" s="58"/>
      <c r="K107" s="7"/>
      <c r="L107" s="22"/>
      <c r="M107" s="22"/>
      <c r="N107" s="22"/>
      <c r="O107" s="22"/>
      <c r="P107" s="22"/>
      <c r="Q107" s="22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8" customHeight="1" x14ac:dyDescent="0.2">
      <c r="A108" s="36" t="s">
        <v>217</v>
      </c>
      <c r="B108" s="39" t="s">
        <v>197</v>
      </c>
      <c r="C108" s="37">
        <f>SUMIFS($E$99:$E$104,$B$99:$B$104,"FDA-2",$D$99:$D$104,"&lt;&gt;VAGO")</f>
        <v>2</v>
      </c>
      <c r="D108" s="37">
        <f>SUMIFS($E$99:$E$104,$B$99:$B$104,"FDA-2",$D$99:$D$104,"VAGO")</f>
        <v>0</v>
      </c>
      <c r="E108" s="37">
        <f t="shared" si="4"/>
        <v>2</v>
      </c>
      <c r="F108" s="36"/>
      <c r="G108" s="39">
        <f>SUMIF($B$99:$B$104,"FDA-2",$G$99:$G$104)</f>
        <v>0</v>
      </c>
      <c r="H108" s="39">
        <f>SUMIF($B$99:$B$104,"FDA-2",$H$99:$H$104)</f>
        <v>10482.219999999999</v>
      </c>
      <c r="I108" s="39">
        <f>SUMIF($B$99:$B$104,"FDA-2",$I$99:$I$104)</f>
        <v>10482.219999999999</v>
      </c>
      <c r="J108" s="58"/>
      <c r="K108" s="7"/>
      <c r="L108" s="22"/>
      <c r="M108" s="22"/>
      <c r="N108" s="22"/>
      <c r="O108" s="22"/>
      <c r="P108" s="22"/>
      <c r="Q108" s="22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8" customHeight="1" x14ac:dyDescent="0.2">
      <c r="A109" s="36" t="s">
        <v>218</v>
      </c>
      <c r="B109" s="39" t="s">
        <v>204</v>
      </c>
      <c r="C109" s="37">
        <f>SUMIFS($E$99:$E$104,$B$99:$B$104,"FDA-3",$D$99:$D$104,"&lt;&gt;VAGO")</f>
        <v>1</v>
      </c>
      <c r="D109" s="37">
        <f>SUMIFS($E$99:$E$104,$B$99:$B$104,"FDA-3",$D$99:$D$104,"VAGO")</f>
        <v>0</v>
      </c>
      <c r="E109" s="37">
        <f t="shared" si="4"/>
        <v>1</v>
      </c>
      <c r="F109" s="41"/>
      <c r="G109" s="39">
        <f>SUMIF($B$99:$B$104,"FDA-3",$G$99:$G$104)</f>
        <v>0</v>
      </c>
      <c r="H109" s="39">
        <f>SUMIF($B$99:$B$104,"FDA-3",$H$99:$H$104)</f>
        <v>4316.21</v>
      </c>
      <c r="I109" s="39">
        <f>SUMIF($B$99:$B$104,"FDA-3",$I$99:$I$104)</f>
        <v>4316.21</v>
      </c>
      <c r="J109" s="58"/>
      <c r="K109" s="7"/>
      <c r="L109" s="22"/>
      <c r="M109" s="22"/>
      <c r="N109" s="22"/>
      <c r="O109" s="22"/>
      <c r="P109" s="22"/>
      <c r="Q109" s="22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8" customHeight="1" x14ac:dyDescent="0.2">
      <c r="A110" s="36" t="s">
        <v>219</v>
      </c>
      <c r="B110" s="39" t="s">
        <v>220</v>
      </c>
      <c r="C110" s="37">
        <f>SUMIFS($E$99:$E$104,$B$99:$B$104,"FDA-4",$D$99:$D$104,"&lt;&gt;VAGO")</f>
        <v>0</v>
      </c>
      <c r="D110" s="37">
        <f>SUMIFS($E$99:$E$104,$B$99:$B$104,"FDA-4",$D$99:$D$104,"VAGO")</f>
        <v>0</v>
      </c>
      <c r="E110" s="37">
        <f t="shared" si="4"/>
        <v>0</v>
      </c>
      <c r="F110" s="36"/>
      <c r="G110" s="39">
        <f>SUMIF($B$99:$B$104,"FDA-4",$G$99:$G$104)</f>
        <v>0</v>
      </c>
      <c r="H110" s="39">
        <f>SUMIF($B$99:$B$104,"FDA-4",$H$99:$H$104)</f>
        <v>0</v>
      </c>
      <c r="I110" s="39">
        <f>SUMIF($B$99:$B$104,"FDA-4",$I$99:$I$104)</f>
        <v>0</v>
      </c>
      <c r="J110" s="58"/>
      <c r="K110" s="7"/>
      <c r="L110" s="22"/>
      <c r="M110" s="22"/>
      <c r="N110" s="22"/>
      <c r="O110" s="22"/>
      <c r="P110" s="22"/>
      <c r="Q110" s="22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35.1" customHeight="1" x14ac:dyDescent="0.2">
      <c r="A111" s="30" t="s">
        <v>221</v>
      </c>
      <c r="B111" s="42"/>
      <c r="C111" s="33">
        <f>SUM(C106:C110)</f>
        <v>5</v>
      </c>
      <c r="D111" s="33">
        <f>SUM(D106:D110)</f>
        <v>1</v>
      </c>
      <c r="E111" s="33">
        <f>SUM(E106:E110)</f>
        <v>6</v>
      </c>
      <c r="F111" s="34"/>
      <c r="G111" s="43">
        <f>SUM(G106:G110)</f>
        <v>0</v>
      </c>
      <c r="H111" s="43">
        <f>SUM(H106:H110)</f>
        <v>27284.6</v>
      </c>
      <c r="I111" s="43">
        <f>SUM(I106:I110)</f>
        <v>27284.6</v>
      </c>
      <c r="J111" s="58"/>
      <c r="K111" s="7"/>
      <c r="L111" s="22"/>
      <c r="M111" s="22"/>
      <c r="N111" s="22"/>
      <c r="O111" s="22"/>
      <c r="P111" s="22"/>
      <c r="Q111" s="22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8" customHeight="1" x14ac:dyDescent="0.2">
      <c r="A112" s="59"/>
      <c r="B112" s="60"/>
      <c r="C112" s="60"/>
      <c r="D112" s="60"/>
      <c r="E112" s="60"/>
      <c r="F112" s="59"/>
      <c r="G112" s="60"/>
      <c r="H112" s="60"/>
      <c r="I112" s="61"/>
      <c r="J112" s="58"/>
      <c r="K112" s="7"/>
      <c r="L112" s="22"/>
      <c r="M112" s="22"/>
      <c r="N112" s="22"/>
      <c r="O112" s="22"/>
      <c r="P112" s="22"/>
      <c r="Q112" s="22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35.1" customHeight="1" x14ac:dyDescent="0.2">
      <c r="A113" s="86" t="s">
        <v>222</v>
      </c>
      <c r="B113" s="87"/>
      <c r="C113" s="87"/>
      <c r="D113" s="87"/>
      <c r="E113" s="87"/>
      <c r="F113" s="87"/>
      <c r="G113" s="87"/>
      <c r="H113" s="87"/>
      <c r="I113" s="87"/>
      <c r="J113" s="58"/>
      <c r="K113" s="7"/>
      <c r="L113" s="22"/>
      <c r="M113" s="22"/>
      <c r="N113" s="22"/>
      <c r="O113" s="22"/>
      <c r="P113" s="22"/>
      <c r="Q113" s="22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35.1" customHeight="1" x14ac:dyDescent="0.2">
      <c r="A114" s="62" t="s">
        <v>223</v>
      </c>
      <c r="B114" s="49" t="s">
        <v>224</v>
      </c>
      <c r="C114" s="49" t="s">
        <v>225</v>
      </c>
      <c r="D114" s="49" t="s">
        <v>226</v>
      </c>
      <c r="E114" s="49" t="s">
        <v>227</v>
      </c>
      <c r="F114" s="52" t="s">
        <v>228</v>
      </c>
      <c r="G114" s="49" t="s">
        <v>229</v>
      </c>
      <c r="H114" s="49" t="s">
        <v>230</v>
      </c>
      <c r="I114" s="49" t="s">
        <v>231</v>
      </c>
      <c r="J114" s="63"/>
      <c r="K114" s="7"/>
      <c r="L114" s="7"/>
      <c r="M114" s="7"/>
      <c r="N114" s="7"/>
      <c r="O114" s="7"/>
      <c r="P114" s="7"/>
      <c r="Q114" s="7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1:30" ht="18" customHeight="1" x14ac:dyDescent="0.2">
      <c r="A115" s="19" t="s">
        <v>232</v>
      </c>
      <c r="B115" s="24" t="s">
        <v>233</v>
      </c>
      <c r="C115" s="79" t="s">
        <v>234</v>
      </c>
      <c r="D115" s="24" t="s">
        <v>28</v>
      </c>
      <c r="E115" s="55">
        <v>1</v>
      </c>
      <c r="F115" s="64" t="s">
        <v>235</v>
      </c>
      <c r="G115" s="26">
        <v>0</v>
      </c>
      <c r="H115" s="65">
        <v>1392.8</v>
      </c>
      <c r="I115" s="39">
        <f t="shared" ref="I115:I131" si="5">SUM(G115:H115)</f>
        <v>1392.8</v>
      </c>
      <c r="J115" s="58"/>
      <c r="K115" s="22"/>
      <c r="L115" s="22"/>
      <c r="M115" s="22"/>
      <c r="N115" s="22"/>
      <c r="O115" s="22"/>
      <c r="P115" s="22"/>
      <c r="Q115" s="22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8" customHeight="1" x14ac:dyDescent="0.2">
      <c r="A116" s="19" t="s">
        <v>232</v>
      </c>
      <c r="B116" s="24" t="s">
        <v>233</v>
      </c>
      <c r="C116" s="79" t="s">
        <v>198</v>
      </c>
      <c r="D116" s="24" t="s">
        <v>28</v>
      </c>
      <c r="E116" s="55">
        <v>1</v>
      </c>
      <c r="F116" s="64" t="s">
        <v>236</v>
      </c>
      <c r="G116" s="26">
        <v>0</v>
      </c>
      <c r="H116" s="65">
        <v>1392.8</v>
      </c>
      <c r="I116" s="39">
        <f t="shared" si="5"/>
        <v>1392.8</v>
      </c>
      <c r="J116" s="58"/>
      <c r="K116" s="22"/>
      <c r="L116" s="22"/>
      <c r="M116" s="22"/>
      <c r="N116" s="22"/>
      <c r="O116" s="22"/>
      <c r="P116" s="22"/>
      <c r="Q116" s="22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8" customHeight="1" x14ac:dyDescent="0.2">
      <c r="A117" s="19" t="s">
        <v>232</v>
      </c>
      <c r="B117" s="24" t="s">
        <v>233</v>
      </c>
      <c r="C117" s="79" t="s">
        <v>237</v>
      </c>
      <c r="D117" s="24" t="s">
        <v>28</v>
      </c>
      <c r="E117" s="55">
        <v>1</v>
      </c>
      <c r="F117" s="64" t="s">
        <v>238</v>
      </c>
      <c r="G117" s="26">
        <v>0</v>
      </c>
      <c r="H117" s="65">
        <v>1392.8</v>
      </c>
      <c r="I117" s="39">
        <f t="shared" si="5"/>
        <v>1392.8</v>
      </c>
      <c r="J117" s="58"/>
      <c r="K117" s="22"/>
      <c r="L117" s="22"/>
      <c r="M117" s="22"/>
      <c r="N117" s="22"/>
      <c r="O117" s="22"/>
      <c r="P117" s="22"/>
      <c r="Q117" s="22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8" customHeight="1" x14ac:dyDescent="0.2">
      <c r="A118" s="19" t="s">
        <v>232</v>
      </c>
      <c r="B118" s="24" t="s">
        <v>233</v>
      </c>
      <c r="C118" s="79" t="s">
        <v>234</v>
      </c>
      <c r="D118" s="24" t="s">
        <v>28</v>
      </c>
      <c r="E118" s="55">
        <v>1</v>
      </c>
      <c r="F118" s="64" t="s">
        <v>239</v>
      </c>
      <c r="G118" s="26">
        <v>0</v>
      </c>
      <c r="H118" s="65">
        <v>1392.8</v>
      </c>
      <c r="I118" s="39">
        <f t="shared" si="5"/>
        <v>1392.8</v>
      </c>
      <c r="J118" s="58"/>
      <c r="K118" s="22"/>
      <c r="L118" s="22"/>
      <c r="M118" s="22"/>
      <c r="N118" s="22"/>
      <c r="O118" s="22"/>
      <c r="P118" s="22"/>
      <c r="Q118" s="22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8" customHeight="1" x14ac:dyDescent="0.2">
      <c r="A119" s="19" t="s">
        <v>232</v>
      </c>
      <c r="B119" s="24" t="s">
        <v>233</v>
      </c>
      <c r="C119" s="79" t="s">
        <v>234</v>
      </c>
      <c r="D119" s="24" t="s">
        <v>28</v>
      </c>
      <c r="E119" s="25">
        <v>1</v>
      </c>
      <c r="F119" s="66" t="s">
        <v>240</v>
      </c>
      <c r="G119" s="26">
        <v>0</v>
      </c>
      <c r="H119" s="26">
        <v>1392.8</v>
      </c>
      <c r="I119" s="39">
        <f t="shared" si="5"/>
        <v>1392.8</v>
      </c>
      <c r="J119" s="58"/>
      <c r="K119" s="22"/>
      <c r="L119" s="22"/>
      <c r="M119" s="22"/>
      <c r="N119" s="22"/>
      <c r="O119" s="22"/>
      <c r="P119" s="22"/>
      <c r="Q119" s="22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8" customHeight="1" x14ac:dyDescent="0.2">
      <c r="A120" s="19" t="s">
        <v>232</v>
      </c>
      <c r="B120" s="24" t="s">
        <v>233</v>
      </c>
      <c r="C120" s="26"/>
      <c r="D120" s="24" t="s">
        <v>48</v>
      </c>
      <c r="E120" s="25">
        <v>1</v>
      </c>
      <c r="F120" s="67"/>
      <c r="G120" s="26">
        <v>0</v>
      </c>
      <c r="H120" s="26">
        <v>0</v>
      </c>
      <c r="I120" s="39">
        <f t="shared" si="5"/>
        <v>0</v>
      </c>
      <c r="J120" s="58"/>
      <c r="K120" s="22"/>
      <c r="L120" s="22"/>
      <c r="M120" s="22"/>
      <c r="N120" s="22"/>
      <c r="O120" s="22"/>
      <c r="P120" s="22"/>
      <c r="Q120" s="22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8" customHeight="1" x14ac:dyDescent="0.2">
      <c r="A121" s="19" t="s">
        <v>232</v>
      </c>
      <c r="B121" s="24" t="s">
        <v>233</v>
      </c>
      <c r="C121" s="26"/>
      <c r="D121" s="24" t="s">
        <v>48</v>
      </c>
      <c r="E121" s="25">
        <v>1</v>
      </c>
      <c r="F121" s="67"/>
      <c r="G121" s="26">
        <v>0</v>
      </c>
      <c r="H121" s="26">
        <v>0</v>
      </c>
      <c r="I121" s="39">
        <f t="shared" si="5"/>
        <v>0</v>
      </c>
      <c r="J121" s="58"/>
      <c r="K121" s="22"/>
      <c r="L121" s="22"/>
      <c r="M121" s="22"/>
      <c r="N121" s="22"/>
      <c r="O121" s="22"/>
      <c r="P121" s="22"/>
      <c r="Q121" s="22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8" customHeight="1" x14ac:dyDescent="0.2">
      <c r="A122" s="19" t="s">
        <v>232</v>
      </c>
      <c r="B122" s="24" t="s">
        <v>233</v>
      </c>
      <c r="C122" s="26"/>
      <c r="D122" s="24" t="s">
        <v>48</v>
      </c>
      <c r="E122" s="25">
        <v>1</v>
      </c>
      <c r="F122" s="67"/>
      <c r="G122" s="26">
        <v>0</v>
      </c>
      <c r="H122" s="26">
        <v>0</v>
      </c>
      <c r="I122" s="39">
        <f t="shared" si="5"/>
        <v>0</v>
      </c>
      <c r="J122" s="58"/>
      <c r="K122" s="22"/>
      <c r="L122" s="22"/>
      <c r="M122" s="22"/>
      <c r="N122" s="22"/>
      <c r="O122" s="22"/>
      <c r="P122" s="22"/>
      <c r="Q122" s="22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8" customHeight="1" x14ac:dyDescent="0.2">
      <c r="A123" s="19" t="s">
        <v>232</v>
      </c>
      <c r="B123" s="24" t="s">
        <v>233</v>
      </c>
      <c r="C123" s="26"/>
      <c r="D123" s="24" t="s">
        <v>48</v>
      </c>
      <c r="E123" s="25">
        <v>1</v>
      </c>
      <c r="F123" s="67"/>
      <c r="G123" s="26">
        <v>0</v>
      </c>
      <c r="H123" s="26">
        <v>0</v>
      </c>
      <c r="I123" s="39">
        <f t="shared" si="5"/>
        <v>0</v>
      </c>
      <c r="J123" s="58"/>
      <c r="K123" s="22"/>
      <c r="L123" s="22"/>
      <c r="M123" s="22"/>
      <c r="N123" s="22"/>
      <c r="O123" s="22"/>
      <c r="P123" s="22"/>
      <c r="Q123" s="22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8" customHeight="1" x14ac:dyDescent="0.2">
      <c r="A124" s="19" t="s">
        <v>241</v>
      </c>
      <c r="B124" s="24" t="s">
        <v>242</v>
      </c>
      <c r="C124" s="24"/>
      <c r="D124" s="24" t="s">
        <v>48</v>
      </c>
      <c r="E124" s="25">
        <v>1</v>
      </c>
      <c r="F124" s="19"/>
      <c r="G124" s="26">
        <v>0</v>
      </c>
      <c r="H124" s="26">
        <v>0</v>
      </c>
      <c r="I124" s="39">
        <f t="shared" si="5"/>
        <v>0</v>
      </c>
      <c r="J124" s="58"/>
      <c r="K124" s="22"/>
      <c r="L124" s="22"/>
      <c r="M124" s="22"/>
      <c r="N124" s="22"/>
      <c r="O124" s="22"/>
      <c r="P124" s="22"/>
      <c r="Q124" s="22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8" customHeight="1" x14ac:dyDescent="0.2">
      <c r="A125" s="19" t="s">
        <v>241</v>
      </c>
      <c r="B125" s="24" t="s">
        <v>242</v>
      </c>
      <c r="C125" s="24"/>
      <c r="D125" s="24" t="s">
        <v>48</v>
      </c>
      <c r="E125" s="25">
        <v>1</v>
      </c>
      <c r="F125" s="19"/>
      <c r="G125" s="26">
        <v>0</v>
      </c>
      <c r="H125" s="26">
        <v>0</v>
      </c>
      <c r="I125" s="39">
        <f t="shared" si="5"/>
        <v>0</v>
      </c>
      <c r="J125" s="58"/>
      <c r="K125" s="22"/>
      <c r="L125" s="22"/>
      <c r="M125" s="22"/>
      <c r="N125" s="22"/>
      <c r="O125" s="22"/>
      <c r="P125" s="22"/>
      <c r="Q125" s="22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8" customHeight="1" x14ac:dyDescent="0.2">
      <c r="A126" s="19" t="s">
        <v>241</v>
      </c>
      <c r="B126" s="24" t="s">
        <v>242</v>
      </c>
      <c r="C126" s="24"/>
      <c r="D126" s="24" t="s">
        <v>48</v>
      </c>
      <c r="E126" s="25">
        <v>1</v>
      </c>
      <c r="F126" s="19"/>
      <c r="G126" s="26">
        <v>0</v>
      </c>
      <c r="H126" s="26">
        <v>0</v>
      </c>
      <c r="I126" s="39">
        <f t="shared" si="5"/>
        <v>0</v>
      </c>
      <c r="J126" s="58"/>
      <c r="K126" s="22"/>
      <c r="L126" s="22"/>
      <c r="M126" s="22"/>
      <c r="N126" s="22"/>
      <c r="O126" s="22"/>
      <c r="P126" s="22"/>
      <c r="Q126" s="22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8" customHeight="1" x14ac:dyDescent="0.2">
      <c r="A127" s="19" t="s">
        <v>241</v>
      </c>
      <c r="B127" s="24" t="s">
        <v>242</v>
      </c>
      <c r="C127" s="24"/>
      <c r="D127" s="24" t="s">
        <v>48</v>
      </c>
      <c r="E127" s="25">
        <v>1</v>
      </c>
      <c r="F127" s="19"/>
      <c r="G127" s="26">
        <v>0</v>
      </c>
      <c r="H127" s="26">
        <v>0</v>
      </c>
      <c r="I127" s="39">
        <f t="shared" si="5"/>
        <v>0</v>
      </c>
      <c r="J127" s="58"/>
      <c r="K127" s="22"/>
      <c r="L127" s="22"/>
      <c r="M127" s="22"/>
      <c r="N127" s="22"/>
      <c r="O127" s="22"/>
      <c r="P127" s="22"/>
      <c r="Q127" s="22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8" customHeight="1" x14ac:dyDescent="0.2">
      <c r="A128" s="19" t="s">
        <v>241</v>
      </c>
      <c r="B128" s="24" t="s">
        <v>242</v>
      </c>
      <c r="C128" s="24"/>
      <c r="D128" s="24" t="s">
        <v>48</v>
      </c>
      <c r="E128" s="25">
        <v>1</v>
      </c>
      <c r="F128" s="19"/>
      <c r="G128" s="26">
        <v>0</v>
      </c>
      <c r="H128" s="26">
        <v>0</v>
      </c>
      <c r="I128" s="39">
        <f t="shared" si="5"/>
        <v>0</v>
      </c>
      <c r="J128" s="58"/>
      <c r="K128" s="22"/>
      <c r="L128" s="22"/>
      <c r="M128" s="22"/>
      <c r="N128" s="22"/>
      <c r="O128" s="22"/>
      <c r="P128" s="22"/>
      <c r="Q128" s="22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8" customHeight="1" x14ac:dyDescent="0.2">
      <c r="A129" s="19" t="s">
        <v>243</v>
      </c>
      <c r="B129" s="24" t="s">
        <v>244</v>
      </c>
      <c r="C129" s="24"/>
      <c r="D129" s="24" t="s">
        <v>48</v>
      </c>
      <c r="E129" s="25">
        <v>1</v>
      </c>
      <c r="F129" s="19"/>
      <c r="G129" s="26">
        <v>0</v>
      </c>
      <c r="H129" s="26">
        <v>0</v>
      </c>
      <c r="I129" s="39">
        <f t="shared" si="5"/>
        <v>0</v>
      </c>
      <c r="J129" s="58"/>
      <c r="K129" s="22"/>
      <c r="L129" s="22"/>
      <c r="M129" s="22"/>
      <c r="N129" s="22"/>
      <c r="O129" s="22"/>
      <c r="P129" s="22"/>
      <c r="Q129" s="22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8" customHeight="1" x14ac:dyDescent="0.2">
      <c r="A130" s="19" t="s">
        <v>243</v>
      </c>
      <c r="B130" s="24" t="s">
        <v>244</v>
      </c>
      <c r="C130" s="24"/>
      <c r="D130" s="24" t="s">
        <v>48</v>
      </c>
      <c r="E130" s="25">
        <v>1</v>
      </c>
      <c r="F130" s="68"/>
      <c r="G130" s="26">
        <v>0</v>
      </c>
      <c r="H130" s="26">
        <v>0</v>
      </c>
      <c r="I130" s="39">
        <f t="shared" si="5"/>
        <v>0</v>
      </c>
      <c r="J130" s="58"/>
      <c r="K130" s="22"/>
      <c r="L130" s="22"/>
      <c r="M130" s="22"/>
      <c r="N130" s="22"/>
      <c r="O130" s="22"/>
      <c r="P130" s="22"/>
      <c r="Q130" s="22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8" customHeight="1" x14ac:dyDescent="0.2">
      <c r="A131" s="19" t="s">
        <v>245</v>
      </c>
      <c r="B131" s="24" t="s">
        <v>246</v>
      </c>
      <c r="C131" s="24"/>
      <c r="D131" s="24" t="s">
        <v>48</v>
      </c>
      <c r="E131" s="25">
        <v>1</v>
      </c>
      <c r="F131" s="19"/>
      <c r="G131" s="26">
        <v>0</v>
      </c>
      <c r="H131" s="26">
        <v>0</v>
      </c>
      <c r="I131" s="39">
        <f t="shared" si="5"/>
        <v>0</v>
      </c>
      <c r="J131" s="58"/>
      <c r="K131" s="22"/>
      <c r="L131" s="22"/>
      <c r="M131" s="22"/>
      <c r="N131" s="22"/>
      <c r="O131" s="22"/>
      <c r="P131" s="22"/>
      <c r="Q131" s="22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55.15" customHeight="1" x14ac:dyDescent="0.2">
      <c r="A132" s="30" t="s">
        <v>247</v>
      </c>
      <c r="B132" s="31" t="s">
        <v>248</v>
      </c>
      <c r="C132" s="33" t="s">
        <v>249</v>
      </c>
      <c r="D132" s="33" t="s">
        <v>250</v>
      </c>
      <c r="E132" s="33" t="s">
        <v>251</v>
      </c>
      <c r="F132" s="34"/>
      <c r="G132" s="33" t="s">
        <v>252</v>
      </c>
      <c r="H132" s="33" t="s">
        <v>253</v>
      </c>
      <c r="I132" s="33" t="s">
        <v>254</v>
      </c>
      <c r="J132" s="58"/>
      <c r="K132" s="22"/>
      <c r="L132" s="22"/>
      <c r="M132" s="22"/>
      <c r="N132" s="22"/>
      <c r="O132" s="22"/>
      <c r="P132" s="22"/>
      <c r="Q132" s="22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1:30" ht="18" customHeight="1" x14ac:dyDescent="0.2">
      <c r="A133" s="36" t="s">
        <v>255</v>
      </c>
      <c r="B133" s="39" t="s">
        <v>233</v>
      </c>
      <c r="C133" s="37">
        <f>SUMIFS($E$115:$E$131,$B$115:$B$131,"FGS-1",$D$115:$D$131,"&lt;&gt;VAGO")</f>
        <v>5</v>
      </c>
      <c r="D133" s="37">
        <f>SUMIFS($E$115:$E$131,$B$115:$B$131,"FGS-1",$D$115:$D$131,"VAGO")</f>
        <v>4</v>
      </c>
      <c r="E133" s="37">
        <f t="shared" ref="E133:E138" si="6">C133+D133</f>
        <v>9</v>
      </c>
      <c r="F133" s="38"/>
      <c r="G133" s="39">
        <f>SUMIF($B$115:$B$131,"FGS-1",$G$115:$G$131)</f>
        <v>0</v>
      </c>
      <c r="H133" s="39">
        <f>SUMIF($B$115:$B$131,"FGS-1",$H$115:$H$131)</f>
        <v>6964</v>
      </c>
      <c r="I133" s="39">
        <f>SUMIF($B$115:$B$131,"FGS-1",$I$115:$I$131)</f>
        <v>6964</v>
      </c>
      <c r="J133" s="58"/>
      <c r="K133" s="22"/>
      <c r="L133" s="22"/>
      <c r="M133" s="22"/>
      <c r="N133" s="22"/>
      <c r="O133" s="22"/>
      <c r="P133" s="22"/>
      <c r="Q133" s="22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1:30" ht="18" customHeight="1" x14ac:dyDescent="0.2">
      <c r="A134" s="36" t="s">
        <v>256</v>
      </c>
      <c r="B134" s="39" t="s">
        <v>257</v>
      </c>
      <c r="C134" s="37">
        <f>SUMIFS($E$115:$E$131,$B$115:$B$131,"FGS-2",$D$115:$D$131,"&lt;&gt;VAGO")</f>
        <v>0</v>
      </c>
      <c r="D134" s="37">
        <f>SUMIFS($E$115:$E$131,$B$115:$B$131,"FGS-2",$D$115:$D$131,"VAGO")</f>
        <v>5</v>
      </c>
      <c r="E134" s="37">
        <f t="shared" si="6"/>
        <v>5</v>
      </c>
      <c r="F134" s="36"/>
      <c r="G134" s="39">
        <f>SUMIF($B$115:$B$131,"FGS-2",$G$115:$G$131)</f>
        <v>0</v>
      </c>
      <c r="H134" s="39">
        <f>SUMIF($B$115:$B$131,"FGS-2",$H$115:$H$131)</f>
        <v>0</v>
      </c>
      <c r="I134" s="39">
        <f>SUMIF($B$115:$B$131,"FGS-2",$I$115:$I$131)</f>
        <v>0</v>
      </c>
      <c r="J134" s="58"/>
      <c r="K134" s="22"/>
      <c r="L134" s="22"/>
      <c r="M134" s="22"/>
      <c r="N134" s="22"/>
      <c r="O134" s="22"/>
      <c r="P134" s="22"/>
      <c r="Q134" s="22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1:30" ht="18" customHeight="1" x14ac:dyDescent="0.2">
      <c r="A135" s="36" t="s">
        <v>258</v>
      </c>
      <c r="B135" s="39" t="s">
        <v>244</v>
      </c>
      <c r="C135" s="37">
        <f>SUMIFS($E$115:$E$131,$B$115:$B$131,"FGS-3",$D$115:$D$131,"&lt;&gt;VAGO")</f>
        <v>0</v>
      </c>
      <c r="D135" s="37">
        <f>SUMIFS($E$115:$E$131,$B$115:$B$131,"FGS-3",$D$115:$D$131,"VAGO")</f>
        <v>2</v>
      </c>
      <c r="E135" s="37">
        <f t="shared" si="6"/>
        <v>2</v>
      </c>
      <c r="F135" s="36"/>
      <c r="G135" s="39">
        <f>SUMIF($B$115:$B$131,"FGS-3",$G$115:$G$131)</f>
        <v>0</v>
      </c>
      <c r="H135" s="39">
        <f>SUMIF($B$115:$B$131,"FGS-3",$H$115:$H$131)</f>
        <v>0</v>
      </c>
      <c r="I135" s="39">
        <f>SUMIF($B$115:$B$131,"FGS-3",$I$115:$I$131)</f>
        <v>0</v>
      </c>
      <c r="J135" s="58"/>
      <c r="K135" s="22"/>
      <c r="L135" s="22"/>
      <c r="M135" s="22"/>
      <c r="N135" s="22"/>
      <c r="O135" s="22"/>
      <c r="P135" s="22"/>
      <c r="Q135" s="22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1:30" ht="18" customHeight="1" x14ac:dyDescent="0.2">
      <c r="A136" s="41" t="s">
        <v>259</v>
      </c>
      <c r="B136" s="69" t="s">
        <v>260</v>
      </c>
      <c r="C136" s="37">
        <f>SUMIFS($E$115:$E$131,$B$115:$B$131,"FGA-1",$D$115:$D$131,"&lt;&gt;VAGO")</f>
        <v>0</v>
      </c>
      <c r="D136" s="37">
        <f>SUMIFS($E$115:$E$131,$B$115:$B$131,"FGA-1",$D$115:$D$131,"VAGO")</f>
        <v>1</v>
      </c>
      <c r="E136" s="37">
        <f t="shared" si="6"/>
        <v>1</v>
      </c>
      <c r="F136" s="41"/>
      <c r="G136" s="39">
        <f>SUMIF($B$115:$B$131,"FGA-1",$G$115:$G$131)</f>
        <v>0</v>
      </c>
      <c r="H136" s="39">
        <f>SUMIF($B$115:$B$131,"FGA-1",$H$115:$H$131)</f>
        <v>0</v>
      </c>
      <c r="I136" s="39">
        <f>SUMIF($B$115:$B$131,"FGA-1",$I$115:$I$131)</f>
        <v>0</v>
      </c>
      <c r="J136" s="58"/>
      <c r="K136" s="22"/>
      <c r="L136" s="22"/>
      <c r="M136" s="22"/>
      <c r="N136" s="22"/>
      <c r="O136" s="22"/>
      <c r="P136" s="22"/>
      <c r="Q136" s="22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1:30" ht="18" customHeight="1" x14ac:dyDescent="0.2">
      <c r="A137" s="36" t="s">
        <v>261</v>
      </c>
      <c r="B137" s="39" t="s">
        <v>262</v>
      </c>
      <c r="C137" s="37">
        <f>SUMIFS($E$115:$E$131,$B$115:$B$131,"FGA-2",$D$115:$D$131,"&lt;&gt;VAGO")</f>
        <v>0</v>
      </c>
      <c r="D137" s="37">
        <f>SUMIFS($E$115:$E$131,$B$115:$B$131,"FGA-2",$D$115:$D$131,"VAGO")</f>
        <v>0</v>
      </c>
      <c r="E137" s="37">
        <f t="shared" si="6"/>
        <v>0</v>
      </c>
      <c r="F137" s="41"/>
      <c r="G137" s="39">
        <f>SUMIF($B$115:$B$131,"FGA-2",$G$115:$G$131)</f>
        <v>0</v>
      </c>
      <c r="H137" s="39">
        <f>SUMIF($B$115:$B$131,"FGA-2",$H$115:$H$131)</f>
        <v>0</v>
      </c>
      <c r="I137" s="39">
        <f>SUMIF($B$115:$B$131,"FGA-2",$I$115:$I$131)</f>
        <v>0</v>
      </c>
      <c r="J137" s="58"/>
      <c r="K137" s="22"/>
      <c r="L137" s="22"/>
      <c r="M137" s="22"/>
      <c r="N137" s="22"/>
      <c r="O137" s="22"/>
      <c r="P137" s="22"/>
      <c r="Q137" s="22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1:30" ht="18" customHeight="1" x14ac:dyDescent="0.2">
      <c r="A138" s="36" t="s">
        <v>263</v>
      </c>
      <c r="B138" s="39" t="s">
        <v>264</v>
      </c>
      <c r="C138" s="37">
        <f>SUMIFS($E$115:$E$131,$B$115:$B$131,"FGA-3",$D$115:$D$131,"&lt;&gt;VAGO")</f>
        <v>0</v>
      </c>
      <c r="D138" s="37">
        <f>SUMIFS($E$115:$E$131,$B$115:$B$131,"FGA-3",$D$115:$D$131,"VAGO")</f>
        <v>0</v>
      </c>
      <c r="E138" s="37">
        <f t="shared" si="6"/>
        <v>0</v>
      </c>
      <c r="F138" s="36"/>
      <c r="G138" s="39">
        <f>SUMIF($B$115:$B$131,"FGA-3",$G$115:$G$131)</f>
        <v>0</v>
      </c>
      <c r="H138" s="39">
        <f>SUMIF($B$115:$B$131,"FGA-3",$H$115:$H$131)</f>
        <v>0</v>
      </c>
      <c r="I138" s="39">
        <f>SUMIF($B$115:$B$131,"FGA-3",$I$115:$I$131)</f>
        <v>0</v>
      </c>
      <c r="J138" s="58"/>
      <c r="K138" s="22"/>
      <c r="L138" s="22"/>
      <c r="M138" s="22"/>
      <c r="N138" s="22"/>
      <c r="O138" s="22"/>
      <c r="P138" s="22"/>
      <c r="Q138" s="22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pans="1:30" ht="30.2" customHeight="1" x14ac:dyDescent="0.2">
      <c r="A139" s="30" t="s">
        <v>265</v>
      </c>
      <c r="B139" s="42"/>
      <c r="C139" s="33">
        <f>SUM(C133:C138)</f>
        <v>5</v>
      </c>
      <c r="D139" s="33">
        <f>SUM(D133:D138)</f>
        <v>12</v>
      </c>
      <c r="E139" s="33">
        <f>SUM(E133:E138)</f>
        <v>17</v>
      </c>
      <c r="F139" s="34"/>
      <c r="G139" s="43">
        <f>SUM(G133:G138)</f>
        <v>0</v>
      </c>
      <c r="H139" s="43">
        <f>SUM(H133:H138)</f>
        <v>6964</v>
      </c>
      <c r="I139" s="43">
        <f>SUM(I133:I138)</f>
        <v>6964</v>
      </c>
      <c r="J139" s="58"/>
      <c r="K139" s="22"/>
      <c r="L139" s="22"/>
      <c r="M139" s="22"/>
      <c r="N139" s="22"/>
      <c r="O139" s="22"/>
      <c r="P139" s="22"/>
      <c r="Q139" s="22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pans="1:30" ht="18" customHeight="1" x14ac:dyDescent="0.2">
      <c r="A140" s="45"/>
      <c r="B140" s="46"/>
      <c r="C140" s="46"/>
      <c r="D140" s="46"/>
      <c r="E140" s="46"/>
      <c r="F140" s="45"/>
      <c r="G140" s="46"/>
      <c r="H140" s="46"/>
      <c r="I140" s="70"/>
      <c r="J140" s="54"/>
      <c r="K140" s="7"/>
      <c r="L140" s="13"/>
      <c r="M140" s="13"/>
      <c r="N140" s="13"/>
      <c r="O140" s="13"/>
      <c r="P140" s="13"/>
      <c r="Q140" s="13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1:30" ht="55.15" customHeight="1" x14ac:dyDescent="0.2">
      <c r="A141" s="30"/>
      <c r="B141" s="31"/>
      <c r="C141" s="33" t="s">
        <v>266</v>
      </c>
      <c r="D141" s="33" t="s">
        <v>267</v>
      </c>
      <c r="E141" s="33" t="s">
        <v>268</v>
      </c>
      <c r="F141" s="34"/>
      <c r="G141" s="33" t="s">
        <v>269</v>
      </c>
      <c r="H141" s="33" t="s">
        <v>270</v>
      </c>
      <c r="I141" s="33" t="s">
        <v>271</v>
      </c>
      <c r="J141" s="54"/>
      <c r="K141" s="7"/>
      <c r="L141" s="13"/>
      <c r="M141" s="13"/>
      <c r="N141" s="13"/>
      <c r="O141" s="13"/>
      <c r="P141" s="13"/>
      <c r="Q141" s="13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1:30" ht="30.2" customHeight="1" x14ac:dyDescent="0.2">
      <c r="A142" s="30" t="s">
        <v>272</v>
      </c>
      <c r="B142" s="42"/>
      <c r="C142" s="33">
        <f>SUM(C95+C111+C139)</f>
        <v>68</v>
      </c>
      <c r="D142" s="33">
        <f>SUM(D95+D111+D139)</f>
        <v>31</v>
      </c>
      <c r="E142" s="33">
        <f>SUM(E95+E111+E139)</f>
        <v>99</v>
      </c>
      <c r="F142" s="34"/>
      <c r="G142" s="43">
        <f>SUM(H95+G111+G139)</f>
        <v>55954.09</v>
      </c>
      <c r="H142" s="43">
        <f>SUM(I95+H111+H139)</f>
        <v>287163.52999999997</v>
      </c>
      <c r="I142" s="43">
        <f>SUM(J95+I111+I139)</f>
        <v>343117.62</v>
      </c>
      <c r="J142" s="54"/>
      <c r="K142" s="7"/>
      <c r="L142" s="13"/>
      <c r="M142" s="13"/>
      <c r="N142" s="13"/>
      <c r="O142" s="13"/>
      <c r="P142" s="13"/>
      <c r="Q142" s="13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1:30" ht="18" customHeight="1" thickBot="1" x14ac:dyDescent="0.25">
      <c r="A143" s="45"/>
      <c r="B143" s="46"/>
      <c r="C143" s="46"/>
      <c r="D143" s="46"/>
      <c r="E143" s="46"/>
      <c r="F143" s="45"/>
      <c r="G143" s="46"/>
      <c r="H143" s="46"/>
      <c r="I143" s="70"/>
      <c r="J143" s="54"/>
      <c r="K143" s="7"/>
      <c r="L143" s="13"/>
      <c r="M143" s="13"/>
      <c r="N143" s="13"/>
      <c r="O143" s="13"/>
      <c r="P143" s="13"/>
      <c r="Q143" s="13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1:30" ht="30.2" customHeight="1" x14ac:dyDescent="0.2">
      <c r="A144" s="88" t="s">
        <v>273</v>
      </c>
      <c r="B144" s="89"/>
      <c r="C144" s="89"/>
      <c r="D144" s="89"/>
      <c r="E144" s="89"/>
      <c r="F144" s="90"/>
      <c r="G144" s="47"/>
      <c r="H144" s="46"/>
      <c r="I144" s="46"/>
      <c r="J144" s="50"/>
      <c r="K144" s="22"/>
      <c r="L144" s="8"/>
      <c r="M144" s="13"/>
      <c r="N144" s="13"/>
      <c r="O144" s="13"/>
      <c r="P144" s="13"/>
      <c r="Q144" s="13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1:30" ht="18" customHeight="1" x14ac:dyDescent="0.2">
      <c r="A145" s="91" t="s">
        <v>274</v>
      </c>
      <c r="B145" s="81"/>
      <c r="C145" s="81"/>
      <c r="D145" s="81"/>
      <c r="E145" s="81"/>
      <c r="F145" s="82"/>
      <c r="G145" s="47"/>
      <c r="H145" s="46"/>
      <c r="I145" s="46"/>
      <c r="J145" s="50"/>
      <c r="K145" s="8"/>
      <c r="L145" s="8"/>
      <c r="M145" s="13"/>
      <c r="N145" s="13"/>
      <c r="O145" s="13"/>
      <c r="P145" s="13"/>
      <c r="Q145" s="13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1:30" ht="18" customHeight="1" x14ac:dyDescent="0.2">
      <c r="A146" s="91" t="s">
        <v>275</v>
      </c>
      <c r="B146" s="81"/>
      <c r="C146" s="81"/>
      <c r="D146" s="81"/>
      <c r="E146" s="81"/>
      <c r="F146" s="82"/>
      <c r="G146" s="47"/>
      <c r="H146" s="46"/>
      <c r="I146" s="46"/>
      <c r="J146" s="50"/>
      <c r="K146" s="8"/>
      <c r="L146" s="8"/>
      <c r="M146" s="13"/>
      <c r="N146" s="13"/>
      <c r="O146" s="13"/>
      <c r="P146" s="13"/>
      <c r="Q146" s="13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1:30" ht="18" customHeight="1" x14ac:dyDescent="0.2">
      <c r="A147" s="80" t="s">
        <v>276</v>
      </c>
      <c r="B147" s="81"/>
      <c r="C147" s="81"/>
      <c r="D147" s="81"/>
      <c r="E147" s="81"/>
      <c r="F147" s="82"/>
      <c r="G147" s="47"/>
      <c r="H147" s="46"/>
      <c r="I147" s="46"/>
      <c r="J147" s="50"/>
      <c r="K147" s="8"/>
      <c r="L147" s="8"/>
      <c r="M147" s="13"/>
      <c r="N147" s="13"/>
      <c r="O147" s="13"/>
      <c r="P147" s="13"/>
      <c r="Q147" s="13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1:30" ht="18" customHeight="1" x14ac:dyDescent="0.2">
      <c r="A148" s="80" t="s">
        <v>277</v>
      </c>
      <c r="B148" s="81"/>
      <c r="C148" s="81"/>
      <c r="D148" s="81"/>
      <c r="E148" s="81"/>
      <c r="F148" s="82"/>
      <c r="G148" s="47"/>
      <c r="H148" s="46"/>
      <c r="I148" s="46"/>
      <c r="J148" s="50"/>
      <c r="K148" s="8"/>
      <c r="L148" s="8"/>
      <c r="M148" s="13"/>
      <c r="N148" s="13"/>
      <c r="O148" s="13"/>
      <c r="P148" s="13"/>
      <c r="Q148" s="13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1:30" ht="18" customHeight="1" x14ac:dyDescent="0.2">
      <c r="A149" s="80" t="s">
        <v>278</v>
      </c>
      <c r="B149" s="81"/>
      <c r="C149" s="81"/>
      <c r="D149" s="81"/>
      <c r="E149" s="81"/>
      <c r="F149" s="82"/>
      <c r="G149" s="47"/>
      <c r="H149" s="46"/>
      <c r="I149" s="46"/>
      <c r="J149" s="50"/>
      <c r="K149" s="8"/>
      <c r="L149" s="8"/>
      <c r="M149" s="13"/>
      <c r="N149" s="13"/>
      <c r="O149" s="13"/>
      <c r="P149" s="13"/>
      <c r="Q149" s="13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1:30" ht="18" customHeight="1" thickBot="1" x14ac:dyDescent="0.25">
      <c r="A150" s="92"/>
      <c r="B150" s="93"/>
      <c r="C150" s="93"/>
      <c r="D150" s="93"/>
      <c r="E150" s="93"/>
      <c r="F150" s="94"/>
      <c r="G150" s="47"/>
      <c r="H150" s="46"/>
      <c r="I150" s="46"/>
      <c r="J150" s="50"/>
      <c r="K150" s="8"/>
      <c r="L150" s="8"/>
      <c r="M150" s="13"/>
      <c r="N150" s="13"/>
      <c r="O150" s="13"/>
      <c r="P150" s="13"/>
      <c r="Q150" s="13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1:30" ht="30.2" customHeight="1" x14ac:dyDescent="0.2">
      <c r="A151" s="88" t="s">
        <v>279</v>
      </c>
      <c r="B151" s="89"/>
      <c r="C151" s="89"/>
      <c r="D151" s="89"/>
      <c r="E151" s="89"/>
      <c r="F151" s="90"/>
      <c r="G151" s="47"/>
      <c r="H151" s="46"/>
      <c r="I151" s="46"/>
      <c r="J151" s="50"/>
      <c r="K151" s="8"/>
      <c r="L151" s="8"/>
      <c r="M151" s="13"/>
      <c r="N151" s="13"/>
      <c r="O151" s="13"/>
      <c r="P151" s="13"/>
      <c r="Q151" s="13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1:30" ht="18" customHeight="1" x14ac:dyDescent="0.2">
      <c r="A152" s="91" t="s">
        <v>280</v>
      </c>
      <c r="B152" s="81"/>
      <c r="C152" s="81"/>
      <c r="D152" s="81"/>
      <c r="E152" s="81"/>
      <c r="F152" s="82"/>
      <c r="G152" s="47"/>
      <c r="H152" s="46"/>
      <c r="I152" s="46"/>
      <c r="J152" s="50"/>
      <c r="K152" s="8"/>
      <c r="L152" s="8"/>
      <c r="M152" s="13"/>
      <c r="N152" s="13"/>
      <c r="O152" s="13"/>
      <c r="P152" s="13"/>
      <c r="Q152" s="13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1:30" ht="18" customHeight="1" x14ac:dyDescent="0.2">
      <c r="A153" s="80" t="s">
        <v>281</v>
      </c>
      <c r="B153" s="81"/>
      <c r="C153" s="81"/>
      <c r="D153" s="81"/>
      <c r="E153" s="81"/>
      <c r="F153" s="82"/>
      <c r="G153" s="47"/>
      <c r="H153" s="46"/>
      <c r="I153" s="46"/>
      <c r="J153" s="50"/>
      <c r="K153" s="8"/>
      <c r="L153" s="8"/>
      <c r="M153" s="13"/>
      <c r="N153" s="13"/>
      <c r="O153" s="13"/>
      <c r="P153" s="13"/>
      <c r="Q153" s="13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1:30" ht="30.2" customHeight="1" x14ac:dyDescent="0.2">
      <c r="A154" s="80" t="s">
        <v>282</v>
      </c>
      <c r="B154" s="81"/>
      <c r="C154" s="81"/>
      <c r="D154" s="81"/>
      <c r="E154" s="81"/>
      <c r="F154" s="82"/>
      <c r="G154" s="47"/>
      <c r="H154" s="46"/>
      <c r="I154" s="46"/>
      <c r="J154" s="50"/>
      <c r="K154" s="8"/>
      <c r="L154" s="8"/>
      <c r="M154" s="13"/>
      <c r="N154" s="13"/>
      <c r="O154" s="13"/>
      <c r="P154" s="13"/>
      <c r="Q154" s="13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1:30" ht="33.75" customHeight="1" x14ac:dyDescent="0.2">
      <c r="A155" s="80" t="s">
        <v>283</v>
      </c>
      <c r="B155" s="81"/>
      <c r="C155" s="81"/>
      <c r="D155" s="81"/>
      <c r="E155" s="81"/>
      <c r="F155" s="82"/>
      <c r="G155" s="47"/>
      <c r="H155" s="46"/>
      <c r="I155" s="46"/>
      <c r="J155" s="50"/>
      <c r="K155" s="8"/>
      <c r="L155" s="8"/>
      <c r="M155" s="13"/>
      <c r="N155" s="13"/>
      <c r="O155" s="13"/>
      <c r="P155" s="13"/>
      <c r="Q155" s="13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1:30" ht="18" customHeight="1" x14ac:dyDescent="0.2">
      <c r="A156" s="80" t="s">
        <v>284</v>
      </c>
      <c r="B156" s="81"/>
      <c r="C156" s="81"/>
      <c r="D156" s="81"/>
      <c r="E156" s="81"/>
      <c r="F156" s="82"/>
      <c r="G156" s="47"/>
      <c r="H156" s="46"/>
      <c r="I156" s="46"/>
      <c r="J156" s="50"/>
      <c r="K156" s="8"/>
      <c r="L156" s="8"/>
      <c r="M156" s="13"/>
      <c r="N156" s="13"/>
      <c r="O156" s="13"/>
      <c r="P156" s="13"/>
      <c r="Q156" s="13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1:30" ht="57.75" customHeight="1" x14ac:dyDescent="0.2">
      <c r="A157" s="80" t="s">
        <v>285</v>
      </c>
      <c r="B157" s="81"/>
      <c r="C157" s="81"/>
      <c r="D157" s="81"/>
      <c r="E157" s="81"/>
      <c r="F157" s="82"/>
      <c r="G157" s="47"/>
      <c r="H157" s="46"/>
      <c r="I157" s="46"/>
      <c r="J157" s="50"/>
      <c r="K157" s="8"/>
      <c r="L157" s="8"/>
      <c r="M157" s="13"/>
      <c r="N157" s="13"/>
      <c r="O157" s="13"/>
      <c r="P157" s="13"/>
      <c r="Q157" s="13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1:30" ht="32.25" customHeight="1" x14ac:dyDescent="0.2">
      <c r="A158" s="80" t="s">
        <v>286</v>
      </c>
      <c r="B158" s="81"/>
      <c r="C158" s="81"/>
      <c r="D158" s="81"/>
      <c r="E158" s="81"/>
      <c r="F158" s="82"/>
      <c r="G158" s="47"/>
      <c r="H158" s="46"/>
      <c r="I158" s="46"/>
      <c r="J158" s="50"/>
      <c r="K158" s="8"/>
      <c r="L158" s="8"/>
      <c r="M158" s="13"/>
      <c r="N158" s="13"/>
      <c r="O158" s="13"/>
      <c r="P158" s="13"/>
      <c r="Q158" s="13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1:30" ht="18" customHeight="1" x14ac:dyDescent="0.2">
      <c r="A159" s="80" t="s">
        <v>287</v>
      </c>
      <c r="B159" s="81"/>
      <c r="C159" s="81"/>
      <c r="D159" s="81"/>
      <c r="E159" s="81"/>
      <c r="F159" s="82"/>
      <c r="G159" s="47"/>
      <c r="H159" s="46"/>
      <c r="I159" s="46"/>
      <c r="J159" s="50"/>
      <c r="K159" s="8"/>
      <c r="L159" s="8"/>
      <c r="M159" s="13"/>
      <c r="N159" s="13"/>
      <c r="O159" s="13"/>
      <c r="P159" s="13"/>
      <c r="Q159" s="13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1:30" ht="18" customHeight="1" x14ac:dyDescent="0.2">
      <c r="A160" s="80" t="s">
        <v>288</v>
      </c>
      <c r="B160" s="81"/>
      <c r="C160" s="81"/>
      <c r="D160" s="81"/>
      <c r="E160" s="81"/>
      <c r="F160" s="82"/>
      <c r="G160" s="47"/>
      <c r="H160" s="46"/>
      <c r="I160" s="46"/>
      <c r="J160" s="50"/>
      <c r="K160" s="8"/>
      <c r="L160" s="8"/>
      <c r="M160" s="13"/>
      <c r="N160" s="13"/>
      <c r="O160" s="13"/>
      <c r="P160" s="13"/>
      <c r="Q160" s="13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1:30" ht="18" customHeight="1" x14ac:dyDescent="0.2">
      <c r="A161" s="80" t="s">
        <v>289</v>
      </c>
      <c r="B161" s="81"/>
      <c r="C161" s="81"/>
      <c r="D161" s="81"/>
      <c r="E161" s="81"/>
      <c r="F161" s="82"/>
      <c r="G161" s="47"/>
      <c r="H161" s="46"/>
      <c r="I161" s="46"/>
      <c r="J161" s="50"/>
      <c r="K161" s="8"/>
      <c r="L161" s="8"/>
      <c r="M161" s="13"/>
      <c r="N161" s="13"/>
      <c r="O161" s="13"/>
      <c r="P161" s="13"/>
      <c r="Q161" s="13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1:30" ht="18" customHeight="1" x14ac:dyDescent="0.2">
      <c r="A162" s="80" t="s">
        <v>290</v>
      </c>
      <c r="B162" s="81"/>
      <c r="C162" s="81"/>
      <c r="D162" s="81"/>
      <c r="E162" s="81"/>
      <c r="F162" s="82"/>
      <c r="G162" s="47"/>
      <c r="H162" s="46"/>
      <c r="I162" s="46"/>
      <c r="J162" s="50"/>
      <c r="K162" s="8"/>
      <c r="L162" s="8"/>
      <c r="M162" s="13"/>
      <c r="N162" s="13"/>
      <c r="O162" s="13"/>
      <c r="P162" s="13"/>
      <c r="Q162" s="13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1:30" ht="18" customHeight="1" x14ac:dyDescent="0.2">
      <c r="A163" s="80" t="s">
        <v>291</v>
      </c>
      <c r="B163" s="81"/>
      <c r="C163" s="81"/>
      <c r="D163" s="81"/>
      <c r="E163" s="81"/>
      <c r="F163" s="82"/>
      <c r="G163" s="47"/>
      <c r="H163" s="46"/>
      <c r="I163" s="46"/>
      <c r="J163" s="50"/>
      <c r="K163" s="8"/>
      <c r="L163" s="8"/>
      <c r="M163" s="13"/>
      <c r="N163" s="13"/>
      <c r="O163" s="13"/>
      <c r="P163" s="13"/>
      <c r="Q163" s="13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1:30" ht="18" customHeight="1" x14ac:dyDescent="0.2">
      <c r="A164" s="80" t="s">
        <v>292</v>
      </c>
      <c r="B164" s="81"/>
      <c r="C164" s="81"/>
      <c r="D164" s="81"/>
      <c r="E164" s="81"/>
      <c r="F164" s="82"/>
      <c r="G164" s="47"/>
      <c r="H164" s="46"/>
      <c r="I164" s="46"/>
      <c r="J164" s="50"/>
      <c r="K164" s="8"/>
      <c r="L164" s="8"/>
      <c r="M164" s="13"/>
      <c r="N164" s="13"/>
      <c r="O164" s="13"/>
      <c r="P164" s="13"/>
      <c r="Q164" s="13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1:30" ht="18" customHeight="1" x14ac:dyDescent="0.2">
      <c r="A165" s="80" t="s">
        <v>293</v>
      </c>
      <c r="B165" s="81"/>
      <c r="C165" s="81"/>
      <c r="D165" s="81"/>
      <c r="E165" s="81"/>
      <c r="F165" s="82"/>
      <c r="G165" s="47"/>
      <c r="H165" s="46"/>
      <c r="I165" s="46"/>
      <c r="J165" s="50"/>
      <c r="K165" s="8"/>
      <c r="L165" s="8"/>
      <c r="M165" s="13"/>
      <c r="N165" s="13"/>
      <c r="O165" s="13"/>
      <c r="P165" s="13"/>
      <c r="Q165" s="13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1:30" ht="18" customHeight="1" x14ac:dyDescent="0.2">
      <c r="A166" s="80" t="s">
        <v>294</v>
      </c>
      <c r="B166" s="81"/>
      <c r="C166" s="81"/>
      <c r="D166" s="81"/>
      <c r="E166" s="81"/>
      <c r="F166" s="82"/>
      <c r="G166" s="47"/>
      <c r="H166" s="46"/>
      <c r="I166" s="46"/>
      <c r="J166" s="50"/>
      <c r="K166" s="8"/>
      <c r="L166" s="8"/>
      <c r="M166" s="13"/>
      <c r="N166" s="13"/>
      <c r="O166" s="13"/>
      <c r="P166" s="13"/>
      <c r="Q166" s="13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1:30" ht="18" customHeight="1" x14ac:dyDescent="0.2">
      <c r="A167" s="80" t="s">
        <v>295</v>
      </c>
      <c r="B167" s="81"/>
      <c r="C167" s="81"/>
      <c r="D167" s="81"/>
      <c r="E167" s="81"/>
      <c r="F167" s="82"/>
      <c r="G167" s="47"/>
      <c r="H167" s="46"/>
      <c r="I167" s="46"/>
      <c r="J167" s="50"/>
      <c r="K167" s="8"/>
      <c r="L167" s="8"/>
      <c r="M167" s="13"/>
      <c r="N167" s="13"/>
      <c r="O167" s="13"/>
      <c r="P167" s="13"/>
      <c r="Q167" s="13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1:30" ht="18" customHeight="1" x14ac:dyDescent="0.2">
      <c r="A168" s="80" t="s">
        <v>296</v>
      </c>
      <c r="B168" s="81"/>
      <c r="C168" s="81"/>
      <c r="D168" s="81"/>
      <c r="E168" s="81"/>
      <c r="F168" s="82"/>
      <c r="G168" s="47"/>
      <c r="H168" s="46"/>
      <c r="I168" s="46"/>
      <c r="J168" s="50"/>
      <c r="K168" s="8"/>
      <c r="L168" s="8"/>
      <c r="M168" s="13"/>
      <c r="N168" s="13"/>
      <c r="O168" s="13"/>
      <c r="P168" s="13"/>
      <c r="Q168" s="13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1:30" ht="18" customHeight="1" x14ac:dyDescent="0.2">
      <c r="A169" s="80" t="s">
        <v>297</v>
      </c>
      <c r="B169" s="81"/>
      <c r="C169" s="81"/>
      <c r="D169" s="81"/>
      <c r="E169" s="81"/>
      <c r="F169" s="82"/>
      <c r="G169" s="47"/>
      <c r="H169" s="46"/>
      <c r="I169" s="46"/>
      <c r="J169" s="50"/>
      <c r="K169" s="8"/>
      <c r="L169" s="8"/>
      <c r="M169" s="13"/>
      <c r="N169" s="13"/>
      <c r="O169" s="13"/>
      <c r="P169" s="13"/>
      <c r="Q169" s="13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1:30" ht="18" customHeight="1" x14ac:dyDescent="0.2">
      <c r="A170" s="80" t="s">
        <v>298</v>
      </c>
      <c r="B170" s="81"/>
      <c r="C170" s="81"/>
      <c r="D170" s="81"/>
      <c r="E170" s="81"/>
      <c r="F170" s="82"/>
      <c r="G170" s="47"/>
      <c r="H170" s="46"/>
      <c r="I170" s="46"/>
      <c r="J170" s="50"/>
      <c r="K170" s="8"/>
      <c r="L170" s="8"/>
      <c r="M170" s="13"/>
      <c r="N170" s="13"/>
      <c r="O170" s="13"/>
      <c r="P170" s="13"/>
      <c r="Q170" s="13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1:30" ht="18" customHeight="1" x14ac:dyDescent="0.2">
      <c r="A171" s="80" t="s">
        <v>299</v>
      </c>
      <c r="B171" s="81"/>
      <c r="C171" s="81"/>
      <c r="D171" s="81"/>
      <c r="E171" s="81"/>
      <c r="F171" s="82"/>
      <c r="G171" s="47"/>
      <c r="H171" s="46"/>
      <c r="I171" s="46"/>
      <c r="J171" s="50"/>
      <c r="K171" s="8"/>
      <c r="L171" s="8"/>
      <c r="M171" s="13"/>
      <c r="N171" s="13"/>
      <c r="O171" s="13"/>
      <c r="P171" s="13"/>
      <c r="Q171" s="13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1:30" ht="18" customHeight="1" x14ac:dyDescent="0.2">
      <c r="A172" s="80" t="s">
        <v>300</v>
      </c>
      <c r="B172" s="81"/>
      <c r="C172" s="81"/>
      <c r="D172" s="81"/>
      <c r="E172" s="81"/>
      <c r="F172" s="82"/>
      <c r="G172" s="47"/>
      <c r="H172" s="46"/>
      <c r="I172" s="46"/>
      <c r="J172" s="50"/>
      <c r="K172" s="8"/>
      <c r="L172" s="8"/>
      <c r="M172" s="13"/>
      <c r="N172" s="13"/>
      <c r="O172" s="13"/>
      <c r="P172" s="13"/>
      <c r="Q172" s="13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1:30" ht="32.25" customHeight="1" x14ac:dyDescent="0.2">
      <c r="A173" s="80" t="s">
        <v>301</v>
      </c>
      <c r="B173" s="81"/>
      <c r="C173" s="81"/>
      <c r="D173" s="81"/>
      <c r="E173" s="81"/>
      <c r="F173" s="82"/>
      <c r="G173" s="47"/>
      <c r="H173" s="46"/>
      <c r="I173" s="46"/>
      <c r="J173" s="50"/>
      <c r="K173" s="8"/>
      <c r="L173" s="8"/>
      <c r="M173" s="13"/>
      <c r="N173" s="13"/>
      <c r="O173" s="13"/>
      <c r="P173" s="13"/>
      <c r="Q173" s="13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1:30" ht="38.25" customHeight="1" x14ac:dyDescent="0.2">
      <c r="A174" s="80" t="s">
        <v>302</v>
      </c>
      <c r="B174" s="81"/>
      <c r="C174" s="81"/>
      <c r="D174" s="81"/>
      <c r="E174" s="81"/>
      <c r="F174" s="82"/>
      <c r="G174" s="47"/>
      <c r="H174" s="46"/>
      <c r="I174" s="46"/>
      <c r="J174" s="50"/>
      <c r="K174" s="8"/>
      <c r="L174" s="8"/>
      <c r="M174" s="13"/>
      <c r="N174" s="13"/>
      <c r="O174" s="13"/>
      <c r="P174" s="13"/>
      <c r="Q174" s="13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1:30" ht="18" customHeight="1" x14ac:dyDescent="0.2">
      <c r="A175" s="80" t="s">
        <v>303</v>
      </c>
      <c r="B175" s="81"/>
      <c r="C175" s="81"/>
      <c r="D175" s="81"/>
      <c r="E175" s="81"/>
      <c r="F175" s="82"/>
      <c r="G175" s="47"/>
      <c r="H175" s="46"/>
      <c r="I175" s="46"/>
      <c r="J175" s="50"/>
      <c r="K175" s="8"/>
      <c r="L175" s="8"/>
      <c r="M175" s="13"/>
      <c r="N175" s="13"/>
      <c r="O175" s="13"/>
      <c r="P175" s="13"/>
      <c r="Q175" s="13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1:30" ht="59.25" customHeight="1" x14ac:dyDescent="0.2">
      <c r="A176" s="80" t="s">
        <v>304</v>
      </c>
      <c r="B176" s="81"/>
      <c r="C176" s="81"/>
      <c r="D176" s="81"/>
      <c r="E176" s="81"/>
      <c r="F176" s="82"/>
      <c r="G176" s="47"/>
      <c r="H176" s="46"/>
      <c r="I176" s="46"/>
      <c r="J176" s="50"/>
      <c r="K176" s="8"/>
      <c r="L176" s="8"/>
      <c r="M176" s="13"/>
      <c r="N176" s="13"/>
      <c r="O176" s="13"/>
      <c r="P176" s="13"/>
      <c r="Q176" s="13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1:30" ht="36" customHeight="1" x14ac:dyDescent="0.2">
      <c r="A177" s="80" t="s">
        <v>305</v>
      </c>
      <c r="B177" s="81"/>
      <c r="C177" s="81"/>
      <c r="D177" s="81"/>
      <c r="E177" s="81"/>
      <c r="F177" s="82"/>
      <c r="G177" s="47"/>
      <c r="H177" s="46"/>
      <c r="I177" s="46"/>
      <c r="J177" s="50"/>
      <c r="K177" s="8"/>
      <c r="L177" s="8"/>
      <c r="M177" s="13"/>
      <c r="N177" s="13"/>
      <c r="O177" s="13"/>
      <c r="P177" s="13"/>
      <c r="Q177" s="13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1:30" ht="31.7" customHeight="1" x14ac:dyDescent="0.2">
      <c r="A178" s="80" t="s">
        <v>306</v>
      </c>
      <c r="B178" s="81"/>
      <c r="C178" s="81"/>
      <c r="D178" s="81"/>
      <c r="E178" s="81"/>
      <c r="F178" s="82"/>
      <c r="G178" s="47"/>
      <c r="H178" s="46"/>
      <c r="I178" s="46"/>
      <c r="J178" s="50"/>
      <c r="K178" s="8"/>
      <c r="L178" s="8"/>
      <c r="M178" s="13"/>
      <c r="N178" s="13"/>
      <c r="O178" s="13"/>
      <c r="P178" s="13"/>
      <c r="Q178" s="13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1:30" ht="18" customHeight="1" x14ac:dyDescent="0.2">
      <c r="A179" s="80" t="s">
        <v>307</v>
      </c>
      <c r="B179" s="81"/>
      <c r="C179" s="81"/>
      <c r="D179" s="81"/>
      <c r="E179" s="81"/>
      <c r="F179" s="82"/>
      <c r="G179" s="47"/>
      <c r="H179" s="46"/>
      <c r="I179" s="46"/>
      <c r="J179" s="50"/>
      <c r="K179" s="8"/>
      <c r="L179" s="8"/>
      <c r="M179" s="13"/>
      <c r="N179" s="13"/>
      <c r="O179" s="13"/>
      <c r="P179" s="13"/>
      <c r="Q179" s="13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1:30" ht="18" customHeight="1" x14ac:dyDescent="0.2">
      <c r="A180" s="80" t="s">
        <v>308</v>
      </c>
      <c r="B180" s="81"/>
      <c r="C180" s="81"/>
      <c r="D180" s="81"/>
      <c r="E180" s="81"/>
      <c r="F180" s="82"/>
      <c r="G180" s="47"/>
      <c r="H180" s="46"/>
      <c r="I180" s="46"/>
      <c r="J180" s="50"/>
      <c r="K180" s="8"/>
      <c r="L180" s="8"/>
      <c r="M180" s="13"/>
      <c r="N180" s="13"/>
      <c r="O180" s="13"/>
      <c r="P180" s="13"/>
      <c r="Q180" s="13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1:30" ht="18" customHeight="1" x14ac:dyDescent="0.2">
      <c r="A181" s="80" t="s">
        <v>309</v>
      </c>
      <c r="B181" s="81"/>
      <c r="C181" s="81"/>
      <c r="D181" s="81"/>
      <c r="E181" s="81"/>
      <c r="F181" s="82"/>
      <c r="G181" s="47"/>
      <c r="H181" s="46"/>
      <c r="I181" s="46"/>
      <c r="J181" s="50"/>
      <c r="K181" s="8"/>
      <c r="L181" s="8"/>
      <c r="M181" s="13"/>
      <c r="N181" s="13"/>
      <c r="O181" s="13"/>
      <c r="P181" s="13"/>
      <c r="Q181" s="13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pans="1:30" ht="18" customHeight="1" x14ac:dyDescent="0.2">
      <c r="A182" s="80" t="s">
        <v>310</v>
      </c>
      <c r="B182" s="81"/>
      <c r="C182" s="81"/>
      <c r="D182" s="81"/>
      <c r="E182" s="81"/>
      <c r="F182" s="82"/>
      <c r="G182" s="47"/>
      <c r="H182" s="46"/>
      <c r="I182" s="46"/>
      <c r="J182" s="50"/>
      <c r="K182" s="8"/>
      <c r="L182" s="8"/>
      <c r="M182" s="13"/>
      <c r="N182" s="13"/>
      <c r="O182" s="13"/>
      <c r="P182" s="13"/>
      <c r="Q182" s="13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1:30" ht="18" customHeight="1" x14ac:dyDescent="0.2">
      <c r="A183" s="80" t="s">
        <v>311</v>
      </c>
      <c r="B183" s="81"/>
      <c r="C183" s="81"/>
      <c r="D183" s="81"/>
      <c r="E183" s="81"/>
      <c r="F183" s="82"/>
      <c r="G183" s="47"/>
      <c r="H183" s="46"/>
      <c r="I183" s="46"/>
      <c r="J183" s="50"/>
      <c r="K183" s="8"/>
      <c r="L183" s="8"/>
      <c r="M183" s="13"/>
      <c r="N183" s="13"/>
      <c r="O183" s="13"/>
      <c r="P183" s="13"/>
      <c r="Q183" s="13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1:30" ht="18" customHeight="1" x14ac:dyDescent="0.2">
      <c r="A184" s="80" t="s">
        <v>312</v>
      </c>
      <c r="B184" s="81"/>
      <c r="C184" s="81"/>
      <c r="D184" s="81"/>
      <c r="E184" s="81"/>
      <c r="F184" s="82"/>
      <c r="G184" s="47"/>
      <c r="H184" s="46"/>
      <c r="I184" s="46"/>
      <c r="J184" s="50"/>
      <c r="K184" s="8"/>
      <c r="L184" s="8"/>
      <c r="M184" s="13"/>
      <c r="N184" s="13"/>
      <c r="O184" s="13"/>
      <c r="P184" s="13"/>
      <c r="Q184" s="13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pans="1:30" ht="18" customHeight="1" x14ac:dyDescent="0.2">
      <c r="A185" s="80" t="s">
        <v>313</v>
      </c>
      <c r="B185" s="81"/>
      <c r="C185" s="81"/>
      <c r="D185" s="81"/>
      <c r="E185" s="81"/>
      <c r="F185" s="82"/>
      <c r="G185" s="47"/>
      <c r="H185" s="46"/>
      <c r="I185" s="46"/>
      <c r="J185" s="50"/>
      <c r="K185" s="8"/>
      <c r="L185" s="8"/>
      <c r="M185" s="13"/>
      <c r="N185" s="13"/>
      <c r="O185" s="13"/>
      <c r="P185" s="13"/>
      <c r="Q185" s="13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pans="1:30" ht="18" customHeight="1" x14ac:dyDescent="0.2">
      <c r="A186" s="80" t="s">
        <v>314</v>
      </c>
      <c r="B186" s="81"/>
      <c r="C186" s="81"/>
      <c r="D186" s="81"/>
      <c r="E186" s="81"/>
      <c r="F186" s="82"/>
      <c r="G186" s="47"/>
      <c r="H186" s="46"/>
      <c r="I186" s="46"/>
      <c r="J186" s="50"/>
      <c r="K186" s="8"/>
      <c r="L186" s="8"/>
      <c r="M186" s="13"/>
      <c r="N186" s="13"/>
      <c r="O186" s="13"/>
      <c r="P186" s="13"/>
      <c r="Q186" s="13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pans="1:30" ht="18" customHeight="1" x14ac:dyDescent="0.2">
      <c r="A187" s="80" t="s">
        <v>315</v>
      </c>
      <c r="B187" s="81"/>
      <c r="C187" s="81"/>
      <c r="D187" s="81"/>
      <c r="E187" s="81"/>
      <c r="F187" s="82"/>
      <c r="G187" s="47"/>
      <c r="H187" s="46"/>
      <c r="I187" s="46"/>
      <c r="J187" s="50"/>
      <c r="K187" s="8"/>
      <c r="L187" s="8"/>
      <c r="M187" s="13"/>
      <c r="N187" s="13"/>
      <c r="O187" s="13"/>
      <c r="P187" s="13"/>
      <c r="Q187" s="13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1:30" ht="18" customHeight="1" x14ac:dyDescent="0.2">
      <c r="A188" s="80" t="s">
        <v>316</v>
      </c>
      <c r="B188" s="81"/>
      <c r="C188" s="81"/>
      <c r="D188" s="81"/>
      <c r="E188" s="81"/>
      <c r="F188" s="82"/>
      <c r="G188" s="47"/>
      <c r="H188" s="46"/>
      <c r="I188" s="46"/>
      <c r="J188" s="50"/>
      <c r="K188" s="8"/>
      <c r="L188" s="8"/>
      <c r="M188" s="13"/>
      <c r="N188" s="13"/>
      <c r="O188" s="13"/>
      <c r="P188" s="13"/>
      <c r="Q188" s="13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1:30" ht="18" customHeight="1" x14ac:dyDescent="0.2">
      <c r="A189" s="80" t="s">
        <v>317</v>
      </c>
      <c r="B189" s="81"/>
      <c r="C189" s="81"/>
      <c r="D189" s="81"/>
      <c r="E189" s="81"/>
      <c r="F189" s="82"/>
      <c r="G189" s="47"/>
      <c r="H189" s="46"/>
      <c r="I189" s="46"/>
      <c r="J189" s="50"/>
      <c r="K189" s="8"/>
      <c r="L189" s="8"/>
      <c r="M189" s="13"/>
      <c r="N189" s="13"/>
      <c r="O189" s="13"/>
      <c r="P189" s="13"/>
      <c r="Q189" s="13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1:30" ht="33" customHeight="1" x14ac:dyDescent="0.2">
      <c r="A190" s="80" t="s">
        <v>318</v>
      </c>
      <c r="B190" s="81"/>
      <c r="C190" s="81"/>
      <c r="D190" s="81"/>
      <c r="E190" s="81"/>
      <c r="F190" s="82"/>
      <c r="G190" s="47"/>
      <c r="H190" s="46"/>
      <c r="I190" s="46"/>
      <c r="J190" s="50"/>
      <c r="K190" s="8"/>
      <c r="L190" s="8"/>
      <c r="M190" s="13"/>
      <c r="N190" s="13"/>
      <c r="O190" s="13"/>
      <c r="P190" s="13"/>
      <c r="Q190" s="13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1:30" ht="30.2" customHeight="1" x14ac:dyDescent="0.2">
      <c r="A191" s="80" t="s">
        <v>319</v>
      </c>
      <c r="B191" s="81"/>
      <c r="C191" s="81"/>
      <c r="D191" s="81"/>
      <c r="E191" s="81"/>
      <c r="F191" s="82"/>
      <c r="G191" s="47"/>
      <c r="H191" s="46"/>
      <c r="I191" s="46"/>
      <c r="J191" s="50"/>
      <c r="K191" s="8"/>
      <c r="L191" s="8"/>
      <c r="M191" s="13"/>
      <c r="N191" s="13"/>
      <c r="O191" s="13"/>
      <c r="P191" s="13"/>
      <c r="Q191" s="13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pans="1:30" ht="18" customHeight="1" x14ac:dyDescent="0.2">
      <c r="A192" s="80" t="s">
        <v>320</v>
      </c>
      <c r="B192" s="81"/>
      <c r="C192" s="81"/>
      <c r="D192" s="81"/>
      <c r="E192" s="81"/>
      <c r="F192" s="82"/>
      <c r="G192" s="47"/>
      <c r="H192" s="46"/>
      <c r="I192" s="46"/>
      <c r="J192" s="50"/>
      <c r="K192" s="8"/>
      <c r="L192" s="8"/>
      <c r="M192" s="13"/>
      <c r="N192" s="13"/>
      <c r="O192" s="13"/>
      <c r="P192" s="13"/>
      <c r="Q192" s="13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pans="1:30" ht="61.5" customHeight="1" x14ac:dyDescent="0.2">
      <c r="A193" s="80" t="s">
        <v>321</v>
      </c>
      <c r="B193" s="81"/>
      <c r="C193" s="81"/>
      <c r="D193" s="81"/>
      <c r="E193" s="81"/>
      <c r="F193" s="82"/>
      <c r="G193" s="70"/>
      <c r="H193" s="70"/>
      <c r="I193" s="70"/>
      <c r="J193" s="71"/>
      <c r="K193" s="72"/>
      <c r="L193" s="72"/>
      <c r="M193" s="72"/>
      <c r="N193" s="72"/>
      <c r="O193" s="72"/>
      <c r="P193" s="72"/>
      <c r="Q193" s="72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pans="1:30" ht="33.75" customHeight="1" x14ac:dyDescent="0.2">
      <c r="A194" s="80" t="s">
        <v>322</v>
      </c>
      <c r="B194" s="81"/>
      <c r="C194" s="81"/>
      <c r="D194" s="81"/>
      <c r="E194" s="81"/>
      <c r="F194" s="82"/>
      <c r="G194" s="70"/>
      <c r="H194" s="70"/>
      <c r="I194" s="70"/>
      <c r="J194" s="71"/>
      <c r="K194" s="72"/>
      <c r="L194" s="72"/>
      <c r="M194" s="72"/>
      <c r="N194" s="72"/>
      <c r="O194" s="72"/>
      <c r="P194" s="72"/>
      <c r="Q194" s="72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spans="1:30" ht="27.75" customHeight="1" x14ac:dyDescent="0.2">
      <c r="A195" s="80" t="s">
        <v>323</v>
      </c>
      <c r="B195" s="81"/>
      <c r="C195" s="81"/>
      <c r="D195" s="81"/>
      <c r="E195" s="81"/>
      <c r="F195" s="82"/>
      <c r="G195" s="70"/>
      <c r="H195" s="70"/>
      <c r="I195" s="70"/>
      <c r="J195" s="71"/>
      <c r="K195" s="72"/>
      <c r="L195" s="72"/>
      <c r="M195" s="72"/>
      <c r="N195" s="72"/>
      <c r="O195" s="72"/>
      <c r="P195" s="72"/>
      <c r="Q195" s="72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spans="1:30" ht="18" customHeight="1" x14ac:dyDescent="0.2">
      <c r="A196" s="80" t="s">
        <v>324</v>
      </c>
      <c r="B196" s="81"/>
      <c r="C196" s="81"/>
      <c r="D196" s="81"/>
      <c r="E196" s="81"/>
      <c r="F196" s="82"/>
      <c r="G196" s="70"/>
      <c r="H196" s="70"/>
      <c r="I196" s="70"/>
      <c r="J196" s="71"/>
      <c r="K196" s="72"/>
      <c r="L196" s="72"/>
      <c r="M196" s="72"/>
      <c r="N196" s="72"/>
      <c r="O196" s="72"/>
      <c r="P196" s="72"/>
      <c r="Q196" s="72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spans="1:30" ht="18" customHeight="1" x14ac:dyDescent="0.2">
      <c r="A197" s="80" t="s">
        <v>325</v>
      </c>
      <c r="B197" s="81"/>
      <c r="C197" s="81"/>
      <c r="D197" s="81"/>
      <c r="E197" s="81"/>
      <c r="F197" s="82"/>
      <c r="G197" s="70"/>
      <c r="H197" s="70"/>
      <c r="I197" s="70"/>
      <c r="J197" s="71"/>
      <c r="K197" s="72"/>
      <c r="L197" s="72"/>
      <c r="M197" s="72"/>
      <c r="N197" s="72"/>
      <c r="O197" s="72"/>
      <c r="P197" s="72"/>
      <c r="Q197" s="72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spans="1:30" ht="18" customHeight="1" x14ac:dyDescent="0.2">
      <c r="A198" s="80" t="s">
        <v>326</v>
      </c>
      <c r="B198" s="81"/>
      <c r="C198" s="81"/>
      <c r="D198" s="81"/>
      <c r="E198" s="81"/>
      <c r="F198" s="82"/>
      <c r="G198" s="70"/>
      <c r="H198" s="70"/>
      <c r="I198" s="70"/>
      <c r="J198" s="71"/>
      <c r="K198" s="72"/>
      <c r="L198" s="72"/>
      <c r="M198" s="72"/>
      <c r="N198" s="72"/>
      <c r="O198" s="72"/>
      <c r="P198" s="72"/>
      <c r="Q198" s="72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spans="1:30" ht="18" customHeight="1" x14ac:dyDescent="0.2">
      <c r="A199" s="80" t="s">
        <v>327</v>
      </c>
      <c r="B199" s="81"/>
      <c r="C199" s="81"/>
      <c r="D199" s="81"/>
      <c r="E199" s="81"/>
      <c r="F199" s="82"/>
      <c r="G199" s="70"/>
      <c r="H199" s="70"/>
      <c r="I199" s="70"/>
      <c r="J199" s="71"/>
      <c r="K199" s="72"/>
      <c r="L199" s="72"/>
      <c r="M199" s="72"/>
      <c r="N199" s="72"/>
      <c r="O199" s="72"/>
      <c r="P199" s="72"/>
      <c r="Q199" s="72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spans="1:30" ht="18" customHeight="1" x14ac:dyDescent="0.2">
      <c r="A200" s="80" t="s">
        <v>328</v>
      </c>
      <c r="B200" s="81"/>
      <c r="C200" s="81"/>
      <c r="D200" s="81"/>
      <c r="E200" s="81"/>
      <c r="F200" s="82"/>
      <c r="G200" s="70"/>
      <c r="H200" s="70"/>
      <c r="I200" s="70"/>
      <c r="J200" s="71"/>
      <c r="K200" s="72"/>
      <c r="L200" s="72"/>
      <c r="M200" s="72"/>
      <c r="N200" s="72"/>
      <c r="O200" s="72"/>
      <c r="P200" s="72"/>
      <c r="Q200" s="72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</row>
    <row r="201" spans="1:30" ht="18" customHeight="1" x14ac:dyDescent="0.2">
      <c r="A201" s="80" t="s">
        <v>329</v>
      </c>
      <c r="B201" s="81"/>
      <c r="C201" s="81"/>
      <c r="D201" s="81"/>
      <c r="E201" s="81"/>
      <c r="F201" s="82"/>
      <c r="G201" s="70"/>
      <c r="H201" s="70"/>
      <c r="I201" s="70"/>
      <c r="J201" s="71"/>
      <c r="K201" s="72"/>
      <c r="L201" s="72"/>
      <c r="M201" s="72"/>
      <c r="N201" s="72"/>
      <c r="O201" s="72"/>
      <c r="P201" s="72"/>
      <c r="Q201" s="72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</row>
    <row r="202" spans="1:30" ht="18" customHeight="1" x14ac:dyDescent="0.2">
      <c r="A202" s="80" t="s">
        <v>330</v>
      </c>
      <c r="B202" s="81"/>
      <c r="C202" s="81"/>
      <c r="D202" s="81"/>
      <c r="E202" s="81"/>
      <c r="F202" s="82"/>
      <c r="G202" s="70"/>
      <c r="H202" s="70"/>
      <c r="I202" s="70"/>
      <c r="J202" s="71"/>
      <c r="K202" s="72"/>
      <c r="L202" s="72"/>
      <c r="M202" s="72"/>
      <c r="N202" s="72"/>
      <c r="O202" s="72"/>
      <c r="P202" s="72"/>
      <c r="Q202" s="72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</row>
    <row r="203" spans="1:30" ht="18" customHeight="1" x14ac:dyDescent="0.2">
      <c r="A203" s="80" t="s">
        <v>331</v>
      </c>
      <c r="B203" s="81"/>
      <c r="C203" s="81"/>
      <c r="D203" s="81"/>
      <c r="E203" s="81"/>
      <c r="F203" s="82"/>
      <c r="G203" s="70"/>
      <c r="H203" s="70"/>
      <c r="I203" s="70"/>
      <c r="J203" s="71"/>
      <c r="K203" s="72"/>
      <c r="L203" s="72"/>
      <c r="M203" s="72"/>
      <c r="N203" s="72"/>
      <c r="O203" s="72"/>
      <c r="P203" s="72"/>
      <c r="Q203" s="72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</row>
    <row r="204" spans="1:30" ht="18" customHeight="1" x14ac:dyDescent="0.2">
      <c r="A204" s="80" t="s">
        <v>332</v>
      </c>
      <c r="B204" s="81"/>
      <c r="C204" s="81"/>
      <c r="D204" s="81"/>
      <c r="E204" s="81"/>
      <c r="F204" s="82"/>
      <c r="G204" s="70"/>
      <c r="H204" s="70"/>
      <c r="I204" s="70"/>
      <c r="J204" s="71"/>
      <c r="K204" s="72"/>
      <c r="L204" s="72"/>
      <c r="M204" s="72"/>
      <c r="N204" s="72"/>
      <c r="O204" s="72"/>
      <c r="P204" s="72"/>
      <c r="Q204" s="72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</row>
    <row r="205" spans="1:30" ht="18" customHeight="1" x14ac:dyDescent="0.2">
      <c r="A205" s="80" t="s">
        <v>333</v>
      </c>
      <c r="B205" s="81"/>
      <c r="C205" s="81"/>
      <c r="D205" s="81"/>
      <c r="E205" s="81"/>
      <c r="F205" s="82"/>
      <c r="G205" s="70"/>
      <c r="H205" s="70"/>
      <c r="I205" s="70"/>
      <c r="J205" s="71"/>
      <c r="K205" s="72"/>
      <c r="L205" s="72"/>
      <c r="M205" s="72"/>
      <c r="N205" s="72"/>
      <c r="O205" s="72"/>
      <c r="P205" s="72"/>
      <c r="Q205" s="72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</row>
    <row r="206" spans="1:30" ht="18" customHeight="1" x14ac:dyDescent="0.2">
      <c r="A206" s="80" t="s">
        <v>334</v>
      </c>
      <c r="B206" s="81"/>
      <c r="C206" s="81"/>
      <c r="D206" s="81"/>
      <c r="E206" s="81"/>
      <c r="F206" s="82"/>
      <c r="G206" s="70"/>
      <c r="H206" s="70"/>
      <c r="I206" s="70"/>
      <c r="J206" s="71"/>
      <c r="K206" s="72"/>
      <c r="L206" s="72"/>
      <c r="M206" s="72"/>
      <c r="N206" s="72"/>
      <c r="O206" s="72"/>
      <c r="P206" s="72"/>
      <c r="Q206" s="72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</row>
    <row r="207" spans="1:30" ht="18" customHeight="1" x14ac:dyDescent="0.2">
      <c r="A207" s="80" t="s">
        <v>335</v>
      </c>
      <c r="B207" s="81"/>
      <c r="C207" s="81"/>
      <c r="D207" s="81"/>
      <c r="E207" s="81"/>
      <c r="F207" s="82"/>
      <c r="G207" s="70"/>
      <c r="H207" s="70"/>
      <c r="I207" s="70"/>
      <c r="J207" s="71"/>
      <c r="K207" s="72"/>
      <c r="L207" s="72"/>
      <c r="M207" s="72"/>
      <c r="N207" s="72"/>
      <c r="O207" s="72"/>
      <c r="P207" s="72"/>
      <c r="Q207" s="72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</row>
    <row r="208" spans="1:30" ht="18" customHeight="1" x14ac:dyDescent="0.2">
      <c r="A208" s="80" t="s">
        <v>336</v>
      </c>
      <c r="B208" s="81"/>
      <c r="C208" s="81"/>
      <c r="D208" s="81"/>
      <c r="E208" s="81"/>
      <c r="F208" s="82"/>
      <c r="G208" s="70"/>
      <c r="H208" s="70"/>
      <c r="I208" s="70"/>
      <c r="J208" s="71"/>
      <c r="K208" s="72"/>
      <c r="L208" s="72"/>
      <c r="M208" s="72"/>
      <c r="N208" s="72"/>
      <c r="O208" s="72"/>
      <c r="P208" s="72"/>
      <c r="Q208" s="72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</row>
    <row r="209" spans="1:30" ht="18" customHeight="1" x14ac:dyDescent="0.2">
      <c r="A209" s="80" t="s">
        <v>337</v>
      </c>
      <c r="B209" s="81"/>
      <c r="C209" s="81"/>
      <c r="D209" s="81"/>
      <c r="E209" s="81"/>
      <c r="F209" s="82"/>
      <c r="G209" s="70"/>
      <c r="H209" s="70"/>
      <c r="I209" s="70"/>
      <c r="J209" s="71"/>
      <c r="K209" s="72"/>
      <c r="L209" s="72"/>
      <c r="M209" s="72"/>
      <c r="N209" s="72"/>
      <c r="O209" s="72"/>
      <c r="P209" s="72"/>
      <c r="Q209" s="72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</row>
    <row r="210" spans="1:30" ht="18" customHeight="1" x14ac:dyDescent="0.2">
      <c r="A210" s="80" t="s">
        <v>338</v>
      </c>
      <c r="B210" s="81"/>
      <c r="C210" s="81"/>
      <c r="D210" s="81"/>
      <c r="E210" s="81"/>
      <c r="F210" s="82"/>
      <c r="G210" s="70"/>
      <c r="H210" s="70"/>
      <c r="I210" s="70"/>
      <c r="J210" s="71"/>
      <c r="K210" s="72"/>
      <c r="L210" s="72"/>
      <c r="M210" s="72"/>
      <c r="N210" s="72"/>
      <c r="O210" s="72"/>
      <c r="P210" s="72"/>
      <c r="Q210" s="72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</row>
    <row r="211" spans="1:30" ht="18" customHeight="1" x14ac:dyDescent="0.2">
      <c r="A211" s="80" t="s">
        <v>339</v>
      </c>
      <c r="B211" s="81"/>
      <c r="C211" s="81"/>
      <c r="D211" s="81"/>
      <c r="E211" s="81"/>
      <c r="F211" s="82"/>
      <c r="G211" s="70"/>
      <c r="H211" s="70"/>
      <c r="I211" s="70"/>
      <c r="J211" s="71"/>
      <c r="K211" s="72"/>
      <c r="L211" s="72"/>
      <c r="M211" s="72"/>
      <c r="N211" s="72"/>
      <c r="O211" s="72"/>
      <c r="P211" s="72"/>
      <c r="Q211" s="72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</row>
    <row r="212" spans="1:30" ht="30.2" customHeight="1" thickBot="1" x14ac:dyDescent="0.25">
      <c r="A212" s="83" t="s">
        <v>340</v>
      </c>
      <c r="B212" s="84"/>
      <c r="C212" s="84"/>
      <c r="D212" s="84"/>
      <c r="E212" s="84"/>
      <c r="F212" s="85"/>
      <c r="G212" s="70"/>
      <c r="H212" s="70"/>
      <c r="I212" s="70"/>
      <c r="J212" s="71"/>
      <c r="K212" s="72"/>
      <c r="L212" s="72"/>
      <c r="M212" s="72"/>
      <c r="N212" s="72"/>
      <c r="O212" s="72"/>
      <c r="P212" s="72"/>
      <c r="Q212" s="72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</row>
    <row r="213" spans="1:30" ht="14.25" x14ac:dyDescent="0.2">
      <c r="A213" s="45"/>
      <c r="B213" s="46"/>
      <c r="C213" s="46"/>
      <c r="D213" s="46"/>
      <c r="E213" s="46"/>
      <c r="F213" s="45"/>
      <c r="G213" s="46"/>
      <c r="H213" s="46"/>
      <c r="I213" s="46"/>
      <c r="J213" s="73"/>
      <c r="K213" s="74"/>
      <c r="L213" s="74"/>
      <c r="M213" s="74"/>
      <c r="N213" s="74"/>
      <c r="O213" s="74"/>
      <c r="P213" s="74"/>
      <c r="Q213" s="74"/>
    </row>
    <row r="214" spans="1:30" ht="14.25" x14ac:dyDescent="0.2">
      <c r="A214" s="45"/>
      <c r="B214" s="46"/>
      <c r="C214" s="46"/>
      <c r="D214" s="46"/>
      <c r="E214" s="46"/>
      <c r="F214" s="45"/>
      <c r="G214" s="46"/>
      <c r="H214" s="46"/>
      <c r="I214" s="46"/>
      <c r="J214" s="73"/>
      <c r="K214" s="74"/>
      <c r="L214" s="74"/>
      <c r="M214" s="74"/>
      <c r="N214" s="74"/>
      <c r="O214" s="74"/>
      <c r="P214" s="74"/>
      <c r="Q214" s="74"/>
    </row>
    <row r="215" spans="1:30" ht="14.25" x14ac:dyDescent="0.2">
      <c r="A215" s="45"/>
      <c r="B215" s="46"/>
      <c r="C215" s="46"/>
      <c r="D215" s="46"/>
      <c r="E215" s="46"/>
      <c r="F215" s="45"/>
      <c r="G215" s="46"/>
      <c r="H215" s="46"/>
      <c r="I215" s="46"/>
      <c r="J215" s="73"/>
      <c r="K215" s="74"/>
      <c r="L215" s="74"/>
      <c r="M215" s="74"/>
      <c r="N215" s="74"/>
      <c r="O215" s="74"/>
      <c r="P215" s="74"/>
      <c r="Q215" s="74"/>
    </row>
    <row r="216" spans="1:30" ht="14.25" x14ac:dyDescent="0.2">
      <c r="A216" s="45"/>
      <c r="B216" s="46"/>
      <c r="C216" s="46"/>
      <c r="D216" s="46"/>
      <c r="E216" s="46"/>
      <c r="F216" s="45"/>
      <c r="G216" s="46"/>
      <c r="H216" s="46"/>
      <c r="I216" s="46"/>
      <c r="J216" s="73"/>
      <c r="K216" s="74"/>
      <c r="L216" s="74"/>
      <c r="M216" s="74"/>
      <c r="N216" s="74"/>
      <c r="O216" s="74"/>
      <c r="P216" s="74"/>
      <c r="Q216" s="74"/>
    </row>
    <row r="217" spans="1:30" ht="14.25" x14ac:dyDescent="0.2">
      <c r="A217" s="75"/>
      <c r="B217" s="76"/>
      <c r="C217" s="76"/>
      <c r="D217" s="76"/>
      <c r="E217" s="76"/>
      <c r="F217" s="75"/>
      <c r="G217" s="76"/>
      <c r="H217" s="76"/>
      <c r="I217" s="76"/>
    </row>
    <row r="218" spans="1:30" ht="14.25" x14ac:dyDescent="0.2">
      <c r="A218" s="75"/>
      <c r="B218" s="76"/>
      <c r="C218" s="76"/>
      <c r="D218" s="76"/>
      <c r="E218" s="76"/>
      <c r="F218" s="75"/>
      <c r="G218" s="76"/>
      <c r="H218" s="76"/>
      <c r="I218" s="76"/>
    </row>
    <row r="219" spans="1:30" ht="14.25" x14ac:dyDescent="0.2">
      <c r="A219" s="75"/>
      <c r="B219" s="76"/>
      <c r="C219" s="76"/>
      <c r="D219" s="76"/>
      <c r="E219" s="76"/>
      <c r="F219" s="75"/>
      <c r="G219" s="76"/>
      <c r="H219" s="76"/>
      <c r="I219" s="76"/>
    </row>
    <row r="220" spans="1:30" ht="14.25" x14ac:dyDescent="0.2">
      <c r="A220" s="75"/>
      <c r="B220" s="76"/>
      <c r="C220" s="76"/>
      <c r="D220" s="76"/>
      <c r="E220" s="76"/>
      <c r="F220" s="75"/>
      <c r="G220" s="76"/>
      <c r="H220" s="76"/>
      <c r="I220" s="76"/>
    </row>
    <row r="221" spans="1:30" ht="14.25" x14ac:dyDescent="0.2">
      <c r="A221" s="75"/>
      <c r="B221" s="76"/>
      <c r="C221" s="76"/>
      <c r="D221" s="76"/>
      <c r="E221" s="76"/>
      <c r="F221" s="75"/>
      <c r="G221" s="76"/>
      <c r="H221" s="76"/>
      <c r="I221" s="76"/>
    </row>
    <row r="222" spans="1:30" ht="14.25" x14ac:dyDescent="0.2">
      <c r="A222" s="75"/>
      <c r="B222" s="76"/>
      <c r="C222" s="76"/>
      <c r="D222" s="76"/>
      <c r="E222" s="76"/>
      <c r="F222" s="75"/>
      <c r="G222" s="76"/>
      <c r="H222" s="76"/>
      <c r="I222" s="76"/>
    </row>
    <row r="223" spans="1:30" ht="14.25" x14ac:dyDescent="0.2">
      <c r="A223" s="75"/>
      <c r="B223" s="76"/>
      <c r="C223" s="76"/>
      <c r="D223" s="76"/>
      <c r="E223" s="76"/>
      <c r="F223" s="75"/>
      <c r="G223" s="76"/>
      <c r="H223" s="76"/>
      <c r="I223" s="76"/>
    </row>
    <row r="224" spans="1:30" ht="14.25" x14ac:dyDescent="0.2">
      <c r="A224" s="75"/>
      <c r="B224" s="76"/>
      <c r="C224" s="76"/>
      <c r="D224" s="76"/>
      <c r="E224" s="76"/>
      <c r="F224" s="75"/>
      <c r="G224" s="76"/>
      <c r="H224" s="76"/>
      <c r="I224" s="76"/>
    </row>
    <row r="225" spans="1:30" s="77" customFormat="1" ht="14.25" x14ac:dyDescent="0.2">
      <c r="A225" s="75"/>
      <c r="B225" s="76"/>
      <c r="C225" s="76"/>
      <c r="D225" s="76"/>
      <c r="E225" s="76"/>
      <c r="F225" s="75"/>
      <c r="G225" s="76"/>
      <c r="H225" s="76"/>
      <c r="I225" s="7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77" customFormat="1" ht="14.25" x14ac:dyDescent="0.2">
      <c r="A226" s="75"/>
      <c r="B226" s="76"/>
      <c r="C226" s="76"/>
      <c r="D226" s="76"/>
      <c r="E226" s="76"/>
      <c r="F226" s="75"/>
      <c r="G226" s="76"/>
      <c r="H226" s="76"/>
      <c r="I226" s="7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77" customFormat="1" ht="14.25" x14ac:dyDescent="0.2">
      <c r="A227" s="75"/>
      <c r="B227" s="76"/>
      <c r="C227" s="76"/>
      <c r="D227" s="76"/>
      <c r="E227" s="76"/>
      <c r="F227" s="75"/>
      <c r="G227" s="76"/>
      <c r="H227" s="76"/>
      <c r="I227" s="7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77" customFormat="1" ht="14.25" x14ac:dyDescent="0.2">
      <c r="A228" s="75"/>
      <c r="B228" s="76"/>
      <c r="C228" s="76"/>
      <c r="D228" s="76"/>
      <c r="E228" s="76"/>
      <c r="F228" s="75"/>
      <c r="G228" s="76"/>
      <c r="H228" s="76"/>
      <c r="I228" s="7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77" customFormat="1" ht="14.25" x14ac:dyDescent="0.2">
      <c r="A229" s="75"/>
      <c r="B229" s="76"/>
      <c r="C229" s="76"/>
      <c r="D229" s="76"/>
      <c r="E229" s="76"/>
      <c r="F229" s="75"/>
      <c r="G229" s="76"/>
      <c r="H229" s="76"/>
      <c r="I229" s="7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77" customFormat="1" ht="14.25" x14ac:dyDescent="0.2">
      <c r="A230" s="75"/>
      <c r="B230" s="76"/>
      <c r="C230" s="76"/>
      <c r="D230" s="76"/>
      <c r="E230" s="76"/>
      <c r="F230" s="75"/>
      <c r="G230" s="76"/>
      <c r="H230" s="76"/>
      <c r="I230" s="7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77" customFormat="1" ht="14.25" x14ac:dyDescent="0.2">
      <c r="A231" s="75"/>
      <c r="B231" s="76"/>
      <c r="C231" s="76"/>
      <c r="D231" s="76"/>
      <c r="E231" s="76"/>
      <c r="F231" s="75"/>
      <c r="G231" s="76"/>
      <c r="H231" s="76"/>
      <c r="I231" s="7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77" customFormat="1" ht="14.25" x14ac:dyDescent="0.2">
      <c r="A232" s="75"/>
      <c r="B232" s="76"/>
      <c r="C232" s="76"/>
      <c r="D232" s="76"/>
      <c r="E232" s="76"/>
      <c r="F232" s="75"/>
      <c r="G232" s="76"/>
      <c r="H232" s="76"/>
      <c r="I232" s="7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77" customFormat="1" ht="14.25" x14ac:dyDescent="0.2">
      <c r="A233" s="75"/>
      <c r="B233" s="76"/>
      <c r="C233" s="76"/>
      <c r="D233" s="76"/>
      <c r="E233" s="76"/>
      <c r="F233" s="75"/>
      <c r="G233" s="76"/>
      <c r="H233" s="76"/>
      <c r="I233" s="7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77" customFormat="1" ht="14.25" x14ac:dyDescent="0.2">
      <c r="A234" s="75"/>
      <c r="B234" s="76"/>
      <c r="C234" s="76"/>
      <c r="D234" s="76"/>
      <c r="E234" s="76"/>
      <c r="F234" s="75"/>
      <c r="G234" s="76"/>
      <c r="H234" s="76"/>
      <c r="I234" s="7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77" customFormat="1" ht="14.25" x14ac:dyDescent="0.2">
      <c r="A235" s="75"/>
      <c r="B235" s="76"/>
      <c r="C235" s="76"/>
      <c r="D235" s="76"/>
      <c r="E235" s="76"/>
      <c r="F235" s="75"/>
      <c r="G235" s="76"/>
      <c r="H235" s="76"/>
      <c r="I235" s="7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77" customFormat="1" ht="14.25" x14ac:dyDescent="0.2">
      <c r="A236" s="75"/>
      <c r="B236" s="76"/>
      <c r="C236" s="76"/>
      <c r="D236" s="76"/>
      <c r="E236" s="76"/>
      <c r="F236" s="75"/>
      <c r="G236" s="76"/>
      <c r="H236" s="76"/>
      <c r="I236" s="7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77" customFormat="1" ht="14.25" x14ac:dyDescent="0.2">
      <c r="A237" s="75"/>
      <c r="B237" s="76"/>
      <c r="C237" s="76"/>
      <c r="D237" s="76"/>
      <c r="E237" s="76"/>
      <c r="F237" s="75"/>
      <c r="G237" s="76"/>
      <c r="H237" s="76"/>
      <c r="I237" s="7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77" customFormat="1" ht="14.25" x14ac:dyDescent="0.2">
      <c r="A238" s="75"/>
      <c r="B238" s="76"/>
      <c r="C238" s="76"/>
      <c r="D238" s="76"/>
      <c r="E238" s="76"/>
      <c r="F238" s="75"/>
      <c r="G238" s="76"/>
      <c r="H238" s="76"/>
      <c r="I238" s="7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77" customFormat="1" ht="14.25" x14ac:dyDescent="0.2">
      <c r="A239" s="75"/>
      <c r="B239" s="76"/>
      <c r="C239" s="76"/>
      <c r="D239" s="76"/>
      <c r="E239" s="76"/>
      <c r="F239" s="75"/>
      <c r="G239" s="76"/>
      <c r="H239" s="76"/>
      <c r="I239" s="7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77" customFormat="1" ht="14.25" x14ac:dyDescent="0.2">
      <c r="A240" s="75"/>
      <c r="B240" s="76"/>
      <c r="C240" s="76"/>
      <c r="D240" s="76"/>
      <c r="E240" s="76"/>
      <c r="F240" s="75"/>
      <c r="G240" s="76"/>
      <c r="H240" s="76"/>
      <c r="I240" s="7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77" customFormat="1" ht="14.25" x14ac:dyDescent="0.2">
      <c r="A241" s="75"/>
      <c r="B241" s="76"/>
      <c r="C241" s="76"/>
      <c r="D241" s="76"/>
      <c r="E241" s="76"/>
      <c r="F241" s="75"/>
      <c r="G241" s="76"/>
      <c r="H241" s="76"/>
      <c r="I241" s="7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77" customFormat="1" ht="14.25" x14ac:dyDescent="0.2">
      <c r="A242" s="75"/>
      <c r="B242" s="76"/>
      <c r="C242" s="76"/>
      <c r="D242" s="76"/>
      <c r="E242" s="76"/>
      <c r="F242" s="75"/>
      <c r="G242" s="76"/>
      <c r="H242" s="76"/>
      <c r="I242" s="7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77" customFormat="1" ht="14.25" x14ac:dyDescent="0.2">
      <c r="A243" s="75"/>
      <c r="B243" s="76"/>
      <c r="C243" s="76"/>
      <c r="D243" s="76"/>
      <c r="E243" s="76"/>
      <c r="F243" s="75"/>
      <c r="G243" s="76"/>
      <c r="H243" s="76"/>
      <c r="I243" s="7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77" customFormat="1" ht="14.25" x14ac:dyDescent="0.2">
      <c r="A244" s="75"/>
      <c r="B244" s="76"/>
      <c r="C244" s="76"/>
      <c r="D244" s="76"/>
      <c r="E244" s="76"/>
      <c r="F244" s="75"/>
      <c r="G244" s="76"/>
      <c r="H244" s="76"/>
      <c r="I244" s="7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77" customFormat="1" ht="14.25" x14ac:dyDescent="0.2">
      <c r="A245" s="75"/>
      <c r="B245" s="76"/>
      <c r="C245" s="76"/>
      <c r="D245" s="76"/>
      <c r="E245" s="76"/>
      <c r="F245" s="75"/>
      <c r="G245" s="76"/>
      <c r="H245" s="76"/>
      <c r="I245" s="7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77" customFormat="1" ht="14.25" x14ac:dyDescent="0.2">
      <c r="A246" s="75"/>
      <c r="B246" s="76"/>
      <c r="C246" s="76"/>
      <c r="D246" s="76"/>
      <c r="E246" s="76"/>
      <c r="F246" s="75"/>
      <c r="G246" s="76"/>
      <c r="H246" s="76"/>
      <c r="I246" s="7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77" customFormat="1" ht="14.25" x14ac:dyDescent="0.2">
      <c r="A247" s="75"/>
      <c r="B247" s="76"/>
      <c r="C247" s="76"/>
      <c r="D247" s="76"/>
      <c r="E247" s="76"/>
      <c r="F247" s="75"/>
      <c r="G247" s="76"/>
      <c r="H247" s="76"/>
      <c r="I247" s="7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77" customFormat="1" ht="14.25" x14ac:dyDescent="0.2">
      <c r="A248" s="75"/>
      <c r="B248" s="76"/>
      <c r="C248" s="76"/>
      <c r="D248" s="76"/>
      <c r="E248" s="76"/>
      <c r="F248" s="75"/>
      <c r="G248" s="76"/>
      <c r="H248" s="76"/>
      <c r="I248" s="7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77" customFormat="1" ht="14.25" x14ac:dyDescent="0.2">
      <c r="A249" s="75"/>
      <c r="B249" s="76"/>
      <c r="C249" s="76"/>
      <c r="D249" s="76"/>
      <c r="E249" s="76"/>
      <c r="F249" s="75"/>
      <c r="G249" s="76"/>
      <c r="H249" s="76"/>
      <c r="I249" s="7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77" customFormat="1" ht="14.25" x14ac:dyDescent="0.2">
      <c r="A250" s="75"/>
      <c r="B250" s="76"/>
      <c r="C250" s="76"/>
      <c r="D250" s="76"/>
      <c r="E250" s="76"/>
      <c r="F250" s="75"/>
      <c r="G250" s="76"/>
      <c r="H250" s="76"/>
      <c r="I250" s="7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77" customFormat="1" ht="14.25" x14ac:dyDescent="0.2">
      <c r="A251" s="75"/>
      <c r="B251" s="76"/>
      <c r="C251" s="76"/>
      <c r="D251" s="76"/>
      <c r="E251" s="76"/>
      <c r="F251" s="75"/>
      <c r="G251" s="76"/>
      <c r="H251" s="76"/>
      <c r="I251" s="7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s="77" customFormat="1" ht="14.25" x14ac:dyDescent="0.2">
      <c r="A252" s="75"/>
      <c r="B252" s="76"/>
      <c r="C252" s="76"/>
      <c r="D252" s="76"/>
      <c r="E252" s="76"/>
      <c r="F252" s="75"/>
      <c r="G252" s="76"/>
      <c r="H252" s="76"/>
      <c r="I252" s="7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s="77" customFormat="1" ht="14.25" x14ac:dyDescent="0.2">
      <c r="A253" s="75"/>
      <c r="B253" s="76"/>
      <c r="C253" s="76"/>
      <c r="D253" s="76"/>
      <c r="E253" s="76"/>
      <c r="F253" s="75"/>
      <c r="G253" s="76"/>
      <c r="H253" s="76"/>
      <c r="I253" s="7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s="77" customFormat="1" ht="14.25" x14ac:dyDescent="0.2">
      <c r="A254" s="75"/>
      <c r="B254" s="76"/>
      <c r="C254" s="76"/>
      <c r="D254" s="76"/>
      <c r="E254" s="76"/>
      <c r="F254" s="75"/>
      <c r="G254" s="76"/>
      <c r="H254" s="76"/>
      <c r="I254" s="7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s="77" customFormat="1" ht="14.25" x14ac:dyDescent="0.2">
      <c r="A255" s="75"/>
      <c r="B255" s="76"/>
      <c r="C255" s="76"/>
      <c r="D255" s="76"/>
      <c r="E255" s="76"/>
      <c r="F255" s="75"/>
      <c r="G255" s="76"/>
      <c r="H255" s="76"/>
      <c r="I255" s="7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s="77" customFormat="1" ht="14.25" x14ac:dyDescent="0.2">
      <c r="A256" s="75"/>
      <c r="B256" s="76"/>
      <c r="C256" s="76"/>
      <c r="D256" s="76"/>
      <c r="E256" s="76"/>
      <c r="F256" s="75"/>
      <c r="G256" s="76"/>
      <c r="H256" s="76"/>
      <c r="I256" s="7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s="77" customFormat="1" ht="14.25" x14ac:dyDescent="0.2">
      <c r="A257" s="75"/>
      <c r="B257" s="76"/>
      <c r="C257" s="76"/>
      <c r="D257" s="76"/>
      <c r="E257" s="76"/>
      <c r="F257" s="75"/>
      <c r="G257" s="76"/>
      <c r="H257" s="76"/>
      <c r="I257" s="7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s="77" customFormat="1" ht="14.25" x14ac:dyDescent="0.2">
      <c r="A258" s="75"/>
      <c r="B258" s="76"/>
      <c r="C258" s="76"/>
      <c r="D258" s="76"/>
      <c r="E258" s="76"/>
      <c r="F258" s="75"/>
      <c r="G258" s="76"/>
      <c r="H258" s="76"/>
      <c r="I258" s="7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s="77" customFormat="1" ht="14.25" x14ac:dyDescent="0.2">
      <c r="A259" s="75"/>
      <c r="B259" s="76"/>
      <c r="C259" s="76"/>
      <c r="D259" s="76"/>
      <c r="E259" s="76"/>
      <c r="F259" s="75"/>
      <c r="G259" s="76"/>
      <c r="H259" s="76"/>
      <c r="I259" s="7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s="77" customFormat="1" ht="14.25" x14ac:dyDescent="0.2">
      <c r="A260" s="75"/>
      <c r="B260" s="76"/>
      <c r="C260" s="76"/>
      <c r="D260" s="76"/>
      <c r="E260" s="76"/>
      <c r="F260" s="75"/>
      <c r="G260" s="76"/>
      <c r="H260" s="76"/>
      <c r="I260" s="7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s="77" customFormat="1" ht="14.25" x14ac:dyDescent="0.2">
      <c r="A261" s="75"/>
      <c r="B261" s="76"/>
      <c r="C261" s="76"/>
      <c r="D261" s="76"/>
      <c r="E261" s="76"/>
      <c r="F261" s="75"/>
      <c r="G261" s="76"/>
      <c r="H261" s="76"/>
      <c r="I261" s="7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s="77" customFormat="1" ht="14.25" x14ac:dyDescent="0.2">
      <c r="A262" s="75"/>
      <c r="B262" s="76"/>
      <c r="C262" s="76"/>
      <c r="D262" s="76"/>
      <c r="E262" s="76"/>
      <c r="F262" s="75"/>
      <c r="G262" s="76"/>
      <c r="H262" s="76"/>
      <c r="I262" s="7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s="77" customFormat="1" ht="14.25" x14ac:dyDescent="0.2">
      <c r="A263" s="75"/>
      <c r="B263" s="76"/>
      <c r="C263" s="76"/>
      <c r="D263" s="76"/>
      <c r="E263" s="76"/>
      <c r="F263" s="75"/>
      <c r="G263" s="76"/>
      <c r="H263" s="76"/>
      <c r="I263" s="7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s="77" customFormat="1" ht="14.25" x14ac:dyDescent="0.2">
      <c r="A264" s="75"/>
      <c r="B264" s="76"/>
      <c r="C264" s="76"/>
      <c r="D264" s="76"/>
      <c r="E264" s="76"/>
      <c r="F264" s="75"/>
      <c r="G264" s="76"/>
      <c r="H264" s="76"/>
      <c r="I264" s="7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s="77" customFormat="1" ht="14.25" x14ac:dyDescent="0.2">
      <c r="A265" s="75"/>
      <c r="B265" s="76"/>
      <c r="C265" s="76"/>
      <c r="D265" s="76"/>
      <c r="E265" s="76"/>
      <c r="F265" s="75"/>
      <c r="G265" s="76"/>
      <c r="H265" s="76"/>
      <c r="I265" s="7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s="77" customFormat="1" ht="14.25" x14ac:dyDescent="0.2">
      <c r="A266" s="75"/>
      <c r="B266" s="76"/>
      <c r="C266" s="76"/>
      <c r="D266" s="76"/>
      <c r="E266" s="76"/>
      <c r="F266" s="75"/>
      <c r="G266" s="76"/>
      <c r="H266" s="76"/>
      <c r="I266" s="7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s="77" customFormat="1" ht="14.25" x14ac:dyDescent="0.2">
      <c r="A267" s="75"/>
      <c r="B267" s="76"/>
      <c r="C267" s="76"/>
      <c r="D267" s="76"/>
      <c r="E267" s="76"/>
      <c r="F267" s="75"/>
      <c r="G267" s="76"/>
      <c r="H267" s="76"/>
      <c r="I267" s="7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s="77" customFormat="1" ht="14.25" x14ac:dyDescent="0.2">
      <c r="A268" s="75"/>
      <c r="B268" s="76"/>
      <c r="C268" s="76"/>
      <c r="D268" s="76"/>
      <c r="E268" s="76"/>
      <c r="F268" s="75"/>
      <c r="G268" s="76"/>
      <c r="H268" s="76"/>
      <c r="I268" s="7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s="77" customFormat="1" ht="14.25" x14ac:dyDescent="0.2">
      <c r="A269" s="75"/>
      <c r="B269" s="76"/>
      <c r="C269" s="76"/>
      <c r="D269" s="76"/>
      <c r="E269" s="76"/>
      <c r="F269" s="75"/>
      <c r="G269" s="76"/>
      <c r="H269" s="76"/>
      <c r="I269" s="7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s="77" customFormat="1" ht="14.25" x14ac:dyDescent="0.2">
      <c r="A270" s="75"/>
      <c r="B270" s="76"/>
      <c r="C270" s="76"/>
      <c r="D270" s="76"/>
      <c r="E270" s="76"/>
      <c r="F270" s="75"/>
      <c r="G270" s="76"/>
      <c r="H270" s="76"/>
      <c r="I270" s="7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s="77" customFormat="1" ht="14.25" x14ac:dyDescent="0.2">
      <c r="A271" s="75"/>
      <c r="B271" s="76"/>
      <c r="C271" s="76"/>
      <c r="D271" s="76"/>
      <c r="E271" s="76"/>
      <c r="F271" s="75"/>
      <c r="G271" s="76"/>
      <c r="H271" s="76"/>
      <c r="I271" s="7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s="77" customFormat="1" ht="14.25" x14ac:dyDescent="0.2">
      <c r="A272" s="75"/>
      <c r="B272" s="76"/>
      <c r="C272" s="76"/>
      <c r="D272" s="76"/>
      <c r="E272" s="76"/>
      <c r="F272" s="75"/>
      <c r="G272" s="76"/>
      <c r="H272" s="76"/>
      <c r="I272" s="7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s="77" customFormat="1" ht="14.25" x14ac:dyDescent="0.2">
      <c r="A273" s="75"/>
      <c r="B273" s="76"/>
      <c r="C273" s="76"/>
      <c r="D273" s="76"/>
      <c r="E273" s="76"/>
      <c r="F273" s="75"/>
      <c r="G273" s="76"/>
      <c r="H273" s="76"/>
      <c r="I273" s="7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s="77" customFormat="1" ht="14.25" x14ac:dyDescent="0.2">
      <c r="A274" s="75"/>
      <c r="B274" s="76"/>
      <c r="C274" s="76"/>
      <c r="D274" s="76"/>
      <c r="E274" s="76"/>
      <c r="F274" s="75"/>
      <c r="G274" s="76"/>
      <c r="H274" s="76"/>
      <c r="I274" s="7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s="77" customFormat="1" ht="14.25" x14ac:dyDescent="0.2">
      <c r="A275" s="75"/>
      <c r="B275" s="76"/>
      <c r="C275" s="76"/>
      <c r="D275" s="76"/>
      <c r="E275" s="76"/>
      <c r="F275" s="75"/>
      <c r="G275" s="76"/>
      <c r="H275" s="76"/>
      <c r="I275" s="7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s="77" customFormat="1" ht="14.25" x14ac:dyDescent="0.2">
      <c r="A276" s="75"/>
      <c r="B276" s="76"/>
      <c r="C276" s="76"/>
      <c r="D276" s="76"/>
      <c r="E276" s="76"/>
      <c r="F276" s="75"/>
      <c r="G276" s="76"/>
      <c r="H276" s="76"/>
      <c r="I276" s="7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s="77" customFormat="1" ht="14.25" x14ac:dyDescent="0.2">
      <c r="A277" s="75"/>
      <c r="B277" s="76"/>
      <c r="C277" s="76"/>
      <c r="D277" s="76"/>
      <c r="E277" s="76"/>
      <c r="F277" s="75"/>
      <c r="G277" s="76"/>
      <c r="H277" s="76"/>
      <c r="I277" s="7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s="77" customFormat="1" ht="14.25" x14ac:dyDescent="0.2">
      <c r="A278" s="75"/>
      <c r="B278" s="76"/>
      <c r="C278" s="76"/>
      <c r="D278" s="76"/>
      <c r="E278" s="76"/>
      <c r="F278" s="75"/>
      <c r="G278" s="76"/>
      <c r="H278" s="76"/>
      <c r="I278" s="7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s="77" customFormat="1" ht="14.25" x14ac:dyDescent="0.2">
      <c r="A279" s="75"/>
      <c r="B279" s="76"/>
      <c r="C279" s="76"/>
      <c r="D279" s="76"/>
      <c r="E279" s="76"/>
      <c r="F279" s="75"/>
      <c r="G279" s="76"/>
      <c r="H279" s="76"/>
      <c r="I279" s="7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s="77" customFormat="1" ht="14.25" x14ac:dyDescent="0.2">
      <c r="A280" s="75"/>
      <c r="B280" s="76"/>
      <c r="C280" s="76"/>
      <c r="D280" s="76"/>
      <c r="E280" s="76"/>
      <c r="F280" s="75"/>
      <c r="G280" s="76"/>
      <c r="H280" s="76"/>
      <c r="I280" s="7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s="77" customFormat="1" ht="14.25" x14ac:dyDescent="0.2">
      <c r="A281" s="75"/>
      <c r="B281" s="76"/>
      <c r="C281" s="76"/>
      <c r="D281" s="76"/>
      <c r="E281" s="76"/>
      <c r="F281" s="75"/>
      <c r="G281" s="76"/>
      <c r="H281" s="76"/>
      <c r="I281" s="7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s="77" customFormat="1" ht="14.25" x14ac:dyDescent="0.2">
      <c r="A282" s="75"/>
      <c r="B282" s="76"/>
      <c r="C282" s="76"/>
      <c r="D282" s="76"/>
      <c r="E282" s="76"/>
      <c r="F282" s="75"/>
      <c r="G282" s="76"/>
      <c r="H282" s="76"/>
      <c r="I282" s="7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s="77" customFormat="1" ht="14.25" x14ac:dyDescent="0.2">
      <c r="A283" s="75"/>
      <c r="B283" s="76"/>
      <c r="C283" s="76"/>
      <c r="D283" s="76"/>
      <c r="E283" s="76"/>
      <c r="F283" s="75"/>
      <c r="G283" s="76"/>
      <c r="H283" s="76"/>
      <c r="I283" s="7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s="77" customFormat="1" ht="14.25" x14ac:dyDescent="0.2">
      <c r="A284" s="75"/>
      <c r="B284" s="76"/>
      <c r="C284" s="76"/>
      <c r="D284" s="76"/>
      <c r="E284" s="76"/>
      <c r="F284" s="75"/>
      <c r="G284" s="76"/>
      <c r="H284" s="76"/>
      <c r="I284" s="7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s="77" customFormat="1" ht="14.25" x14ac:dyDescent="0.2">
      <c r="A285" s="75"/>
      <c r="B285" s="76"/>
      <c r="C285" s="76"/>
      <c r="D285" s="76"/>
      <c r="E285" s="76"/>
      <c r="F285" s="75"/>
      <c r="G285" s="76"/>
      <c r="H285" s="76"/>
      <c r="I285" s="7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s="77" customFormat="1" ht="14.25" x14ac:dyDescent="0.2">
      <c r="A286" s="75"/>
      <c r="B286" s="76"/>
      <c r="C286" s="76"/>
      <c r="D286" s="76"/>
      <c r="E286" s="76"/>
      <c r="F286" s="75"/>
      <c r="G286" s="76"/>
      <c r="H286" s="76"/>
      <c r="I286" s="7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s="77" customFormat="1" ht="14.25" x14ac:dyDescent="0.2">
      <c r="A287" s="75"/>
      <c r="B287" s="76"/>
      <c r="C287" s="76"/>
      <c r="D287" s="76"/>
      <c r="E287" s="76"/>
      <c r="F287" s="75"/>
      <c r="G287" s="76"/>
      <c r="H287" s="76"/>
      <c r="I287" s="7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s="77" customFormat="1" ht="14.25" x14ac:dyDescent="0.2">
      <c r="A288" s="75"/>
      <c r="B288" s="76"/>
      <c r="C288" s="76"/>
      <c r="D288" s="76"/>
      <c r="E288" s="76"/>
      <c r="F288" s="75"/>
      <c r="G288" s="76"/>
      <c r="H288" s="76"/>
      <c r="I288" s="7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s="77" customFormat="1" ht="14.25" x14ac:dyDescent="0.2">
      <c r="A289" s="75"/>
      <c r="B289" s="76"/>
      <c r="C289" s="76"/>
      <c r="D289" s="76"/>
      <c r="E289" s="76"/>
      <c r="F289" s="75"/>
      <c r="G289" s="76"/>
      <c r="H289" s="76"/>
      <c r="I289" s="7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s="77" customFormat="1" ht="14.25" x14ac:dyDescent="0.2">
      <c r="A290" s="75"/>
      <c r="B290" s="76"/>
      <c r="C290" s="76"/>
      <c r="D290" s="76"/>
      <c r="E290" s="76"/>
      <c r="F290" s="75"/>
      <c r="G290" s="76"/>
      <c r="H290" s="76"/>
      <c r="I290" s="7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s="77" customFormat="1" ht="14.25" x14ac:dyDescent="0.2">
      <c r="A291" s="75"/>
      <c r="B291" s="76"/>
      <c r="C291" s="76"/>
      <c r="D291" s="76"/>
      <c r="E291" s="76"/>
      <c r="F291" s="75"/>
      <c r="G291" s="76"/>
      <c r="H291" s="76"/>
      <c r="I291" s="7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s="77" customFormat="1" ht="14.25" x14ac:dyDescent="0.2">
      <c r="A292" s="75"/>
      <c r="B292" s="76"/>
      <c r="C292" s="76"/>
      <c r="D292" s="76"/>
      <c r="E292" s="76"/>
      <c r="F292" s="75"/>
      <c r="G292" s="76"/>
      <c r="H292" s="76"/>
      <c r="I292" s="7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s="77" customFormat="1" ht="14.25" x14ac:dyDescent="0.2">
      <c r="A293" s="75"/>
      <c r="B293" s="76"/>
      <c r="C293" s="76"/>
      <c r="D293" s="76"/>
      <c r="E293" s="76"/>
      <c r="F293" s="75"/>
      <c r="G293" s="76"/>
      <c r="H293" s="76"/>
      <c r="I293" s="7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s="77" customFormat="1" ht="14.25" x14ac:dyDescent="0.2">
      <c r="A294" s="75"/>
      <c r="B294" s="76"/>
      <c r="C294" s="76"/>
      <c r="D294" s="76"/>
      <c r="E294" s="76"/>
      <c r="F294" s="75"/>
      <c r="G294" s="76"/>
      <c r="H294" s="76"/>
      <c r="I294" s="7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s="77" customFormat="1" ht="14.25" x14ac:dyDescent="0.2">
      <c r="A295" s="75"/>
      <c r="B295" s="76"/>
      <c r="C295" s="76"/>
      <c r="D295" s="76"/>
      <c r="E295" s="76"/>
      <c r="F295" s="75"/>
      <c r="G295" s="76"/>
      <c r="H295" s="76"/>
      <c r="I295" s="7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s="77" customFormat="1" ht="14.25" x14ac:dyDescent="0.2">
      <c r="A296" s="75"/>
      <c r="B296" s="76"/>
      <c r="C296" s="76"/>
      <c r="D296" s="76"/>
      <c r="E296" s="76"/>
      <c r="F296" s="75"/>
      <c r="G296" s="76"/>
      <c r="H296" s="76"/>
      <c r="I296" s="7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s="77" customFormat="1" ht="14.25" x14ac:dyDescent="0.2">
      <c r="A297" s="75"/>
      <c r="B297" s="76"/>
      <c r="C297" s="76"/>
      <c r="D297" s="76"/>
      <c r="E297" s="76"/>
      <c r="F297" s="75"/>
      <c r="G297" s="76"/>
      <c r="H297" s="76"/>
      <c r="I297" s="7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s="77" customFormat="1" ht="14.25" x14ac:dyDescent="0.2">
      <c r="A298" s="75"/>
      <c r="B298" s="76"/>
      <c r="C298" s="76"/>
      <c r="D298" s="76"/>
      <c r="E298" s="76"/>
      <c r="F298" s="75"/>
      <c r="G298" s="76"/>
      <c r="H298" s="76"/>
      <c r="I298" s="7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s="77" customFormat="1" ht="14.25" x14ac:dyDescent="0.2">
      <c r="A299" s="75"/>
      <c r="B299" s="76"/>
      <c r="C299" s="76"/>
      <c r="D299" s="76"/>
      <c r="E299" s="76"/>
      <c r="F299" s="75"/>
      <c r="G299" s="76"/>
      <c r="H299" s="76"/>
      <c r="I299" s="7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s="77" customFormat="1" ht="14.25" x14ac:dyDescent="0.2">
      <c r="A300" s="75"/>
      <c r="B300" s="76"/>
      <c r="C300" s="76"/>
      <c r="D300" s="76"/>
      <c r="E300" s="76"/>
      <c r="F300" s="75"/>
      <c r="G300" s="76"/>
      <c r="H300" s="76"/>
      <c r="I300" s="7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s="77" customFormat="1" ht="14.25" x14ac:dyDescent="0.2">
      <c r="A301" s="75"/>
      <c r="B301" s="76"/>
      <c r="C301" s="76"/>
      <c r="D301" s="76"/>
      <c r="E301" s="76"/>
      <c r="F301" s="75"/>
      <c r="G301" s="76"/>
      <c r="H301" s="76"/>
      <c r="I301" s="7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s="77" customFormat="1" ht="14.25" x14ac:dyDescent="0.2">
      <c r="A302" s="75"/>
      <c r="B302" s="76"/>
      <c r="C302" s="76"/>
      <c r="D302" s="76"/>
      <c r="E302" s="76"/>
      <c r="F302" s="75"/>
      <c r="G302" s="76"/>
      <c r="H302" s="76"/>
      <c r="I302" s="7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s="77" customFormat="1" ht="14.25" x14ac:dyDescent="0.2">
      <c r="A303" s="75"/>
      <c r="B303" s="76"/>
      <c r="C303" s="76"/>
      <c r="D303" s="76"/>
      <c r="E303" s="76"/>
      <c r="F303" s="75"/>
      <c r="G303" s="76"/>
      <c r="H303" s="76"/>
      <c r="I303" s="7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s="77" customFormat="1" ht="14.25" x14ac:dyDescent="0.2">
      <c r="A304" s="75"/>
      <c r="B304" s="76"/>
      <c r="C304" s="76"/>
      <c r="D304" s="76"/>
      <c r="E304" s="76"/>
      <c r="F304" s="75"/>
      <c r="G304" s="76"/>
      <c r="H304" s="76"/>
      <c r="I304" s="7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s="77" customFormat="1" ht="14.25" x14ac:dyDescent="0.2">
      <c r="A305" s="75"/>
      <c r="B305" s="76"/>
      <c r="C305" s="76"/>
      <c r="D305" s="76"/>
      <c r="E305" s="76"/>
      <c r="F305" s="75"/>
      <c r="G305" s="76"/>
      <c r="H305" s="76"/>
      <c r="I305" s="7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s="77" customFormat="1" ht="14.25" x14ac:dyDescent="0.2">
      <c r="A306" s="75"/>
      <c r="B306" s="76"/>
      <c r="C306" s="76"/>
      <c r="D306" s="76"/>
      <c r="E306" s="76"/>
      <c r="F306" s="75"/>
      <c r="G306" s="76"/>
      <c r="H306" s="76"/>
      <c r="I306" s="7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s="77" customFormat="1" ht="14.25" x14ac:dyDescent="0.2">
      <c r="A307" s="75"/>
      <c r="B307" s="76"/>
      <c r="C307" s="76"/>
      <c r="D307" s="76"/>
      <c r="E307" s="76"/>
      <c r="F307" s="75"/>
      <c r="G307" s="76"/>
      <c r="H307" s="76"/>
      <c r="I307" s="7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s="77" customFormat="1" ht="14.25" x14ac:dyDescent="0.2">
      <c r="A308" s="75"/>
      <c r="B308" s="76"/>
      <c r="C308" s="76"/>
      <c r="D308" s="76"/>
      <c r="E308" s="76"/>
      <c r="F308" s="75"/>
      <c r="G308" s="76"/>
      <c r="H308" s="76"/>
      <c r="I308" s="7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s="77" customFormat="1" ht="14.25" x14ac:dyDescent="0.2">
      <c r="A309" s="75"/>
      <c r="B309" s="76"/>
      <c r="C309" s="76"/>
      <c r="D309" s="76"/>
      <c r="E309" s="76"/>
      <c r="F309" s="75"/>
      <c r="G309" s="76"/>
      <c r="H309" s="76"/>
      <c r="I309" s="7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s="77" customFormat="1" ht="14.25" x14ac:dyDescent="0.2">
      <c r="A310" s="75"/>
      <c r="B310" s="76"/>
      <c r="C310" s="76"/>
      <c r="D310" s="76"/>
      <c r="E310" s="76"/>
      <c r="F310" s="75"/>
      <c r="G310" s="76"/>
      <c r="H310" s="76"/>
      <c r="I310" s="7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s="77" customFormat="1" ht="14.25" x14ac:dyDescent="0.2">
      <c r="A311" s="75"/>
      <c r="B311" s="76"/>
      <c r="C311" s="76"/>
      <c r="D311" s="76"/>
      <c r="E311" s="76"/>
      <c r="F311" s="75"/>
      <c r="G311" s="76"/>
      <c r="H311" s="76"/>
      <c r="I311" s="7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s="77" customFormat="1" ht="14.25" x14ac:dyDescent="0.2">
      <c r="A312" s="75"/>
      <c r="B312" s="76"/>
      <c r="C312" s="76"/>
      <c r="D312" s="76"/>
      <c r="E312" s="76"/>
      <c r="F312" s="75"/>
      <c r="G312" s="76"/>
      <c r="H312" s="76"/>
      <c r="I312" s="7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s="77" customFormat="1" ht="14.25" x14ac:dyDescent="0.2">
      <c r="A313" s="75"/>
      <c r="B313" s="76"/>
      <c r="C313" s="76"/>
      <c r="D313" s="76"/>
      <c r="E313" s="76"/>
      <c r="F313" s="75"/>
      <c r="G313" s="76"/>
      <c r="H313" s="76"/>
      <c r="I313" s="7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s="77" customFormat="1" ht="14.25" x14ac:dyDescent="0.2">
      <c r="A314" s="75"/>
      <c r="B314" s="76"/>
      <c r="C314" s="76"/>
      <c r="D314" s="76"/>
      <c r="E314" s="76"/>
      <c r="F314" s="75"/>
      <c r="G314" s="76"/>
      <c r="H314" s="76"/>
      <c r="I314" s="7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s="77" customFormat="1" ht="14.25" x14ac:dyDescent="0.2">
      <c r="A315" s="75"/>
      <c r="B315" s="76"/>
      <c r="C315" s="76"/>
      <c r="D315" s="76"/>
      <c r="E315" s="76"/>
      <c r="F315" s="75"/>
      <c r="G315" s="76"/>
      <c r="H315" s="76"/>
      <c r="I315" s="7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s="77" customFormat="1" ht="14.25" x14ac:dyDescent="0.2">
      <c r="A316" s="75"/>
      <c r="B316" s="76"/>
      <c r="C316" s="76"/>
      <c r="D316" s="76"/>
      <c r="E316" s="76"/>
      <c r="F316" s="75"/>
      <c r="G316" s="76"/>
      <c r="H316" s="76"/>
      <c r="I316" s="7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s="77" customFormat="1" ht="14.25" x14ac:dyDescent="0.2">
      <c r="A317" s="75"/>
      <c r="B317" s="76"/>
      <c r="C317" s="76"/>
      <c r="D317" s="76"/>
      <c r="E317" s="76"/>
      <c r="F317" s="75"/>
      <c r="G317" s="76"/>
      <c r="H317" s="76"/>
      <c r="I317" s="7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s="77" customFormat="1" ht="14.25" x14ac:dyDescent="0.2">
      <c r="A318" s="75"/>
      <c r="B318" s="76"/>
      <c r="C318" s="76"/>
      <c r="D318" s="76"/>
      <c r="E318" s="76"/>
      <c r="F318" s="75"/>
      <c r="G318" s="76"/>
      <c r="H318" s="76"/>
      <c r="I318" s="7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s="77" customFormat="1" ht="14.25" x14ac:dyDescent="0.2">
      <c r="A319" s="75"/>
      <c r="B319" s="76"/>
      <c r="C319" s="76"/>
      <c r="D319" s="76"/>
      <c r="E319" s="76"/>
      <c r="F319" s="75"/>
      <c r="G319" s="76"/>
      <c r="H319" s="76"/>
      <c r="I319" s="7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s="77" customFormat="1" ht="14.25" x14ac:dyDescent="0.2">
      <c r="A320" s="75"/>
      <c r="B320" s="76"/>
      <c r="C320" s="76"/>
      <c r="D320" s="76"/>
      <c r="E320" s="76"/>
      <c r="F320" s="75"/>
      <c r="G320" s="76"/>
      <c r="H320" s="76"/>
      <c r="I320" s="7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s="77" customFormat="1" ht="14.25" x14ac:dyDescent="0.2">
      <c r="A321" s="75"/>
      <c r="B321" s="76"/>
      <c r="C321" s="76"/>
      <c r="D321" s="76"/>
      <c r="E321" s="76"/>
      <c r="F321" s="75"/>
      <c r="G321" s="76"/>
      <c r="H321" s="76"/>
      <c r="I321" s="7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s="77" customFormat="1" ht="14.25" x14ac:dyDescent="0.2">
      <c r="A322" s="75"/>
      <c r="B322" s="76"/>
      <c r="C322" s="76"/>
      <c r="D322" s="76"/>
      <c r="E322" s="76"/>
      <c r="F322" s="75"/>
      <c r="G322" s="76"/>
      <c r="H322" s="76"/>
      <c r="I322" s="7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s="77" customFormat="1" ht="14.25" x14ac:dyDescent="0.2">
      <c r="A323" s="75"/>
      <c r="B323" s="76"/>
      <c r="C323" s="76"/>
      <c r="D323" s="76"/>
      <c r="E323" s="76"/>
      <c r="F323" s="75"/>
      <c r="G323" s="76"/>
      <c r="H323" s="76"/>
      <c r="I323" s="7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s="77" customFormat="1" ht="14.25" x14ac:dyDescent="0.2">
      <c r="A324" s="75"/>
      <c r="B324" s="76"/>
      <c r="C324" s="76"/>
      <c r="D324" s="76"/>
      <c r="E324" s="76"/>
      <c r="F324" s="75"/>
      <c r="G324" s="76"/>
      <c r="H324" s="76"/>
      <c r="I324" s="7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s="77" customFormat="1" ht="14.25" x14ac:dyDescent="0.2">
      <c r="A325" s="75"/>
      <c r="B325" s="76"/>
      <c r="C325" s="76"/>
      <c r="D325" s="76"/>
      <c r="E325" s="76"/>
      <c r="F325" s="75"/>
      <c r="G325" s="76"/>
      <c r="H325" s="76"/>
      <c r="I325" s="7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s="77" customFormat="1" ht="14.25" x14ac:dyDescent="0.2">
      <c r="A326" s="75"/>
      <c r="B326" s="76"/>
      <c r="C326" s="76"/>
      <c r="D326" s="76"/>
      <c r="E326" s="76"/>
      <c r="F326" s="75"/>
      <c r="G326" s="76"/>
      <c r="H326" s="76"/>
      <c r="I326" s="7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s="77" customFormat="1" ht="14.25" x14ac:dyDescent="0.2">
      <c r="A327" s="75"/>
      <c r="B327" s="76"/>
      <c r="C327" s="76"/>
      <c r="D327" s="76"/>
      <c r="E327" s="76"/>
      <c r="F327" s="75"/>
      <c r="G327" s="76"/>
      <c r="H327" s="76"/>
      <c r="I327" s="7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s="77" customFormat="1" ht="14.25" x14ac:dyDescent="0.2">
      <c r="A328" s="75"/>
      <c r="B328" s="76"/>
      <c r="C328" s="76"/>
      <c r="D328" s="76"/>
      <c r="E328" s="76"/>
      <c r="F328" s="75"/>
      <c r="G328" s="76"/>
      <c r="H328" s="76"/>
      <c r="I328" s="7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s="77" customFormat="1" ht="14.25" x14ac:dyDescent="0.2">
      <c r="A329" s="75"/>
      <c r="B329" s="76"/>
      <c r="C329" s="76"/>
      <c r="D329" s="76"/>
      <c r="E329" s="76"/>
      <c r="F329" s="75"/>
      <c r="G329" s="76"/>
      <c r="H329" s="76"/>
      <c r="I329" s="7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s="77" customFormat="1" ht="14.25" x14ac:dyDescent="0.2">
      <c r="A330" s="75"/>
      <c r="B330" s="76"/>
      <c r="C330" s="76"/>
      <c r="D330" s="76"/>
      <c r="E330" s="76"/>
      <c r="F330" s="75"/>
      <c r="G330" s="76"/>
      <c r="H330" s="76"/>
      <c r="I330" s="7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s="77" customFormat="1" ht="14.25" x14ac:dyDescent="0.2">
      <c r="A331" s="75"/>
      <c r="B331" s="76"/>
      <c r="C331" s="76"/>
      <c r="D331" s="76"/>
      <c r="E331" s="76"/>
      <c r="F331" s="75"/>
      <c r="G331" s="76"/>
      <c r="H331" s="76"/>
      <c r="I331" s="7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s="77" customFormat="1" ht="14.25" x14ac:dyDescent="0.2">
      <c r="A332" s="75"/>
      <c r="B332" s="76"/>
      <c r="C332" s="76"/>
      <c r="D332" s="76"/>
      <c r="E332" s="76"/>
      <c r="F332" s="75"/>
      <c r="G332" s="76"/>
      <c r="H332" s="76"/>
      <c r="I332" s="7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s="77" customFormat="1" ht="14.25" x14ac:dyDescent="0.2">
      <c r="A333" s="75"/>
      <c r="B333" s="76"/>
      <c r="C333" s="76"/>
      <c r="D333" s="76"/>
      <c r="E333" s="76"/>
      <c r="F333" s="75"/>
      <c r="G333" s="76"/>
      <c r="H333" s="76"/>
      <c r="I333" s="7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s="77" customFormat="1" ht="14.25" x14ac:dyDescent="0.2">
      <c r="A334" s="75"/>
      <c r="B334" s="76"/>
      <c r="C334" s="76"/>
      <c r="D334" s="76"/>
      <c r="E334" s="76"/>
      <c r="F334" s="75"/>
      <c r="G334" s="76"/>
      <c r="H334" s="76"/>
      <c r="I334" s="7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s="77" customFormat="1" ht="14.25" x14ac:dyDescent="0.2">
      <c r="A335" s="75"/>
      <c r="B335" s="76"/>
      <c r="C335" s="76"/>
      <c r="D335" s="76"/>
      <c r="E335" s="76"/>
      <c r="F335" s="75"/>
      <c r="G335" s="76"/>
      <c r="H335" s="76"/>
      <c r="I335" s="7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s="77" customFormat="1" ht="14.25" x14ac:dyDescent="0.2">
      <c r="A336" s="75"/>
      <c r="B336" s="76"/>
      <c r="C336" s="76"/>
      <c r="D336" s="76"/>
      <c r="E336" s="76"/>
      <c r="F336" s="75"/>
      <c r="G336" s="76"/>
      <c r="H336" s="76"/>
      <c r="I336" s="7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s="77" customFormat="1" ht="14.25" x14ac:dyDescent="0.2">
      <c r="A337" s="75"/>
      <c r="B337" s="76"/>
      <c r="C337" s="76"/>
      <c r="D337" s="76"/>
      <c r="E337" s="76"/>
      <c r="F337" s="75"/>
      <c r="G337" s="76"/>
      <c r="H337" s="76"/>
      <c r="I337" s="7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s="77" customFormat="1" ht="14.25" x14ac:dyDescent="0.2">
      <c r="A338" s="75"/>
      <c r="B338" s="76"/>
      <c r="C338" s="76"/>
      <c r="D338" s="76"/>
      <c r="E338" s="76"/>
      <c r="F338" s="75"/>
      <c r="G338" s="76"/>
      <c r="H338" s="76"/>
      <c r="I338" s="7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s="77" customFormat="1" ht="14.25" x14ac:dyDescent="0.2">
      <c r="A339" s="75"/>
      <c r="B339" s="76"/>
      <c r="C339" s="76"/>
      <c r="D339" s="76"/>
      <c r="E339" s="76"/>
      <c r="F339" s="75"/>
      <c r="G339" s="76"/>
      <c r="H339" s="76"/>
      <c r="I339" s="7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s="77" customFormat="1" ht="14.25" x14ac:dyDescent="0.2">
      <c r="A340" s="75"/>
      <c r="B340" s="76"/>
      <c r="C340" s="76"/>
      <c r="D340" s="76"/>
      <c r="E340" s="76"/>
      <c r="F340" s="75"/>
      <c r="G340" s="76"/>
      <c r="H340" s="76"/>
      <c r="I340" s="7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s="77" customFormat="1" ht="14.25" x14ac:dyDescent="0.2">
      <c r="A341" s="75"/>
      <c r="B341" s="76"/>
      <c r="C341" s="76"/>
      <c r="D341" s="76"/>
      <c r="E341" s="76"/>
      <c r="F341" s="75"/>
      <c r="G341" s="76"/>
      <c r="H341" s="76"/>
      <c r="I341" s="7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s="77" customFormat="1" ht="14.25" x14ac:dyDescent="0.2">
      <c r="A342" s="75"/>
      <c r="B342" s="76"/>
      <c r="C342" s="76"/>
      <c r="D342" s="76"/>
      <c r="E342" s="76"/>
      <c r="F342" s="75"/>
      <c r="G342" s="76"/>
      <c r="H342" s="76"/>
      <c r="I342" s="7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s="77" customFormat="1" ht="14.25" x14ac:dyDescent="0.2">
      <c r="A343" s="75"/>
      <c r="B343" s="76"/>
      <c r="C343" s="76"/>
      <c r="D343" s="76"/>
      <c r="E343" s="76"/>
      <c r="F343" s="75"/>
      <c r="G343" s="76"/>
      <c r="H343" s="76"/>
      <c r="I343" s="7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s="77" customFormat="1" ht="14.25" x14ac:dyDescent="0.2">
      <c r="A344" s="75"/>
      <c r="B344" s="76"/>
      <c r="C344" s="76"/>
      <c r="D344" s="76"/>
      <c r="E344" s="76"/>
      <c r="F344" s="75"/>
      <c r="G344" s="76"/>
      <c r="H344" s="76"/>
      <c r="I344" s="7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s="77" customFormat="1" ht="14.25" x14ac:dyDescent="0.2">
      <c r="A345" s="75"/>
      <c r="B345" s="76"/>
      <c r="C345" s="76"/>
      <c r="D345" s="76"/>
      <c r="E345" s="76"/>
      <c r="F345" s="75"/>
      <c r="G345" s="76"/>
      <c r="H345" s="76"/>
      <c r="I345" s="7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s="77" customFormat="1" ht="14.25" x14ac:dyDescent="0.2">
      <c r="A346" s="75"/>
      <c r="B346" s="76"/>
      <c r="C346" s="76"/>
      <c r="D346" s="76"/>
      <c r="E346" s="76"/>
      <c r="F346" s="75"/>
      <c r="G346" s="76"/>
      <c r="H346" s="76"/>
      <c r="I346" s="7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s="77" customFormat="1" ht="14.25" x14ac:dyDescent="0.2">
      <c r="A347" s="75"/>
      <c r="B347" s="76"/>
      <c r="C347" s="76"/>
      <c r="D347" s="76"/>
      <c r="E347" s="76"/>
      <c r="F347" s="75"/>
      <c r="G347" s="76"/>
      <c r="H347" s="76"/>
      <c r="I347" s="7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s="77" customFormat="1" ht="14.25" x14ac:dyDescent="0.2">
      <c r="A348" s="75"/>
      <c r="B348" s="76"/>
      <c r="C348" s="76"/>
      <c r="D348" s="76"/>
      <c r="E348" s="76"/>
      <c r="F348" s="75"/>
      <c r="G348" s="76"/>
      <c r="H348" s="76"/>
      <c r="I348" s="7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s="77" customFormat="1" ht="14.25" x14ac:dyDescent="0.2">
      <c r="A349" s="75"/>
      <c r="B349" s="76"/>
      <c r="C349" s="76"/>
      <c r="D349" s="76"/>
      <c r="E349" s="76"/>
      <c r="F349" s="75"/>
      <c r="G349" s="76"/>
      <c r="H349" s="76"/>
      <c r="I349" s="7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s="77" customFormat="1" ht="14.25" x14ac:dyDescent="0.2">
      <c r="A350" s="75"/>
      <c r="B350" s="76"/>
      <c r="C350" s="76"/>
      <c r="D350" s="76"/>
      <c r="E350" s="76"/>
      <c r="F350" s="75"/>
      <c r="G350" s="76"/>
      <c r="H350" s="76"/>
      <c r="I350" s="7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s="77" customFormat="1" ht="14.25" x14ac:dyDescent="0.2">
      <c r="A351" s="75"/>
      <c r="B351" s="76"/>
      <c r="C351" s="76"/>
      <c r="D351" s="76"/>
      <c r="E351" s="76"/>
      <c r="F351" s="75"/>
      <c r="G351" s="76"/>
      <c r="H351" s="76"/>
      <c r="I351" s="7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s="77" customFormat="1" ht="14.25" x14ac:dyDescent="0.2">
      <c r="A352" s="75"/>
      <c r="B352" s="76"/>
      <c r="C352" s="76"/>
      <c r="D352" s="76"/>
      <c r="E352" s="76"/>
      <c r="F352" s="75"/>
      <c r="G352" s="76"/>
      <c r="H352" s="76"/>
      <c r="I352" s="7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s="77" customFormat="1" ht="14.25" x14ac:dyDescent="0.2">
      <c r="A353" s="75"/>
      <c r="B353" s="76"/>
      <c r="C353" s="76"/>
      <c r="D353" s="76"/>
      <c r="E353" s="76"/>
      <c r="F353" s="75"/>
      <c r="G353" s="76"/>
      <c r="H353" s="76"/>
      <c r="I353" s="7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s="77" customFormat="1" ht="14.25" x14ac:dyDescent="0.2">
      <c r="A354" s="75"/>
      <c r="B354" s="76"/>
      <c r="C354" s="76"/>
      <c r="D354" s="76"/>
      <c r="E354" s="76"/>
      <c r="F354" s="75"/>
      <c r="G354" s="76"/>
      <c r="H354" s="76"/>
      <c r="I354" s="7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s="77" customFormat="1" ht="14.25" x14ac:dyDescent="0.2">
      <c r="A355" s="75"/>
      <c r="B355" s="76"/>
      <c r="C355" s="76"/>
      <c r="D355" s="76"/>
      <c r="E355" s="76"/>
      <c r="F355" s="75"/>
      <c r="G355" s="76"/>
      <c r="H355" s="76"/>
      <c r="I355" s="7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s="77" customFormat="1" ht="14.25" x14ac:dyDescent="0.2">
      <c r="A356" s="75"/>
      <c r="B356" s="76"/>
      <c r="C356" s="76"/>
      <c r="D356" s="76"/>
      <c r="E356" s="76"/>
      <c r="F356" s="75"/>
      <c r="G356" s="76"/>
      <c r="H356" s="76"/>
      <c r="I356" s="7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s="77" customFormat="1" ht="14.25" x14ac:dyDescent="0.2">
      <c r="A357" s="75"/>
      <c r="B357" s="76"/>
      <c r="C357" s="76"/>
      <c r="D357" s="76"/>
      <c r="E357" s="76"/>
      <c r="F357" s="75"/>
      <c r="G357" s="76"/>
      <c r="H357" s="76"/>
      <c r="I357" s="7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s="77" customFormat="1" ht="14.25" x14ac:dyDescent="0.2">
      <c r="A358" s="75"/>
      <c r="B358" s="76"/>
      <c r="C358" s="76"/>
      <c r="D358" s="76"/>
      <c r="E358" s="76"/>
      <c r="F358" s="75"/>
      <c r="G358" s="76"/>
      <c r="H358" s="76"/>
      <c r="I358" s="7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s="77" customFormat="1" ht="14.25" x14ac:dyDescent="0.2">
      <c r="A359" s="75"/>
      <c r="B359" s="76"/>
      <c r="C359" s="76"/>
      <c r="D359" s="76"/>
      <c r="E359" s="76"/>
      <c r="F359" s="75"/>
      <c r="G359" s="76"/>
      <c r="H359" s="76"/>
      <c r="I359" s="7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s="77" customFormat="1" ht="14.25" x14ac:dyDescent="0.2">
      <c r="A360" s="75"/>
      <c r="B360" s="76"/>
      <c r="C360" s="76"/>
      <c r="D360" s="76"/>
      <c r="E360" s="76"/>
      <c r="F360" s="75"/>
      <c r="G360" s="76"/>
      <c r="H360" s="76"/>
      <c r="I360" s="7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s="77" customFormat="1" ht="14.25" x14ac:dyDescent="0.2">
      <c r="A361" s="75"/>
      <c r="B361" s="76"/>
      <c r="C361" s="76"/>
      <c r="D361" s="76"/>
      <c r="E361" s="76"/>
      <c r="F361" s="75"/>
      <c r="G361" s="76"/>
      <c r="H361" s="76"/>
      <c r="I361" s="7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s="77" customFormat="1" ht="14.25" x14ac:dyDescent="0.2">
      <c r="A362" s="75"/>
      <c r="B362" s="76"/>
      <c r="C362" s="76"/>
      <c r="D362" s="76"/>
      <c r="E362" s="76"/>
      <c r="F362" s="75"/>
      <c r="G362" s="76"/>
      <c r="H362" s="76"/>
      <c r="I362" s="7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s="77" customFormat="1" ht="14.25" x14ac:dyDescent="0.2">
      <c r="A363" s="75"/>
      <c r="B363" s="76"/>
      <c r="C363" s="76"/>
      <c r="D363" s="76"/>
      <c r="E363" s="76"/>
      <c r="F363" s="75"/>
      <c r="G363" s="76"/>
      <c r="H363" s="76"/>
      <c r="I363" s="7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s="77" customFormat="1" ht="14.25" x14ac:dyDescent="0.2">
      <c r="A364" s="75"/>
      <c r="B364" s="76"/>
      <c r="C364" s="76"/>
      <c r="D364" s="76"/>
      <c r="E364" s="76"/>
      <c r="F364" s="75"/>
      <c r="G364" s="76"/>
      <c r="H364" s="76"/>
      <c r="I364" s="7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s="77" customFormat="1" ht="14.25" x14ac:dyDescent="0.2">
      <c r="A365" s="75"/>
      <c r="B365" s="76"/>
      <c r="C365" s="76"/>
      <c r="D365" s="76"/>
      <c r="E365" s="76"/>
      <c r="F365" s="75"/>
      <c r="G365" s="76"/>
      <c r="H365" s="76"/>
      <c r="I365" s="7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s="77" customFormat="1" ht="14.25" x14ac:dyDescent="0.2">
      <c r="A366" s="75"/>
      <c r="B366" s="76"/>
      <c r="C366" s="76"/>
      <c r="D366" s="76"/>
      <c r="E366" s="76"/>
      <c r="F366" s="75"/>
      <c r="G366" s="76"/>
      <c r="H366" s="76"/>
      <c r="I366" s="7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s="77" customFormat="1" ht="14.25" x14ac:dyDescent="0.2">
      <c r="A367" s="75"/>
      <c r="B367" s="76"/>
      <c r="C367" s="76"/>
      <c r="D367" s="76"/>
      <c r="E367" s="76"/>
      <c r="F367" s="75"/>
      <c r="G367" s="76"/>
      <c r="H367" s="76"/>
      <c r="I367" s="7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s="77" customFormat="1" ht="14.25" x14ac:dyDescent="0.2">
      <c r="A368" s="75"/>
      <c r="B368" s="76"/>
      <c r="C368" s="76"/>
      <c r="D368" s="76"/>
      <c r="E368" s="76"/>
      <c r="F368" s="75"/>
      <c r="G368" s="76"/>
      <c r="H368" s="76"/>
      <c r="I368" s="7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s="77" customFormat="1" ht="14.25" x14ac:dyDescent="0.2">
      <c r="A369" s="75"/>
      <c r="B369" s="76"/>
      <c r="C369" s="76"/>
      <c r="D369" s="76"/>
      <c r="E369" s="76"/>
      <c r="F369" s="75"/>
      <c r="G369" s="76"/>
      <c r="H369" s="76"/>
      <c r="I369" s="7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s="77" customFormat="1" ht="14.25" x14ac:dyDescent="0.2">
      <c r="A370" s="75"/>
      <c r="B370" s="76"/>
      <c r="C370" s="76"/>
      <c r="D370" s="76"/>
      <c r="E370" s="76"/>
      <c r="F370" s="75"/>
      <c r="G370" s="76"/>
      <c r="H370" s="76"/>
      <c r="I370" s="7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s="77" customFormat="1" ht="14.25" x14ac:dyDescent="0.2">
      <c r="A371" s="75"/>
      <c r="B371" s="76"/>
      <c r="C371" s="76"/>
      <c r="D371" s="76"/>
      <c r="E371" s="76"/>
      <c r="F371" s="75"/>
      <c r="G371" s="76"/>
      <c r="H371" s="76"/>
      <c r="I371" s="7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s="77" customFormat="1" ht="14.25" x14ac:dyDescent="0.2">
      <c r="A372" s="75"/>
      <c r="B372" s="76"/>
      <c r="C372" s="76"/>
      <c r="D372" s="76"/>
      <c r="E372" s="76"/>
      <c r="F372" s="75"/>
      <c r="G372" s="76"/>
      <c r="H372" s="76"/>
      <c r="I372" s="7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s="77" customFormat="1" ht="14.25" x14ac:dyDescent="0.2">
      <c r="A373" s="75"/>
      <c r="B373" s="76"/>
      <c r="C373" s="76"/>
      <c r="D373" s="76"/>
      <c r="E373" s="76"/>
      <c r="F373" s="75"/>
      <c r="G373" s="76"/>
      <c r="H373" s="76"/>
      <c r="I373" s="7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s="77" customFormat="1" ht="14.25" x14ac:dyDescent="0.2">
      <c r="A374" s="75"/>
      <c r="B374" s="76"/>
      <c r="C374" s="76"/>
      <c r="D374" s="76"/>
      <c r="E374" s="76"/>
      <c r="F374" s="75"/>
      <c r="G374" s="76"/>
      <c r="H374" s="76"/>
      <c r="I374" s="7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s="77" customFormat="1" ht="14.25" x14ac:dyDescent="0.2">
      <c r="A375" s="75"/>
      <c r="B375" s="76"/>
      <c r="C375" s="76"/>
      <c r="D375" s="76"/>
      <c r="E375" s="76"/>
      <c r="F375" s="75"/>
      <c r="G375" s="76"/>
      <c r="H375" s="76"/>
      <c r="I375" s="7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s="77" customFormat="1" ht="14.25" x14ac:dyDescent="0.2">
      <c r="A376" s="2"/>
      <c r="F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s="77" customFormat="1" ht="14.25" x14ac:dyDescent="0.2">
      <c r="A377" s="2"/>
      <c r="F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s="77" customFormat="1" ht="14.25" x14ac:dyDescent="0.2">
      <c r="A378" s="2"/>
      <c r="F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s="77" customFormat="1" ht="14.25" x14ac:dyDescent="0.2">
      <c r="A379" s="2"/>
      <c r="F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s="77" customFormat="1" ht="14.25" x14ac:dyDescent="0.2">
      <c r="A380" s="2"/>
      <c r="F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s="77" customFormat="1" ht="14.25" x14ac:dyDescent="0.2">
      <c r="A381" s="2"/>
      <c r="F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s="77" customFormat="1" ht="14.25" x14ac:dyDescent="0.2">
      <c r="A382" s="2"/>
      <c r="F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s="77" customFormat="1" ht="14.25" x14ac:dyDescent="0.2">
      <c r="A383" s="2"/>
      <c r="F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s="77" customFormat="1" ht="14.25" x14ac:dyDescent="0.2">
      <c r="A384" s="2"/>
      <c r="F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</sheetData>
  <mergeCells count="76">
    <mergeCell ref="A97:I97"/>
    <mergeCell ref="A1:J1"/>
    <mergeCell ref="A2:J2"/>
    <mergeCell ref="A3:J3"/>
    <mergeCell ref="B4:J4"/>
    <mergeCell ref="A5:J5"/>
    <mergeCell ref="A154:F154"/>
    <mergeCell ref="A113:I113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66:F166"/>
    <mergeCell ref="A155:F155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78:F178"/>
    <mergeCell ref="A167:F167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90:F190"/>
    <mergeCell ref="A179:F179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202:F202"/>
    <mergeCell ref="A191:F191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9:F209"/>
    <mergeCell ref="A210:F210"/>
    <mergeCell ref="A211:F211"/>
    <mergeCell ref="A212:F212"/>
    <mergeCell ref="A203:F203"/>
    <mergeCell ref="A204:F204"/>
    <mergeCell ref="A205:F205"/>
    <mergeCell ref="A206:F206"/>
    <mergeCell ref="A207:F207"/>
    <mergeCell ref="A208:F208"/>
  </mergeCells>
  <dataValidations count="1">
    <dataValidation type="list" allowBlank="1" sqref="D115:D131 D7:D82 D99:D104" xr:uid="{2B27B13E-9E0D-47B2-902E-DDCCBE18DB4A}">
      <formula1>"AGP,CLH,CLT,COM,CTD,CTI,DES,DISP,ELE,ESG,EST,EXM,EXQ,EXR,FRQ,REV,VAGO"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51" orientation="landscape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61D25-A715-447C-8945-B915A21154FF}">
  <dimension ref="A1:AD1032"/>
  <sheetViews>
    <sheetView zoomScale="80" zoomScaleNormal="80" workbookViewId="0">
      <selection sqref="A1:XFD1048576"/>
    </sheetView>
  </sheetViews>
  <sheetFormatPr defaultColWidth="12.625" defaultRowHeight="15" customHeight="1" x14ac:dyDescent="0.2"/>
  <cols>
    <col min="1" max="1" width="70.5" style="2" bestFit="1" customWidth="1"/>
    <col min="2" max="2" width="9.5" style="77" bestFit="1" customWidth="1"/>
    <col min="3" max="3" width="11.75" style="77" bestFit="1" customWidth="1"/>
    <col min="4" max="4" width="10.75" style="77" customWidth="1"/>
    <col min="5" max="5" width="6.875" style="77" customWidth="1"/>
    <col min="6" max="6" width="52.875" style="2" customWidth="1"/>
    <col min="7" max="7" width="11.875" style="77" customWidth="1"/>
    <col min="8" max="10" width="13.625" style="77" customWidth="1"/>
    <col min="11" max="16" width="8" style="2" customWidth="1"/>
    <col min="17" max="17" width="43.875" style="2" customWidth="1"/>
    <col min="18" max="30" width="8" style="2" customWidth="1"/>
    <col min="31" max="16384" width="12.625" style="2"/>
  </cols>
  <sheetData>
    <row r="1" spans="1:30" ht="18" customHeight="1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18" customHeight="1" x14ac:dyDescent="0.2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10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18" customHeight="1" x14ac:dyDescent="0.2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ht="35.1" customHeight="1" x14ac:dyDescent="0.2">
      <c r="A4" s="5" t="s">
        <v>345</v>
      </c>
      <c r="B4" s="104" t="s">
        <v>4</v>
      </c>
      <c r="C4" s="81"/>
      <c r="D4" s="81"/>
      <c r="E4" s="81"/>
      <c r="F4" s="81"/>
      <c r="G4" s="81"/>
      <c r="H4" s="81"/>
      <c r="I4" s="81"/>
      <c r="J4" s="82"/>
      <c r="K4" s="6"/>
    </row>
    <row r="5" spans="1:30" ht="35.1" customHeight="1" x14ac:dyDescent="0.2">
      <c r="A5" s="105" t="s">
        <v>5</v>
      </c>
      <c r="B5" s="106"/>
      <c r="C5" s="106"/>
      <c r="D5" s="106"/>
      <c r="E5" s="106"/>
      <c r="F5" s="106"/>
      <c r="G5" s="106"/>
      <c r="H5" s="106"/>
      <c r="I5" s="106"/>
      <c r="J5" s="107"/>
      <c r="K5" s="7"/>
      <c r="L5" s="8"/>
      <c r="M5" s="8"/>
      <c r="N5" s="8"/>
      <c r="O5" s="8"/>
      <c r="P5" s="8"/>
      <c r="Q5" s="8"/>
    </row>
    <row r="6" spans="1:30" ht="35.1" customHeight="1" x14ac:dyDescent="0.2">
      <c r="A6" s="9" t="s">
        <v>6</v>
      </c>
      <c r="B6" s="10" t="s">
        <v>7</v>
      </c>
      <c r="C6" s="10" t="s">
        <v>8</v>
      </c>
      <c r="D6" s="10" t="s">
        <v>9</v>
      </c>
      <c r="E6" s="10" t="s">
        <v>10</v>
      </c>
      <c r="F6" s="11" t="s">
        <v>11</v>
      </c>
      <c r="G6" s="10" t="s">
        <v>12</v>
      </c>
      <c r="H6" s="10" t="s">
        <v>13</v>
      </c>
      <c r="I6" s="10" t="s">
        <v>14</v>
      </c>
      <c r="J6" s="12" t="s">
        <v>15</v>
      </c>
      <c r="K6" s="7"/>
      <c r="L6" s="13"/>
      <c r="M6" s="13"/>
      <c r="N6" s="13"/>
      <c r="O6" s="13"/>
      <c r="P6" s="13"/>
      <c r="Q6" s="13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18" customHeight="1" x14ac:dyDescent="0.2">
      <c r="A7" s="15" t="s">
        <v>16</v>
      </c>
      <c r="B7" s="16" t="s">
        <v>17</v>
      </c>
      <c r="C7" s="17"/>
      <c r="D7" s="17" t="s">
        <v>18</v>
      </c>
      <c r="E7" s="18">
        <v>1</v>
      </c>
      <c r="F7" s="19" t="s">
        <v>19</v>
      </c>
      <c r="G7" s="20">
        <v>0</v>
      </c>
      <c r="H7" s="20">
        <v>0</v>
      </c>
      <c r="I7" s="20">
        <v>18000</v>
      </c>
      <c r="J7" s="21">
        <f t="shared" ref="J7:J70" si="0">SUM(G7:I7)</f>
        <v>18000</v>
      </c>
      <c r="K7" s="22"/>
      <c r="L7" s="22"/>
      <c r="M7" s="22"/>
      <c r="N7" s="22"/>
      <c r="O7" s="22"/>
      <c r="P7" s="22"/>
      <c r="Q7" s="22"/>
      <c r="R7" s="23"/>
      <c r="S7" s="23"/>
      <c r="T7" s="23"/>
      <c r="U7" s="23"/>
      <c r="V7" s="23"/>
      <c r="W7" s="23"/>
      <c r="X7" s="23"/>
      <c r="Y7" s="23"/>
      <c r="Z7" s="23"/>
      <c r="AA7" s="6"/>
      <c r="AB7" s="6"/>
      <c r="AC7" s="6"/>
      <c r="AD7" s="6"/>
    </row>
    <row r="8" spans="1:30" ht="18" customHeight="1" x14ac:dyDescent="0.2">
      <c r="A8" s="15" t="s">
        <v>20</v>
      </c>
      <c r="B8" s="16" t="s">
        <v>21</v>
      </c>
      <c r="C8" s="17"/>
      <c r="D8" s="17" t="s">
        <v>22</v>
      </c>
      <c r="E8" s="18">
        <v>1</v>
      </c>
      <c r="F8" s="19" t="s">
        <v>23</v>
      </c>
      <c r="G8" s="20">
        <v>0</v>
      </c>
      <c r="H8" s="20">
        <v>2600</v>
      </c>
      <c r="I8" s="20">
        <v>10400</v>
      </c>
      <c r="J8" s="21">
        <f t="shared" si="0"/>
        <v>13000</v>
      </c>
      <c r="K8" s="22"/>
      <c r="L8" s="22"/>
      <c r="M8" s="22"/>
      <c r="N8" s="22"/>
      <c r="O8" s="22"/>
      <c r="P8" s="22"/>
      <c r="Q8" s="22"/>
      <c r="R8" s="23"/>
      <c r="S8" s="23"/>
      <c r="T8" s="23"/>
      <c r="U8" s="23"/>
      <c r="V8" s="23"/>
      <c r="W8" s="23"/>
      <c r="X8" s="23"/>
      <c r="Y8" s="23"/>
      <c r="Z8" s="23"/>
      <c r="AA8" s="6"/>
      <c r="AB8" s="6"/>
      <c r="AC8" s="6"/>
      <c r="AD8" s="6"/>
    </row>
    <row r="9" spans="1:30" ht="18" customHeight="1" x14ac:dyDescent="0.2">
      <c r="A9" s="19" t="s">
        <v>24</v>
      </c>
      <c r="B9" s="24" t="s">
        <v>21</v>
      </c>
      <c r="C9" s="24"/>
      <c r="D9" s="24" t="s">
        <v>22</v>
      </c>
      <c r="E9" s="25">
        <v>1</v>
      </c>
      <c r="F9" s="19" t="s">
        <v>25</v>
      </c>
      <c r="G9" s="26">
        <v>0</v>
      </c>
      <c r="H9" s="26">
        <v>2600</v>
      </c>
      <c r="I9" s="26">
        <v>10400</v>
      </c>
      <c r="J9" s="21">
        <f t="shared" si="0"/>
        <v>13000</v>
      </c>
      <c r="K9" s="22"/>
      <c r="L9" s="22"/>
      <c r="M9" s="22"/>
      <c r="N9" s="22"/>
      <c r="O9" s="22"/>
      <c r="P9" s="22"/>
      <c r="Q9" s="22"/>
      <c r="R9" s="23"/>
      <c r="S9" s="23"/>
      <c r="T9" s="23"/>
      <c r="U9" s="23"/>
      <c r="V9" s="23"/>
      <c r="W9" s="23"/>
      <c r="X9" s="23"/>
      <c r="Y9" s="23"/>
      <c r="Z9" s="23"/>
      <c r="AA9" s="6"/>
      <c r="AB9" s="6"/>
      <c r="AC9" s="6"/>
      <c r="AD9" s="6"/>
    </row>
    <row r="10" spans="1:30" ht="18" customHeight="1" x14ac:dyDescent="0.2">
      <c r="A10" s="19" t="s">
        <v>26</v>
      </c>
      <c r="B10" s="24" t="s">
        <v>27</v>
      </c>
      <c r="C10" s="24"/>
      <c r="D10" s="24" t="s">
        <v>28</v>
      </c>
      <c r="E10" s="25">
        <v>1</v>
      </c>
      <c r="F10" s="19" t="s">
        <v>29</v>
      </c>
      <c r="G10" s="26">
        <v>0</v>
      </c>
      <c r="H10" s="26"/>
      <c r="I10" s="26">
        <v>6782.61</v>
      </c>
      <c r="J10" s="21">
        <f t="shared" si="0"/>
        <v>6782.61</v>
      </c>
      <c r="K10" s="22"/>
      <c r="L10" s="22"/>
      <c r="M10" s="22"/>
      <c r="N10" s="22"/>
      <c r="O10" s="22"/>
      <c r="P10" s="22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6"/>
      <c r="AB10" s="6"/>
      <c r="AC10" s="6"/>
      <c r="AD10" s="6"/>
    </row>
    <row r="11" spans="1:30" ht="18" customHeight="1" x14ac:dyDescent="0.2">
      <c r="A11" s="19" t="s">
        <v>30</v>
      </c>
      <c r="B11" s="24" t="s">
        <v>27</v>
      </c>
      <c r="C11" s="24"/>
      <c r="D11" s="24" t="s">
        <v>22</v>
      </c>
      <c r="E11" s="25">
        <v>1</v>
      </c>
      <c r="F11" s="19" t="s">
        <v>31</v>
      </c>
      <c r="G11" s="26">
        <v>0</v>
      </c>
      <c r="H11" s="26">
        <v>1695.65</v>
      </c>
      <c r="I11" s="26">
        <v>6782.61</v>
      </c>
      <c r="J11" s="21">
        <f t="shared" si="0"/>
        <v>8478.26</v>
      </c>
      <c r="K11" s="22"/>
      <c r="L11" s="22"/>
      <c r="M11" s="22"/>
      <c r="N11" s="22"/>
      <c r="O11" s="22"/>
      <c r="P11" s="22"/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6"/>
      <c r="AB11" s="6"/>
      <c r="AC11" s="6"/>
      <c r="AD11" s="6"/>
    </row>
    <row r="12" spans="1:30" ht="18" customHeight="1" x14ac:dyDescent="0.2">
      <c r="A12" s="19" t="s">
        <v>32</v>
      </c>
      <c r="B12" s="24" t="s">
        <v>27</v>
      </c>
      <c r="C12" s="24"/>
      <c r="D12" s="24" t="s">
        <v>22</v>
      </c>
      <c r="E12" s="25">
        <v>1</v>
      </c>
      <c r="F12" s="19" t="s">
        <v>33</v>
      </c>
      <c r="G12" s="26">
        <v>0</v>
      </c>
      <c r="H12" s="26">
        <v>1695.65</v>
      </c>
      <c r="I12" s="26">
        <v>6782.61</v>
      </c>
      <c r="J12" s="21">
        <f t="shared" si="0"/>
        <v>8478.26</v>
      </c>
      <c r="K12" s="22"/>
      <c r="L12" s="22"/>
      <c r="M12" s="22"/>
      <c r="N12" s="22"/>
      <c r="O12" s="22"/>
      <c r="P12" s="22"/>
      <c r="Q12" s="22"/>
      <c r="R12" s="23"/>
      <c r="S12" s="23"/>
      <c r="T12" s="23"/>
      <c r="U12" s="23"/>
      <c r="V12" s="23"/>
      <c r="W12" s="23"/>
      <c r="X12" s="23"/>
      <c r="Y12" s="23"/>
      <c r="Z12" s="23"/>
      <c r="AA12" s="6"/>
      <c r="AB12" s="6"/>
      <c r="AC12" s="6"/>
      <c r="AD12" s="6"/>
    </row>
    <row r="13" spans="1:30" ht="18" customHeight="1" x14ac:dyDescent="0.2">
      <c r="A13" s="19" t="s">
        <v>34</v>
      </c>
      <c r="B13" s="24" t="s">
        <v>27</v>
      </c>
      <c r="C13" s="24"/>
      <c r="D13" s="24" t="s">
        <v>22</v>
      </c>
      <c r="E13" s="25">
        <v>1</v>
      </c>
      <c r="F13" s="19" t="s">
        <v>35</v>
      </c>
      <c r="G13" s="26">
        <v>0</v>
      </c>
      <c r="H13" s="26">
        <v>1695.65</v>
      </c>
      <c r="I13" s="26">
        <v>6782.61</v>
      </c>
      <c r="J13" s="21">
        <f t="shared" si="0"/>
        <v>8478.26</v>
      </c>
      <c r="K13" s="22"/>
      <c r="L13" s="22"/>
      <c r="M13" s="22"/>
      <c r="N13" s="22"/>
      <c r="O13" s="22"/>
      <c r="P13" s="22"/>
      <c r="Q13" s="22"/>
      <c r="R13" s="23"/>
      <c r="S13" s="23"/>
      <c r="T13" s="23"/>
      <c r="U13" s="23"/>
      <c r="V13" s="23"/>
      <c r="W13" s="23"/>
      <c r="X13" s="23"/>
      <c r="Y13" s="23"/>
      <c r="Z13" s="23"/>
      <c r="AA13" s="6"/>
      <c r="AB13" s="6"/>
      <c r="AC13" s="6"/>
      <c r="AD13" s="6"/>
    </row>
    <row r="14" spans="1:30" ht="18" customHeight="1" x14ac:dyDescent="0.2">
      <c r="A14" s="19" t="s">
        <v>36</v>
      </c>
      <c r="B14" s="24" t="s">
        <v>27</v>
      </c>
      <c r="C14" s="24"/>
      <c r="D14" s="24" t="s">
        <v>22</v>
      </c>
      <c r="E14" s="25">
        <v>1</v>
      </c>
      <c r="F14" s="19" t="s">
        <v>37</v>
      </c>
      <c r="G14" s="26">
        <v>0</v>
      </c>
      <c r="H14" s="26">
        <v>1695.65</v>
      </c>
      <c r="I14" s="26">
        <v>6782.61</v>
      </c>
      <c r="J14" s="21">
        <f t="shared" si="0"/>
        <v>8478.26</v>
      </c>
      <c r="K14" s="22"/>
      <c r="L14" s="22"/>
      <c r="M14" s="22"/>
      <c r="N14" s="22"/>
      <c r="O14" s="22"/>
      <c r="P14" s="22"/>
      <c r="Q14" s="22"/>
      <c r="R14" s="23"/>
      <c r="S14" s="23"/>
      <c r="T14" s="23"/>
      <c r="U14" s="23"/>
      <c r="V14" s="23"/>
      <c r="W14" s="23"/>
      <c r="X14" s="23"/>
      <c r="Y14" s="23"/>
      <c r="Z14" s="23"/>
      <c r="AA14" s="6"/>
      <c r="AB14" s="6"/>
      <c r="AC14" s="6"/>
      <c r="AD14" s="6"/>
    </row>
    <row r="15" spans="1:30" ht="18" customHeight="1" x14ac:dyDescent="0.2">
      <c r="A15" s="19" t="s">
        <v>38</v>
      </c>
      <c r="B15" s="24" t="s">
        <v>39</v>
      </c>
      <c r="C15" s="24"/>
      <c r="D15" s="24" t="s">
        <v>22</v>
      </c>
      <c r="E15" s="25">
        <v>1</v>
      </c>
      <c r="F15" s="19" t="s">
        <v>40</v>
      </c>
      <c r="G15" s="26">
        <v>0</v>
      </c>
      <c r="H15" s="26">
        <v>1425.9</v>
      </c>
      <c r="I15" s="26">
        <v>5703.56</v>
      </c>
      <c r="J15" s="21">
        <f t="shared" si="0"/>
        <v>7129.4600000000009</v>
      </c>
      <c r="K15" s="22"/>
      <c r="L15" s="22"/>
      <c r="M15" s="22"/>
      <c r="N15" s="22"/>
      <c r="O15" s="22"/>
      <c r="P15" s="22"/>
      <c r="Q15" s="22"/>
      <c r="R15" s="23"/>
      <c r="S15" s="23"/>
      <c r="T15" s="23"/>
      <c r="U15" s="23"/>
      <c r="V15" s="23"/>
      <c r="W15" s="23"/>
      <c r="X15" s="23"/>
      <c r="Y15" s="23"/>
      <c r="Z15" s="23"/>
      <c r="AA15" s="6"/>
      <c r="AB15" s="6"/>
      <c r="AC15" s="6"/>
      <c r="AD15" s="6"/>
    </row>
    <row r="16" spans="1:30" ht="18" customHeight="1" x14ac:dyDescent="0.2">
      <c r="A16" s="19" t="s">
        <v>41</v>
      </c>
      <c r="B16" s="24" t="s">
        <v>39</v>
      </c>
      <c r="C16" s="24"/>
      <c r="D16" s="24" t="s">
        <v>22</v>
      </c>
      <c r="E16" s="25">
        <v>1</v>
      </c>
      <c r="F16" s="19" t="s">
        <v>42</v>
      </c>
      <c r="G16" s="26">
        <v>0</v>
      </c>
      <c r="H16" s="26">
        <v>1425.9</v>
      </c>
      <c r="I16" s="26">
        <v>5703.58</v>
      </c>
      <c r="J16" s="21">
        <f t="shared" si="0"/>
        <v>7129.48</v>
      </c>
      <c r="K16" s="22"/>
      <c r="L16" s="22"/>
      <c r="M16" s="22"/>
      <c r="N16" s="22"/>
      <c r="O16" s="22"/>
      <c r="P16" s="22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6"/>
      <c r="AB16" s="6"/>
      <c r="AC16" s="6"/>
      <c r="AD16" s="6"/>
    </row>
    <row r="17" spans="1:30" ht="18" customHeight="1" x14ac:dyDescent="0.2">
      <c r="A17" s="19" t="s">
        <v>43</v>
      </c>
      <c r="B17" s="24" t="s">
        <v>39</v>
      </c>
      <c r="C17" s="24"/>
      <c r="D17" s="24" t="s">
        <v>22</v>
      </c>
      <c r="E17" s="25">
        <v>1</v>
      </c>
      <c r="F17" s="19" t="s">
        <v>44</v>
      </c>
      <c r="G17" s="26">
        <v>0</v>
      </c>
      <c r="H17" s="26">
        <v>1425.9</v>
      </c>
      <c r="I17" s="26">
        <v>5703.56</v>
      </c>
      <c r="J17" s="21">
        <f t="shared" si="0"/>
        <v>7129.4600000000009</v>
      </c>
      <c r="K17" s="22"/>
      <c r="L17" s="22"/>
      <c r="M17" s="22"/>
      <c r="N17" s="22"/>
      <c r="O17" s="22"/>
      <c r="P17" s="22"/>
      <c r="Q17" s="22"/>
      <c r="R17" s="23"/>
      <c r="S17" s="23"/>
      <c r="T17" s="23"/>
      <c r="U17" s="23"/>
      <c r="V17" s="23"/>
      <c r="W17" s="23"/>
      <c r="X17" s="23"/>
      <c r="Y17" s="23"/>
      <c r="Z17" s="23"/>
      <c r="AA17" s="6"/>
      <c r="AB17" s="6"/>
      <c r="AC17" s="6"/>
      <c r="AD17" s="6"/>
    </row>
    <row r="18" spans="1:30" ht="18" customHeight="1" x14ac:dyDescent="0.2">
      <c r="A18" s="19" t="s">
        <v>45</v>
      </c>
      <c r="B18" s="24" t="s">
        <v>39</v>
      </c>
      <c r="C18" s="24"/>
      <c r="D18" s="24" t="s">
        <v>22</v>
      </c>
      <c r="E18" s="25">
        <v>1</v>
      </c>
      <c r="F18" s="19" t="s">
        <v>46</v>
      </c>
      <c r="G18" s="26">
        <v>0</v>
      </c>
      <c r="H18" s="26">
        <v>1425.9</v>
      </c>
      <c r="I18" s="26">
        <v>5703.56</v>
      </c>
      <c r="J18" s="21">
        <f t="shared" si="0"/>
        <v>7129.4600000000009</v>
      </c>
      <c r="K18" s="22"/>
      <c r="L18" s="22"/>
      <c r="M18" s="22"/>
      <c r="N18" s="22"/>
      <c r="O18" s="22"/>
      <c r="P18" s="22"/>
      <c r="Q18" s="22"/>
      <c r="R18" s="23"/>
      <c r="S18" s="23"/>
      <c r="T18" s="23"/>
      <c r="U18" s="23"/>
      <c r="V18" s="23"/>
      <c r="W18" s="23"/>
      <c r="X18" s="23"/>
      <c r="Y18" s="23"/>
      <c r="Z18" s="23"/>
      <c r="AA18" s="6"/>
      <c r="AB18" s="6"/>
      <c r="AC18" s="6"/>
      <c r="AD18" s="6"/>
    </row>
    <row r="19" spans="1:30" ht="18" customHeight="1" x14ac:dyDescent="0.2">
      <c r="A19" s="19" t="s">
        <v>47</v>
      </c>
      <c r="B19" s="24" t="s">
        <v>39</v>
      </c>
      <c r="C19" s="24"/>
      <c r="D19" s="24" t="s">
        <v>48</v>
      </c>
      <c r="E19" s="25">
        <v>1</v>
      </c>
      <c r="F19" s="19"/>
      <c r="G19" s="26">
        <v>0</v>
      </c>
      <c r="H19" s="26"/>
      <c r="I19" s="26"/>
      <c r="J19" s="21">
        <f t="shared" si="0"/>
        <v>0</v>
      </c>
      <c r="K19" s="22"/>
      <c r="L19" s="22"/>
      <c r="M19" s="22"/>
      <c r="N19" s="22"/>
      <c r="O19" s="22"/>
      <c r="P19" s="22"/>
      <c r="Q19" s="22"/>
      <c r="R19" s="23"/>
      <c r="S19" s="23"/>
      <c r="T19" s="23"/>
      <c r="U19" s="23"/>
      <c r="V19" s="23"/>
      <c r="W19" s="23"/>
      <c r="X19" s="23"/>
      <c r="Y19" s="23"/>
      <c r="Z19" s="23"/>
      <c r="AA19" s="6"/>
      <c r="AB19" s="6"/>
      <c r="AC19" s="6"/>
      <c r="AD19" s="6"/>
    </row>
    <row r="20" spans="1:30" ht="18" customHeight="1" x14ac:dyDescent="0.2">
      <c r="A20" s="19" t="s">
        <v>49</v>
      </c>
      <c r="B20" s="24" t="s">
        <v>39</v>
      </c>
      <c r="C20" s="24"/>
      <c r="D20" s="24" t="s">
        <v>22</v>
      </c>
      <c r="E20" s="25">
        <v>1</v>
      </c>
      <c r="F20" s="19" t="s">
        <v>50</v>
      </c>
      <c r="G20" s="26">
        <v>0</v>
      </c>
      <c r="H20" s="26">
        <v>1425.9</v>
      </c>
      <c r="I20" s="26">
        <v>5703.56</v>
      </c>
      <c r="J20" s="21">
        <f t="shared" si="0"/>
        <v>7129.4600000000009</v>
      </c>
      <c r="K20" s="22"/>
      <c r="L20" s="22"/>
      <c r="M20" s="22"/>
      <c r="N20" s="22"/>
      <c r="O20" s="22"/>
      <c r="P20" s="22"/>
      <c r="Q20" s="22"/>
      <c r="R20" s="23"/>
      <c r="S20" s="23"/>
      <c r="T20" s="23"/>
      <c r="U20" s="23"/>
      <c r="V20" s="23"/>
      <c r="W20" s="23"/>
      <c r="X20" s="23"/>
      <c r="Y20" s="23"/>
      <c r="Z20" s="23"/>
      <c r="AA20" s="6"/>
      <c r="AB20" s="6"/>
      <c r="AC20" s="6"/>
      <c r="AD20" s="6"/>
    </row>
    <row r="21" spans="1:30" ht="18" customHeight="1" x14ac:dyDescent="0.2">
      <c r="A21" s="19" t="s">
        <v>51</v>
      </c>
      <c r="B21" s="24" t="s">
        <v>39</v>
      </c>
      <c r="C21" s="24"/>
      <c r="D21" s="24" t="s">
        <v>48</v>
      </c>
      <c r="E21" s="25">
        <v>1</v>
      </c>
      <c r="F21" s="19"/>
      <c r="G21" s="26">
        <v>0</v>
      </c>
      <c r="H21" s="26"/>
      <c r="I21" s="26"/>
      <c r="J21" s="21">
        <f t="shared" si="0"/>
        <v>0</v>
      </c>
      <c r="K21" s="22"/>
      <c r="L21" s="22"/>
      <c r="M21" s="22"/>
      <c r="N21" s="22"/>
      <c r="O21" s="22"/>
      <c r="P21" s="22"/>
      <c r="Q21" s="22"/>
      <c r="R21" s="23"/>
      <c r="S21" s="23"/>
      <c r="T21" s="23"/>
      <c r="U21" s="23"/>
      <c r="V21" s="23"/>
      <c r="W21" s="23"/>
      <c r="X21" s="23"/>
      <c r="Y21" s="23"/>
      <c r="Z21" s="23"/>
      <c r="AA21" s="6"/>
      <c r="AB21" s="6"/>
      <c r="AC21" s="6"/>
      <c r="AD21" s="6"/>
    </row>
    <row r="22" spans="1:30" ht="18" customHeight="1" x14ac:dyDescent="0.2">
      <c r="A22" s="27" t="s">
        <v>52</v>
      </c>
      <c r="B22" s="24" t="s">
        <v>53</v>
      </c>
      <c r="C22" s="24"/>
      <c r="D22" s="24" t="s">
        <v>22</v>
      </c>
      <c r="E22" s="25">
        <v>1</v>
      </c>
      <c r="F22" s="19" t="s">
        <v>54</v>
      </c>
      <c r="G22" s="26">
        <v>0</v>
      </c>
      <c r="H22" s="28">
        <v>1310.28</v>
      </c>
      <c r="I22" s="28">
        <v>5241.1099999999997</v>
      </c>
      <c r="J22" s="21">
        <f t="shared" si="0"/>
        <v>6551.3899999999994</v>
      </c>
      <c r="K22" s="22"/>
      <c r="L22" s="22"/>
      <c r="M22" s="22"/>
      <c r="N22" s="22"/>
      <c r="O22" s="22"/>
      <c r="P22" s="22"/>
      <c r="Q22" s="22"/>
      <c r="R22" s="23"/>
      <c r="S22" s="23"/>
      <c r="T22" s="23"/>
      <c r="U22" s="23"/>
      <c r="V22" s="23"/>
      <c r="W22" s="23"/>
      <c r="X22" s="23"/>
      <c r="Y22" s="23"/>
      <c r="Z22" s="23"/>
      <c r="AA22" s="6"/>
      <c r="AB22" s="6"/>
      <c r="AC22" s="6"/>
      <c r="AD22" s="6"/>
    </row>
    <row r="23" spans="1:30" ht="18" customHeight="1" x14ac:dyDescent="0.2">
      <c r="A23" s="19" t="s">
        <v>55</v>
      </c>
      <c r="B23" s="24" t="s">
        <v>53</v>
      </c>
      <c r="C23" s="24"/>
      <c r="D23" s="24" t="s">
        <v>22</v>
      </c>
      <c r="E23" s="25">
        <v>1</v>
      </c>
      <c r="F23" s="19" t="s">
        <v>56</v>
      </c>
      <c r="G23" s="26">
        <v>0</v>
      </c>
      <c r="H23" s="28">
        <v>1310.28</v>
      </c>
      <c r="I23" s="28">
        <v>5241.1099999999997</v>
      </c>
      <c r="J23" s="21">
        <f t="shared" si="0"/>
        <v>6551.3899999999994</v>
      </c>
      <c r="K23" s="22"/>
      <c r="L23" s="22"/>
      <c r="M23" s="22"/>
      <c r="N23" s="22"/>
      <c r="O23" s="22"/>
      <c r="P23" s="22"/>
      <c r="Q23" s="22"/>
      <c r="R23" s="23"/>
      <c r="S23" s="23"/>
      <c r="T23" s="23"/>
      <c r="U23" s="23"/>
      <c r="V23" s="23"/>
      <c r="W23" s="23"/>
      <c r="X23" s="23"/>
      <c r="Y23" s="23"/>
      <c r="Z23" s="23"/>
      <c r="AA23" s="6"/>
      <c r="AB23" s="6"/>
      <c r="AC23" s="6"/>
      <c r="AD23" s="6"/>
    </row>
    <row r="24" spans="1:30" ht="18" customHeight="1" x14ac:dyDescent="0.2">
      <c r="A24" s="19" t="s">
        <v>57</v>
      </c>
      <c r="B24" s="24" t="s">
        <v>53</v>
      </c>
      <c r="C24" s="24"/>
      <c r="D24" s="24" t="s">
        <v>48</v>
      </c>
      <c r="E24" s="25">
        <v>1</v>
      </c>
      <c r="F24" s="19"/>
      <c r="G24" s="26">
        <v>0</v>
      </c>
      <c r="H24" s="28"/>
      <c r="I24" s="28"/>
      <c r="J24" s="21">
        <f t="shared" si="0"/>
        <v>0</v>
      </c>
      <c r="K24" s="22"/>
      <c r="L24" s="22"/>
      <c r="M24" s="22"/>
      <c r="N24" s="22"/>
      <c r="O24" s="22"/>
      <c r="P24" s="22"/>
      <c r="Q24" s="22"/>
      <c r="R24" s="23"/>
      <c r="S24" s="23"/>
      <c r="T24" s="23"/>
      <c r="U24" s="23"/>
      <c r="V24" s="23"/>
      <c r="W24" s="23"/>
      <c r="X24" s="23"/>
      <c r="Y24" s="23"/>
      <c r="Z24" s="23"/>
      <c r="AA24" s="6"/>
      <c r="AB24" s="6"/>
      <c r="AC24" s="6"/>
      <c r="AD24" s="6"/>
    </row>
    <row r="25" spans="1:30" ht="18" customHeight="1" x14ac:dyDescent="0.2">
      <c r="A25" s="19" t="s">
        <v>58</v>
      </c>
      <c r="B25" s="24" t="s">
        <v>53</v>
      </c>
      <c r="C25" s="24"/>
      <c r="D25" s="24" t="s">
        <v>48</v>
      </c>
      <c r="E25" s="25">
        <v>1</v>
      </c>
      <c r="F25" s="19"/>
      <c r="G25" s="26">
        <v>0</v>
      </c>
      <c r="H25" s="28"/>
      <c r="I25" s="28"/>
      <c r="J25" s="21">
        <f t="shared" si="0"/>
        <v>0</v>
      </c>
      <c r="K25" s="22"/>
      <c r="L25" s="22"/>
      <c r="M25" s="22"/>
      <c r="N25" s="22"/>
      <c r="O25" s="22"/>
      <c r="P25" s="22"/>
      <c r="Q25" s="22"/>
      <c r="R25" s="23"/>
      <c r="S25" s="23"/>
      <c r="T25" s="23"/>
      <c r="U25" s="23"/>
      <c r="V25" s="23"/>
      <c r="W25" s="23"/>
      <c r="X25" s="23"/>
      <c r="Y25" s="23"/>
      <c r="Z25" s="23"/>
      <c r="AA25" s="6"/>
      <c r="AB25" s="6"/>
      <c r="AC25" s="6"/>
      <c r="AD25" s="6"/>
    </row>
    <row r="26" spans="1:30" ht="18" customHeight="1" x14ac:dyDescent="0.2">
      <c r="A26" s="19" t="s">
        <v>59</v>
      </c>
      <c r="B26" s="24" t="s">
        <v>53</v>
      </c>
      <c r="C26" s="24"/>
      <c r="D26" s="24" t="s">
        <v>22</v>
      </c>
      <c r="E26" s="25">
        <v>1</v>
      </c>
      <c r="F26" s="19" t="s">
        <v>60</v>
      </c>
      <c r="G26" s="26">
        <v>0</v>
      </c>
      <c r="H26" s="28">
        <v>1310.28</v>
      </c>
      <c r="I26" s="28">
        <v>5241.1099999999997</v>
      </c>
      <c r="J26" s="21">
        <f t="shared" si="0"/>
        <v>6551.3899999999994</v>
      </c>
      <c r="K26" s="22"/>
      <c r="L26" s="22"/>
      <c r="M26" s="22"/>
      <c r="N26" s="22"/>
      <c r="O26" s="22"/>
      <c r="P26" s="22"/>
      <c r="Q26" s="22"/>
      <c r="R26" s="23"/>
      <c r="S26" s="23"/>
      <c r="T26" s="23"/>
      <c r="U26" s="23"/>
      <c r="V26" s="23"/>
      <c r="W26" s="23"/>
      <c r="X26" s="23"/>
      <c r="Y26" s="23"/>
      <c r="Z26" s="23"/>
      <c r="AA26" s="6"/>
      <c r="AB26" s="6"/>
      <c r="AC26" s="6"/>
      <c r="AD26" s="6"/>
    </row>
    <row r="27" spans="1:30" ht="18" customHeight="1" x14ac:dyDescent="0.2">
      <c r="A27" s="19" t="s">
        <v>61</v>
      </c>
      <c r="B27" s="24" t="s">
        <v>53</v>
      </c>
      <c r="C27" s="24"/>
      <c r="D27" s="24" t="s">
        <v>22</v>
      </c>
      <c r="E27" s="25">
        <v>1</v>
      </c>
      <c r="F27" s="19" t="s">
        <v>62</v>
      </c>
      <c r="G27" s="26">
        <v>0</v>
      </c>
      <c r="H27" s="28">
        <v>1310.28</v>
      </c>
      <c r="I27" s="28">
        <v>5241.1099999999997</v>
      </c>
      <c r="J27" s="21">
        <f t="shared" si="0"/>
        <v>6551.3899999999994</v>
      </c>
      <c r="K27" s="22"/>
      <c r="L27" s="22"/>
      <c r="M27" s="22"/>
      <c r="N27" s="22"/>
      <c r="O27" s="22"/>
      <c r="P27" s="22"/>
      <c r="Q27" s="22"/>
      <c r="R27" s="23"/>
      <c r="S27" s="23"/>
      <c r="T27" s="23"/>
      <c r="U27" s="23"/>
      <c r="V27" s="23"/>
      <c r="W27" s="23"/>
      <c r="X27" s="23"/>
      <c r="Y27" s="23"/>
      <c r="Z27" s="23"/>
      <c r="AA27" s="6"/>
      <c r="AB27" s="6"/>
      <c r="AC27" s="6"/>
      <c r="AD27" s="6"/>
    </row>
    <row r="28" spans="1:30" ht="18" customHeight="1" x14ac:dyDescent="0.2">
      <c r="A28" s="19" t="s">
        <v>63</v>
      </c>
      <c r="B28" s="24" t="s">
        <v>53</v>
      </c>
      <c r="C28" s="24"/>
      <c r="D28" s="24" t="s">
        <v>48</v>
      </c>
      <c r="E28" s="25">
        <v>1</v>
      </c>
      <c r="F28" s="29"/>
      <c r="G28" s="26">
        <v>0</v>
      </c>
      <c r="H28" s="28"/>
      <c r="I28" s="28"/>
      <c r="J28" s="21">
        <f t="shared" si="0"/>
        <v>0</v>
      </c>
      <c r="K28" s="22"/>
      <c r="L28" s="22"/>
      <c r="M28" s="22"/>
      <c r="N28" s="22"/>
      <c r="O28" s="22"/>
      <c r="P28" s="22"/>
      <c r="Q28" s="22"/>
      <c r="R28" s="23"/>
      <c r="S28" s="23"/>
      <c r="T28" s="23"/>
      <c r="U28" s="23"/>
      <c r="V28" s="23"/>
      <c r="W28" s="23"/>
      <c r="X28" s="23"/>
      <c r="Y28" s="23"/>
      <c r="Z28" s="23"/>
      <c r="AA28" s="6"/>
      <c r="AB28" s="6"/>
      <c r="AC28" s="6"/>
      <c r="AD28" s="6"/>
    </row>
    <row r="29" spans="1:30" ht="18" customHeight="1" x14ac:dyDescent="0.2">
      <c r="A29" s="19" t="s">
        <v>64</v>
      </c>
      <c r="B29" s="24" t="s">
        <v>53</v>
      </c>
      <c r="C29" s="24"/>
      <c r="D29" s="24" t="s">
        <v>22</v>
      </c>
      <c r="E29" s="25">
        <v>1</v>
      </c>
      <c r="F29" s="19" t="s">
        <v>65</v>
      </c>
      <c r="G29" s="26">
        <v>0</v>
      </c>
      <c r="H29" s="28">
        <v>1310.28</v>
      </c>
      <c r="I29" s="28">
        <v>5241.1099999999997</v>
      </c>
      <c r="J29" s="21">
        <f t="shared" si="0"/>
        <v>6551.3899999999994</v>
      </c>
      <c r="K29" s="22"/>
      <c r="L29" s="22"/>
      <c r="M29" s="22"/>
      <c r="N29" s="22"/>
      <c r="O29" s="22"/>
      <c r="P29" s="22"/>
      <c r="Q29" s="22"/>
      <c r="R29" s="23"/>
      <c r="S29" s="23"/>
      <c r="T29" s="23"/>
      <c r="U29" s="23"/>
      <c r="V29" s="23"/>
      <c r="W29" s="23"/>
      <c r="X29" s="23"/>
      <c r="Y29" s="23"/>
      <c r="Z29" s="23"/>
      <c r="AA29" s="6"/>
      <c r="AB29" s="6"/>
      <c r="AC29" s="6"/>
      <c r="AD29" s="6"/>
    </row>
    <row r="30" spans="1:30" ht="18" customHeight="1" x14ac:dyDescent="0.2">
      <c r="A30" s="19" t="s">
        <v>64</v>
      </c>
      <c r="B30" s="24" t="s">
        <v>53</v>
      </c>
      <c r="C30" s="24"/>
      <c r="D30" s="24" t="s">
        <v>22</v>
      </c>
      <c r="E30" s="25">
        <v>1</v>
      </c>
      <c r="F30" s="19" t="s">
        <v>346</v>
      </c>
      <c r="G30" s="26">
        <v>0</v>
      </c>
      <c r="H30" s="28">
        <v>1310.28</v>
      </c>
      <c r="I30" s="28">
        <v>5241.1099999999997</v>
      </c>
      <c r="J30" s="21">
        <f t="shared" si="0"/>
        <v>6551.3899999999994</v>
      </c>
      <c r="K30" s="22"/>
      <c r="L30" s="22"/>
      <c r="M30" s="22"/>
      <c r="N30" s="22"/>
      <c r="O30" s="22"/>
      <c r="P30" s="22"/>
      <c r="Q30" s="22"/>
      <c r="R30" s="23"/>
      <c r="S30" s="23"/>
      <c r="T30" s="23"/>
      <c r="U30" s="23"/>
      <c r="V30" s="23"/>
      <c r="W30" s="23"/>
      <c r="X30" s="23"/>
      <c r="Y30" s="23"/>
      <c r="Z30" s="23"/>
      <c r="AA30" s="6"/>
      <c r="AB30" s="6"/>
      <c r="AC30" s="6"/>
      <c r="AD30" s="6"/>
    </row>
    <row r="31" spans="1:30" ht="18" customHeight="1" x14ac:dyDescent="0.2">
      <c r="A31" s="19" t="s">
        <v>66</v>
      </c>
      <c r="B31" s="24" t="s">
        <v>53</v>
      </c>
      <c r="C31" s="24"/>
      <c r="D31" s="24" t="s">
        <v>48</v>
      </c>
      <c r="E31" s="25">
        <v>1</v>
      </c>
      <c r="F31" s="19"/>
      <c r="G31" s="26">
        <v>0</v>
      </c>
      <c r="H31" s="28">
        <v>1310.28</v>
      </c>
      <c r="I31" s="28">
        <v>5241.1099999999997</v>
      </c>
      <c r="J31" s="21">
        <f t="shared" si="0"/>
        <v>6551.3899999999994</v>
      </c>
      <c r="K31" s="22"/>
      <c r="L31" s="22"/>
      <c r="M31" s="22"/>
      <c r="N31" s="22"/>
      <c r="O31" s="22"/>
      <c r="P31" s="22"/>
      <c r="Q31" s="22"/>
      <c r="R31" s="23"/>
      <c r="S31" s="23"/>
      <c r="T31" s="23"/>
      <c r="U31" s="23"/>
      <c r="V31" s="23"/>
      <c r="W31" s="23"/>
      <c r="X31" s="23"/>
      <c r="Y31" s="23"/>
      <c r="Z31" s="23"/>
      <c r="AA31" s="6"/>
      <c r="AB31" s="6"/>
      <c r="AC31" s="6"/>
      <c r="AD31" s="6"/>
    </row>
    <row r="32" spans="1:30" ht="18" customHeight="1" x14ac:dyDescent="0.2">
      <c r="A32" s="19" t="s">
        <v>67</v>
      </c>
      <c r="B32" s="24" t="s">
        <v>53</v>
      </c>
      <c r="C32" s="24"/>
      <c r="D32" s="24" t="s">
        <v>22</v>
      </c>
      <c r="E32" s="25">
        <v>1</v>
      </c>
      <c r="F32" s="19" t="s">
        <v>68</v>
      </c>
      <c r="G32" s="26">
        <v>0</v>
      </c>
      <c r="H32" s="28">
        <v>1310.28</v>
      </c>
      <c r="I32" s="28">
        <v>5241.1099999999997</v>
      </c>
      <c r="J32" s="21">
        <f t="shared" si="0"/>
        <v>6551.3899999999994</v>
      </c>
      <c r="K32" s="22"/>
      <c r="L32" s="22"/>
      <c r="M32" s="22"/>
      <c r="N32" s="22"/>
      <c r="O32" s="22"/>
      <c r="P32" s="22"/>
      <c r="Q32" s="22"/>
      <c r="R32" s="23"/>
      <c r="S32" s="23"/>
      <c r="T32" s="23"/>
      <c r="U32" s="23"/>
      <c r="V32" s="23"/>
      <c r="W32" s="23"/>
      <c r="X32" s="23"/>
      <c r="Y32" s="23"/>
      <c r="Z32" s="23"/>
      <c r="AA32" s="6"/>
      <c r="AB32" s="6"/>
      <c r="AC32" s="6"/>
      <c r="AD32" s="6"/>
    </row>
    <row r="33" spans="1:30" ht="18" customHeight="1" x14ac:dyDescent="0.2">
      <c r="A33" s="19" t="s">
        <v>69</v>
      </c>
      <c r="B33" s="24" t="s">
        <v>53</v>
      </c>
      <c r="C33" s="24"/>
      <c r="D33" s="24" t="s">
        <v>22</v>
      </c>
      <c r="E33" s="25">
        <v>1</v>
      </c>
      <c r="F33" s="19" t="s">
        <v>70</v>
      </c>
      <c r="G33" s="26">
        <v>0</v>
      </c>
      <c r="H33" s="28">
        <v>1310.28</v>
      </c>
      <c r="I33" s="28">
        <v>5241.1099999999997</v>
      </c>
      <c r="J33" s="21">
        <f t="shared" si="0"/>
        <v>6551.3899999999994</v>
      </c>
      <c r="K33" s="22"/>
      <c r="L33" s="22"/>
      <c r="M33" s="22"/>
      <c r="N33" s="22"/>
      <c r="O33" s="22"/>
      <c r="P33" s="22"/>
      <c r="Q33" s="22"/>
      <c r="R33" s="23"/>
      <c r="S33" s="23"/>
      <c r="T33" s="23"/>
      <c r="U33" s="23"/>
      <c r="V33" s="23"/>
      <c r="W33" s="23"/>
      <c r="X33" s="23"/>
      <c r="Y33" s="23"/>
      <c r="Z33" s="23"/>
      <c r="AA33" s="6"/>
      <c r="AB33" s="6"/>
      <c r="AC33" s="6"/>
      <c r="AD33" s="6"/>
    </row>
    <row r="34" spans="1:30" ht="18" customHeight="1" x14ac:dyDescent="0.2">
      <c r="A34" s="19" t="s">
        <v>71</v>
      </c>
      <c r="B34" s="24" t="s">
        <v>53</v>
      </c>
      <c r="C34" s="24"/>
      <c r="D34" s="24" t="s">
        <v>22</v>
      </c>
      <c r="E34" s="25">
        <v>1</v>
      </c>
      <c r="F34" s="19" t="s">
        <v>72</v>
      </c>
      <c r="G34" s="26">
        <v>0</v>
      </c>
      <c r="H34" s="28">
        <v>1310.28</v>
      </c>
      <c r="I34" s="28">
        <v>5241.1099999999997</v>
      </c>
      <c r="J34" s="21">
        <f t="shared" si="0"/>
        <v>6551.3899999999994</v>
      </c>
      <c r="K34" s="22"/>
      <c r="L34" s="22"/>
      <c r="M34" s="22"/>
      <c r="N34" s="22"/>
      <c r="O34" s="22"/>
      <c r="P34" s="22"/>
      <c r="Q34" s="22"/>
      <c r="R34" s="23"/>
      <c r="S34" s="23"/>
      <c r="T34" s="23"/>
      <c r="U34" s="23"/>
      <c r="V34" s="23"/>
      <c r="W34" s="23"/>
      <c r="X34" s="23"/>
      <c r="Y34" s="23"/>
      <c r="Z34" s="23"/>
      <c r="AA34" s="6"/>
      <c r="AB34" s="6"/>
      <c r="AC34" s="6"/>
      <c r="AD34" s="6"/>
    </row>
    <row r="35" spans="1:30" ht="18" customHeight="1" x14ac:dyDescent="0.2">
      <c r="A35" s="19" t="s">
        <v>73</v>
      </c>
      <c r="B35" s="24" t="s">
        <v>53</v>
      </c>
      <c r="C35" s="24"/>
      <c r="D35" s="24" t="s">
        <v>22</v>
      </c>
      <c r="E35" s="25">
        <v>1</v>
      </c>
      <c r="F35" s="19" t="s">
        <v>74</v>
      </c>
      <c r="G35" s="26">
        <v>0</v>
      </c>
      <c r="H35" s="28">
        <v>1310.28</v>
      </c>
      <c r="I35" s="28">
        <v>5241.1099999999997</v>
      </c>
      <c r="J35" s="21">
        <f t="shared" si="0"/>
        <v>6551.3899999999994</v>
      </c>
      <c r="K35" s="22"/>
      <c r="L35" s="22"/>
      <c r="M35" s="22"/>
      <c r="N35" s="22"/>
      <c r="O35" s="22"/>
      <c r="P35" s="22"/>
      <c r="Q35" s="22"/>
      <c r="R35" s="23"/>
      <c r="S35" s="23"/>
      <c r="T35" s="23"/>
      <c r="U35" s="23"/>
      <c r="V35" s="23"/>
      <c r="W35" s="23"/>
      <c r="X35" s="23"/>
      <c r="Y35" s="23"/>
      <c r="Z35" s="23"/>
      <c r="AA35" s="6"/>
      <c r="AB35" s="6"/>
      <c r="AC35" s="6"/>
      <c r="AD35" s="6"/>
    </row>
    <row r="36" spans="1:30" ht="18" customHeight="1" x14ac:dyDescent="0.2">
      <c r="A36" s="19" t="s">
        <v>75</v>
      </c>
      <c r="B36" s="24" t="s">
        <v>53</v>
      </c>
      <c r="C36" s="24"/>
      <c r="D36" s="24" t="s">
        <v>22</v>
      </c>
      <c r="E36" s="25">
        <v>1</v>
      </c>
      <c r="F36" s="19" t="s">
        <v>76</v>
      </c>
      <c r="G36" s="26">
        <v>0</v>
      </c>
      <c r="H36" s="28">
        <v>1310.28</v>
      </c>
      <c r="I36" s="28">
        <v>5241.1099999999997</v>
      </c>
      <c r="J36" s="21">
        <f t="shared" si="0"/>
        <v>6551.3899999999994</v>
      </c>
      <c r="K36" s="22"/>
      <c r="L36" s="22"/>
      <c r="M36" s="22"/>
      <c r="N36" s="22"/>
      <c r="O36" s="22"/>
      <c r="P36" s="22"/>
      <c r="Q36" s="22"/>
      <c r="R36" s="23"/>
      <c r="S36" s="23"/>
      <c r="T36" s="23"/>
      <c r="U36" s="23"/>
      <c r="V36" s="23"/>
      <c r="W36" s="23"/>
      <c r="X36" s="23"/>
      <c r="Y36" s="23"/>
      <c r="Z36" s="23"/>
      <c r="AA36" s="6"/>
      <c r="AB36" s="6"/>
      <c r="AC36" s="6"/>
      <c r="AD36" s="6"/>
    </row>
    <row r="37" spans="1:30" ht="18" customHeight="1" x14ac:dyDescent="0.2">
      <c r="A37" s="19" t="s">
        <v>77</v>
      </c>
      <c r="B37" s="24" t="s">
        <v>78</v>
      </c>
      <c r="C37" s="24"/>
      <c r="D37" s="24" t="s">
        <v>48</v>
      </c>
      <c r="E37" s="25">
        <v>1</v>
      </c>
      <c r="F37" s="19"/>
      <c r="G37" s="26">
        <v>0</v>
      </c>
      <c r="H37" s="28"/>
      <c r="I37" s="28"/>
      <c r="J37" s="21">
        <f t="shared" si="0"/>
        <v>0</v>
      </c>
      <c r="K37" s="22"/>
      <c r="L37" s="22"/>
      <c r="M37" s="22"/>
      <c r="N37" s="22"/>
      <c r="O37" s="22"/>
      <c r="P37" s="22"/>
      <c r="Q37" s="22"/>
      <c r="R37" s="23"/>
      <c r="S37" s="23"/>
      <c r="T37" s="23"/>
      <c r="U37" s="23"/>
      <c r="V37" s="23"/>
      <c r="W37" s="23"/>
      <c r="X37" s="23"/>
      <c r="Y37" s="23"/>
      <c r="Z37" s="23"/>
      <c r="AA37" s="6"/>
      <c r="AB37" s="6"/>
      <c r="AC37" s="6"/>
      <c r="AD37" s="6"/>
    </row>
    <row r="38" spans="1:30" ht="18" customHeight="1" x14ac:dyDescent="0.2">
      <c r="A38" s="19" t="s">
        <v>79</v>
      </c>
      <c r="B38" s="24" t="s">
        <v>78</v>
      </c>
      <c r="C38" s="24"/>
      <c r="D38" s="24" t="s">
        <v>22</v>
      </c>
      <c r="E38" s="25">
        <v>1</v>
      </c>
      <c r="F38" s="19" t="s">
        <v>80</v>
      </c>
      <c r="G38" s="26">
        <v>0</v>
      </c>
      <c r="H38" s="28">
        <v>1079.06</v>
      </c>
      <c r="I38" s="28">
        <v>4316.21</v>
      </c>
      <c r="J38" s="21">
        <f t="shared" si="0"/>
        <v>5395.27</v>
      </c>
      <c r="K38" s="22"/>
      <c r="L38" s="22"/>
      <c r="M38" s="22"/>
      <c r="N38" s="22"/>
      <c r="O38" s="22"/>
      <c r="P38" s="22"/>
      <c r="Q38" s="22"/>
      <c r="R38" s="23"/>
      <c r="S38" s="23"/>
      <c r="T38" s="23"/>
      <c r="U38" s="23"/>
      <c r="V38" s="23"/>
      <c r="W38" s="23"/>
      <c r="X38" s="23"/>
      <c r="Y38" s="23"/>
      <c r="Z38" s="23"/>
      <c r="AA38" s="6"/>
      <c r="AB38" s="6"/>
      <c r="AC38" s="6"/>
      <c r="AD38" s="6"/>
    </row>
    <row r="39" spans="1:30" ht="18" customHeight="1" x14ac:dyDescent="0.2">
      <c r="A39" s="19" t="s">
        <v>81</v>
      </c>
      <c r="B39" s="24" t="s">
        <v>78</v>
      </c>
      <c r="C39" s="24"/>
      <c r="D39" s="24" t="s">
        <v>22</v>
      </c>
      <c r="E39" s="25">
        <v>1</v>
      </c>
      <c r="F39" s="19" t="s">
        <v>82</v>
      </c>
      <c r="G39" s="26">
        <v>0</v>
      </c>
      <c r="H39" s="28">
        <v>1079.06</v>
      </c>
      <c r="I39" s="28">
        <v>4316.21</v>
      </c>
      <c r="J39" s="21">
        <f t="shared" si="0"/>
        <v>5395.27</v>
      </c>
      <c r="K39" s="22"/>
      <c r="L39" s="22"/>
      <c r="M39" s="22"/>
      <c r="N39" s="22"/>
      <c r="O39" s="22"/>
      <c r="P39" s="22"/>
      <c r="Q39" s="22"/>
      <c r="R39" s="23"/>
      <c r="S39" s="23"/>
      <c r="T39" s="23"/>
      <c r="U39" s="23"/>
      <c r="V39" s="23"/>
      <c r="W39" s="23"/>
      <c r="X39" s="23"/>
      <c r="Y39" s="23"/>
      <c r="Z39" s="23"/>
      <c r="AA39" s="6"/>
      <c r="AB39" s="6"/>
      <c r="AC39" s="6"/>
      <c r="AD39" s="6"/>
    </row>
    <row r="40" spans="1:30" ht="18" customHeight="1" x14ac:dyDescent="0.2">
      <c r="A40" s="19" t="s">
        <v>81</v>
      </c>
      <c r="B40" s="24" t="s">
        <v>78</v>
      </c>
      <c r="C40" s="24"/>
      <c r="D40" s="24" t="s">
        <v>48</v>
      </c>
      <c r="E40" s="25">
        <v>1</v>
      </c>
      <c r="F40" s="19"/>
      <c r="G40" s="26">
        <v>0</v>
      </c>
      <c r="H40" s="28"/>
      <c r="I40" s="28"/>
      <c r="J40" s="21">
        <f t="shared" si="0"/>
        <v>0</v>
      </c>
      <c r="K40" s="22"/>
      <c r="L40" s="22"/>
      <c r="M40" s="22"/>
      <c r="N40" s="22"/>
      <c r="O40" s="22"/>
      <c r="P40" s="22"/>
      <c r="Q40" s="22"/>
      <c r="R40" s="23"/>
      <c r="S40" s="23"/>
      <c r="T40" s="23"/>
      <c r="U40" s="23"/>
      <c r="V40" s="23"/>
      <c r="W40" s="23"/>
      <c r="X40" s="23"/>
      <c r="Y40" s="23"/>
      <c r="Z40" s="23"/>
      <c r="AA40" s="6"/>
      <c r="AB40" s="6"/>
      <c r="AC40" s="6"/>
      <c r="AD40" s="6"/>
    </row>
    <row r="41" spans="1:30" ht="18" customHeight="1" x14ac:dyDescent="0.2">
      <c r="A41" s="19" t="s">
        <v>81</v>
      </c>
      <c r="B41" s="24" t="s">
        <v>78</v>
      </c>
      <c r="C41" s="24"/>
      <c r="D41" s="24" t="s">
        <v>48</v>
      </c>
      <c r="E41" s="25">
        <v>1</v>
      </c>
      <c r="F41" s="19"/>
      <c r="G41" s="26">
        <v>0</v>
      </c>
      <c r="H41" s="28"/>
      <c r="I41" s="28"/>
      <c r="J41" s="21">
        <f t="shared" si="0"/>
        <v>0</v>
      </c>
      <c r="K41" s="22"/>
      <c r="L41" s="22"/>
      <c r="M41" s="22"/>
      <c r="N41" s="22"/>
      <c r="O41" s="22"/>
      <c r="P41" s="22"/>
      <c r="Q41" s="22"/>
      <c r="R41" s="23"/>
      <c r="S41" s="23"/>
      <c r="T41" s="23"/>
      <c r="U41" s="23"/>
      <c r="V41" s="23"/>
      <c r="W41" s="23"/>
      <c r="X41" s="23"/>
      <c r="Y41" s="23"/>
      <c r="Z41" s="23"/>
      <c r="AA41" s="6"/>
      <c r="AB41" s="6"/>
      <c r="AC41" s="6"/>
      <c r="AD41" s="6"/>
    </row>
    <row r="42" spans="1:30" ht="18" customHeight="1" x14ac:dyDescent="0.2">
      <c r="A42" s="19" t="s">
        <v>83</v>
      </c>
      <c r="B42" s="24" t="s">
        <v>78</v>
      </c>
      <c r="C42" s="24"/>
      <c r="D42" s="24" t="s">
        <v>48</v>
      </c>
      <c r="E42" s="25">
        <v>1</v>
      </c>
      <c r="F42" s="19"/>
      <c r="G42" s="26">
        <v>0</v>
      </c>
      <c r="H42" s="28"/>
      <c r="I42" s="28"/>
      <c r="J42" s="21">
        <f t="shared" si="0"/>
        <v>0</v>
      </c>
      <c r="K42" s="22"/>
      <c r="L42" s="22"/>
      <c r="M42" s="22"/>
      <c r="N42" s="22"/>
      <c r="O42" s="22"/>
      <c r="P42" s="22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6"/>
      <c r="AB42" s="6"/>
      <c r="AC42" s="6"/>
      <c r="AD42" s="6"/>
    </row>
    <row r="43" spans="1:30" ht="18" customHeight="1" x14ac:dyDescent="0.2">
      <c r="A43" s="19" t="s">
        <v>84</v>
      </c>
      <c r="B43" s="24" t="s">
        <v>78</v>
      </c>
      <c r="C43" s="24"/>
      <c r="D43" s="24" t="s">
        <v>28</v>
      </c>
      <c r="E43" s="25">
        <v>1</v>
      </c>
      <c r="F43" s="19" t="s">
        <v>85</v>
      </c>
      <c r="G43" s="26">
        <v>0</v>
      </c>
      <c r="H43" s="28"/>
      <c r="I43" s="28">
        <v>4316.21</v>
      </c>
      <c r="J43" s="21">
        <f t="shared" si="0"/>
        <v>4316.21</v>
      </c>
      <c r="K43" s="22"/>
      <c r="L43" s="22"/>
      <c r="M43" s="22"/>
      <c r="N43" s="22"/>
      <c r="O43" s="22"/>
      <c r="P43" s="22"/>
      <c r="Q43" s="22"/>
      <c r="R43" s="23"/>
      <c r="S43" s="23"/>
      <c r="T43" s="23"/>
      <c r="U43" s="23"/>
      <c r="V43" s="23"/>
      <c r="W43" s="23"/>
      <c r="X43" s="23"/>
      <c r="Y43" s="23"/>
      <c r="Z43" s="23"/>
      <c r="AA43" s="6"/>
      <c r="AB43" s="6"/>
      <c r="AC43" s="6"/>
      <c r="AD43" s="6"/>
    </row>
    <row r="44" spans="1:30" ht="18" customHeight="1" x14ac:dyDescent="0.2">
      <c r="A44" s="27" t="s">
        <v>86</v>
      </c>
      <c r="B44" s="24" t="s">
        <v>78</v>
      </c>
      <c r="C44" s="24"/>
      <c r="D44" s="24" t="s">
        <v>22</v>
      </c>
      <c r="E44" s="25">
        <v>1</v>
      </c>
      <c r="F44" s="19" t="s">
        <v>87</v>
      </c>
      <c r="G44" s="26">
        <v>0</v>
      </c>
      <c r="H44" s="28">
        <v>1079.06</v>
      </c>
      <c r="I44" s="28">
        <v>4316.21</v>
      </c>
      <c r="J44" s="21">
        <f t="shared" si="0"/>
        <v>5395.27</v>
      </c>
      <c r="K44" s="22"/>
      <c r="L44" s="22"/>
      <c r="M44" s="22"/>
      <c r="N44" s="22"/>
      <c r="O44" s="22"/>
      <c r="P44" s="22"/>
      <c r="Q44" s="22"/>
      <c r="R44" s="23"/>
      <c r="S44" s="23"/>
      <c r="T44" s="23"/>
      <c r="U44" s="23"/>
      <c r="V44" s="23"/>
      <c r="W44" s="23"/>
      <c r="X44" s="23"/>
      <c r="Y44" s="23"/>
      <c r="Z44" s="23"/>
      <c r="AA44" s="6"/>
      <c r="AB44" s="6"/>
      <c r="AC44" s="6"/>
      <c r="AD44" s="6"/>
    </row>
    <row r="45" spans="1:30" ht="18" customHeight="1" x14ac:dyDescent="0.2">
      <c r="A45" s="19" t="s">
        <v>88</v>
      </c>
      <c r="B45" s="24" t="s">
        <v>78</v>
      </c>
      <c r="C45" s="24"/>
      <c r="D45" s="24" t="s">
        <v>22</v>
      </c>
      <c r="E45" s="25">
        <v>1</v>
      </c>
      <c r="F45" s="19" t="s">
        <v>89</v>
      </c>
      <c r="G45" s="26">
        <v>0</v>
      </c>
      <c r="H45" s="28">
        <v>1079.06</v>
      </c>
      <c r="I45" s="28">
        <v>4316.21</v>
      </c>
      <c r="J45" s="21">
        <f t="shared" si="0"/>
        <v>5395.27</v>
      </c>
      <c r="K45" s="22"/>
      <c r="L45" s="22"/>
      <c r="M45" s="22"/>
      <c r="N45" s="22"/>
      <c r="O45" s="22"/>
      <c r="P45" s="22"/>
      <c r="Q45" s="22"/>
      <c r="R45" s="23"/>
      <c r="S45" s="23"/>
      <c r="T45" s="23"/>
      <c r="U45" s="23"/>
      <c r="V45" s="23"/>
      <c r="W45" s="23"/>
      <c r="X45" s="23"/>
      <c r="Y45" s="23"/>
      <c r="Z45" s="23"/>
      <c r="AA45" s="6"/>
      <c r="AB45" s="6"/>
      <c r="AC45" s="6"/>
      <c r="AD45" s="6"/>
    </row>
    <row r="46" spans="1:30" ht="18" customHeight="1" x14ac:dyDescent="0.2">
      <c r="A46" s="19" t="s">
        <v>90</v>
      </c>
      <c r="B46" s="24" t="s">
        <v>78</v>
      </c>
      <c r="C46" s="24"/>
      <c r="D46" s="24" t="s">
        <v>22</v>
      </c>
      <c r="E46" s="25">
        <v>1</v>
      </c>
      <c r="F46" s="19" t="s">
        <v>344</v>
      </c>
      <c r="G46" s="26">
        <v>0</v>
      </c>
      <c r="H46" s="28">
        <v>1079.06</v>
      </c>
      <c r="I46" s="28">
        <v>4316.21</v>
      </c>
      <c r="J46" s="21">
        <f t="shared" si="0"/>
        <v>5395.27</v>
      </c>
      <c r="K46" s="22"/>
      <c r="L46" s="22"/>
      <c r="M46" s="22"/>
      <c r="N46" s="22"/>
      <c r="O46" s="22"/>
      <c r="P46" s="22"/>
      <c r="Q46" s="22"/>
      <c r="R46" s="23"/>
      <c r="S46" s="23"/>
      <c r="T46" s="23"/>
      <c r="U46" s="23"/>
      <c r="V46" s="23"/>
      <c r="W46" s="23"/>
      <c r="X46" s="23"/>
      <c r="Y46" s="23"/>
      <c r="Z46" s="23"/>
      <c r="AA46" s="6"/>
      <c r="AB46" s="6"/>
      <c r="AC46" s="6"/>
      <c r="AD46" s="6"/>
    </row>
    <row r="47" spans="1:30" ht="18" customHeight="1" x14ac:dyDescent="0.2">
      <c r="A47" s="19" t="s">
        <v>92</v>
      </c>
      <c r="B47" s="24" t="s">
        <v>93</v>
      </c>
      <c r="C47" s="24"/>
      <c r="D47" s="24" t="s">
        <v>48</v>
      </c>
      <c r="E47" s="25">
        <v>1</v>
      </c>
      <c r="F47" s="19"/>
      <c r="G47" s="26">
        <v>0</v>
      </c>
      <c r="H47" s="28"/>
      <c r="I47" s="28"/>
      <c r="J47" s="21">
        <f t="shared" si="0"/>
        <v>0</v>
      </c>
      <c r="K47" s="22"/>
      <c r="L47" s="22"/>
      <c r="M47" s="22"/>
      <c r="N47" s="22"/>
      <c r="O47" s="22"/>
      <c r="P47" s="22"/>
      <c r="Q47" s="22"/>
      <c r="R47" s="23"/>
      <c r="S47" s="23"/>
      <c r="T47" s="23"/>
      <c r="U47" s="23"/>
      <c r="V47" s="23"/>
      <c r="W47" s="23"/>
      <c r="X47" s="23"/>
      <c r="Y47" s="23"/>
      <c r="Z47" s="23"/>
      <c r="AA47" s="6"/>
      <c r="AB47" s="6"/>
      <c r="AC47" s="6"/>
      <c r="AD47" s="6"/>
    </row>
    <row r="48" spans="1:30" ht="18" customHeight="1" x14ac:dyDescent="0.2">
      <c r="A48" s="19" t="s">
        <v>94</v>
      </c>
      <c r="B48" s="24" t="s">
        <v>95</v>
      </c>
      <c r="C48" s="24"/>
      <c r="D48" s="24" t="s">
        <v>22</v>
      </c>
      <c r="E48" s="25">
        <v>1</v>
      </c>
      <c r="F48" s="19" t="s">
        <v>96</v>
      </c>
      <c r="G48" s="26">
        <v>0</v>
      </c>
      <c r="H48" s="28">
        <v>770.75</v>
      </c>
      <c r="I48" s="28">
        <v>3083.01</v>
      </c>
      <c r="J48" s="21">
        <f t="shared" si="0"/>
        <v>3853.76</v>
      </c>
      <c r="K48" s="22"/>
      <c r="L48" s="22"/>
      <c r="M48" s="22"/>
      <c r="N48" s="22"/>
      <c r="O48" s="22"/>
      <c r="P48" s="22"/>
      <c r="Q48" s="22"/>
      <c r="R48" s="23"/>
      <c r="S48" s="23"/>
      <c r="T48" s="23"/>
      <c r="U48" s="23"/>
      <c r="V48" s="23"/>
      <c r="W48" s="23"/>
      <c r="X48" s="23"/>
      <c r="Y48" s="23"/>
      <c r="Z48" s="23"/>
      <c r="AA48" s="6"/>
      <c r="AB48" s="6"/>
      <c r="AC48" s="6"/>
      <c r="AD48" s="6"/>
    </row>
    <row r="49" spans="1:30" ht="18" customHeight="1" x14ac:dyDescent="0.2">
      <c r="A49" s="19" t="s">
        <v>94</v>
      </c>
      <c r="B49" s="24" t="s">
        <v>95</v>
      </c>
      <c r="C49" s="24"/>
      <c r="D49" s="24" t="s">
        <v>48</v>
      </c>
      <c r="E49" s="25">
        <v>1</v>
      </c>
      <c r="F49" s="29"/>
      <c r="G49" s="26">
        <v>0</v>
      </c>
      <c r="H49" s="28"/>
      <c r="I49" s="28"/>
      <c r="J49" s="21">
        <f t="shared" si="0"/>
        <v>0</v>
      </c>
      <c r="K49" s="22"/>
      <c r="L49" s="22"/>
      <c r="M49" s="22"/>
      <c r="N49" s="22"/>
      <c r="O49" s="22"/>
      <c r="P49" s="22"/>
      <c r="Q49" s="22"/>
      <c r="R49" s="23"/>
      <c r="S49" s="23"/>
      <c r="T49" s="23"/>
      <c r="U49" s="23"/>
      <c r="V49" s="23"/>
      <c r="W49" s="23"/>
      <c r="X49" s="23"/>
      <c r="Y49" s="23"/>
      <c r="Z49" s="23"/>
      <c r="AA49" s="6"/>
      <c r="AB49" s="6"/>
      <c r="AC49" s="6"/>
      <c r="AD49" s="6"/>
    </row>
    <row r="50" spans="1:30" ht="18" customHeight="1" x14ac:dyDescent="0.2">
      <c r="A50" s="19" t="s">
        <v>97</v>
      </c>
      <c r="B50" s="24" t="s">
        <v>95</v>
      </c>
      <c r="C50" s="24"/>
      <c r="D50" s="24" t="s">
        <v>22</v>
      </c>
      <c r="E50" s="25">
        <v>1</v>
      </c>
      <c r="F50" s="19" t="s">
        <v>98</v>
      </c>
      <c r="G50" s="26">
        <v>0</v>
      </c>
      <c r="H50" s="28">
        <v>770.75</v>
      </c>
      <c r="I50" s="28">
        <v>3083.01</v>
      </c>
      <c r="J50" s="21">
        <f t="shared" si="0"/>
        <v>3853.76</v>
      </c>
      <c r="K50" s="22"/>
      <c r="L50" s="22"/>
      <c r="M50" s="22"/>
      <c r="N50" s="22"/>
      <c r="O50" s="22"/>
      <c r="P50" s="22"/>
      <c r="Q50" s="22"/>
      <c r="R50" s="23"/>
      <c r="S50" s="23"/>
      <c r="T50" s="23"/>
      <c r="U50" s="23"/>
      <c r="V50" s="23"/>
      <c r="W50" s="23"/>
      <c r="X50" s="23"/>
      <c r="Y50" s="23"/>
      <c r="Z50" s="23"/>
      <c r="AA50" s="6"/>
      <c r="AB50" s="6"/>
      <c r="AC50" s="6"/>
      <c r="AD50" s="6"/>
    </row>
    <row r="51" spans="1:30" ht="18" customHeight="1" x14ac:dyDescent="0.2">
      <c r="A51" s="19" t="s">
        <v>99</v>
      </c>
      <c r="B51" s="24" t="s">
        <v>95</v>
      </c>
      <c r="C51" s="24"/>
      <c r="D51" s="24" t="s">
        <v>22</v>
      </c>
      <c r="E51" s="25">
        <v>1</v>
      </c>
      <c r="F51" s="19" t="s">
        <v>100</v>
      </c>
      <c r="G51" s="26">
        <v>0</v>
      </c>
      <c r="H51" s="28">
        <v>770.75</v>
      </c>
      <c r="I51" s="28">
        <v>3083.01</v>
      </c>
      <c r="J51" s="21">
        <f t="shared" si="0"/>
        <v>3853.76</v>
      </c>
      <c r="K51" s="22"/>
      <c r="L51" s="22"/>
      <c r="M51" s="22"/>
      <c r="N51" s="22"/>
      <c r="O51" s="22"/>
      <c r="P51" s="22"/>
      <c r="Q51" s="22"/>
      <c r="R51" s="23"/>
      <c r="S51" s="23"/>
      <c r="T51" s="23"/>
      <c r="U51" s="23"/>
      <c r="V51" s="23"/>
      <c r="W51" s="23"/>
      <c r="X51" s="23"/>
      <c r="Y51" s="23"/>
      <c r="Z51" s="23"/>
      <c r="AA51" s="6"/>
      <c r="AB51" s="6"/>
      <c r="AC51" s="6"/>
      <c r="AD51" s="6"/>
    </row>
    <row r="52" spans="1:30" ht="18" customHeight="1" x14ac:dyDescent="0.2">
      <c r="A52" s="19" t="s">
        <v>99</v>
      </c>
      <c r="B52" s="24" t="s">
        <v>95</v>
      </c>
      <c r="C52" s="24"/>
      <c r="D52" s="24" t="s">
        <v>22</v>
      </c>
      <c r="E52" s="25">
        <v>1</v>
      </c>
      <c r="F52" s="19" t="s">
        <v>101</v>
      </c>
      <c r="G52" s="26">
        <v>0</v>
      </c>
      <c r="H52" s="28">
        <v>770.75</v>
      </c>
      <c r="I52" s="28">
        <v>3083.01</v>
      </c>
      <c r="J52" s="21">
        <f t="shared" si="0"/>
        <v>3853.76</v>
      </c>
      <c r="K52" s="22"/>
      <c r="L52" s="22"/>
      <c r="M52" s="22"/>
      <c r="N52" s="22"/>
      <c r="O52" s="22"/>
      <c r="P52" s="22"/>
      <c r="Q52" s="22"/>
      <c r="R52" s="23"/>
      <c r="S52" s="23"/>
      <c r="T52" s="23"/>
      <c r="U52" s="23"/>
      <c r="V52" s="23"/>
      <c r="W52" s="23"/>
      <c r="X52" s="23"/>
      <c r="Y52" s="23"/>
      <c r="Z52" s="23"/>
      <c r="AA52" s="6"/>
      <c r="AB52" s="6"/>
      <c r="AC52" s="6"/>
      <c r="AD52" s="6"/>
    </row>
    <row r="53" spans="1:30" ht="18" customHeight="1" x14ac:dyDescent="0.2">
      <c r="A53" s="19" t="s">
        <v>102</v>
      </c>
      <c r="B53" s="24" t="s">
        <v>95</v>
      </c>
      <c r="C53" s="24"/>
      <c r="D53" s="24" t="s">
        <v>48</v>
      </c>
      <c r="E53" s="25">
        <v>1</v>
      </c>
      <c r="F53" s="19"/>
      <c r="G53" s="26">
        <v>0</v>
      </c>
      <c r="H53" s="28"/>
      <c r="I53" s="28"/>
      <c r="J53" s="21">
        <f t="shared" si="0"/>
        <v>0</v>
      </c>
      <c r="K53" s="22"/>
      <c r="L53" s="22"/>
      <c r="M53" s="22"/>
      <c r="N53" s="22"/>
      <c r="O53" s="22"/>
      <c r="P53" s="22"/>
      <c r="Q53" s="22"/>
      <c r="R53" s="23"/>
      <c r="S53" s="23"/>
      <c r="T53" s="23"/>
      <c r="U53" s="23"/>
      <c r="V53" s="23"/>
      <c r="W53" s="23"/>
      <c r="X53" s="23"/>
      <c r="Y53" s="23"/>
      <c r="Z53" s="23"/>
      <c r="AA53" s="6"/>
      <c r="AB53" s="6"/>
      <c r="AC53" s="6"/>
      <c r="AD53" s="6"/>
    </row>
    <row r="54" spans="1:30" ht="18" customHeight="1" x14ac:dyDescent="0.2">
      <c r="A54" s="27" t="s">
        <v>103</v>
      </c>
      <c r="B54" s="24" t="s">
        <v>95</v>
      </c>
      <c r="C54" s="24"/>
      <c r="D54" s="24" t="s">
        <v>22</v>
      </c>
      <c r="E54" s="25">
        <v>1</v>
      </c>
      <c r="F54" s="19" t="s">
        <v>104</v>
      </c>
      <c r="G54" s="26">
        <v>0</v>
      </c>
      <c r="H54" s="28">
        <v>770.75</v>
      </c>
      <c r="I54" s="28">
        <v>3083.01</v>
      </c>
      <c r="J54" s="21">
        <f t="shared" si="0"/>
        <v>3853.76</v>
      </c>
      <c r="K54" s="22"/>
      <c r="L54" s="22"/>
      <c r="M54" s="22"/>
      <c r="N54" s="22"/>
      <c r="O54" s="22"/>
      <c r="P54" s="22"/>
      <c r="Q54" s="22"/>
      <c r="R54" s="23"/>
      <c r="S54" s="23"/>
      <c r="T54" s="23"/>
      <c r="U54" s="23"/>
      <c r="V54" s="23"/>
      <c r="W54" s="23"/>
      <c r="X54" s="23"/>
      <c r="Y54" s="23"/>
      <c r="Z54" s="23"/>
      <c r="AA54" s="6"/>
      <c r="AB54" s="6"/>
      <c r="AC54" s="6"/>
      <c r="AD54" s="6"/>
    </row>
    <row r="55" spans="1:30" ht="18" customHeight="1" x14ac:dyDescent="0.2">
      <c r="A55" s="19" t="s">
        <v>105</v>
      </c>
      <c r="B55" s="24" t="s">
        <v>95</v>
      </c>
      <c r="C55" s="24"/>
      <c r="D55" s="24" t="s">
        <v>22</v>
      </c>
      <c r="E55" s="25">
        <v>1</v>
      </c>
      <c r="F55" s="19" t="s">
        <v>106</v>
      </c>
      <c r="G55" s="26">
        <v>0</v>
      </c>
      <c r="H55" s="28">
        <v>770.75</v>
      </c>
      <c r="I55" s="28">
        <v>3083.01</v>
      </c>
      <c r="J55" s="21">
        <f t="shared" si="0"/>
        <v>3853.76</v>
      </c>
      <c r="K55" s="22"/>
      <c r="L55" s="22"/>
      <c r="M55" s="22"/>
      <c r="N55" s="22"/>
      <c r="O55" s="22"/>
      <c r="P55" s="22"/>
      <c r="Q55" s="22"/>
      <c r="R55" s="23"/>
      <c r="S55" s="23"/>
      <c r="T55" s="23"/>
      <c r="U55" s="23"/>
      <c r="V55" s="23"/>
      <c r="W55" s="23"/>
      <c r="X55" s="23"/>
      <c r="Y55" s="23"/>
      <c r="Z55" s="23"/>
      <c r="AA55" s="6"/>
      <c r="AB55" s="6"/>
      <c r="AC55" s="6"/>
      <c r="AD55" s="6"/>
    </row>
    <row r="56" spans="1:30" ht="18" customHeight="1" x14ac:dyDescent="0.2">
      <c r="A56" s="19" t="s">
        <v>107</v>
      </c>
      <c r="B56" s="24" t="s">
        <v>95</v>
      </c>
      <c r="C56" s="24"/>
      <c r="D56" s="24" t="s">
        <v>22</v>
      </c>
      <c r="E56" s="25">
        <v>1</v>
      </c>
      <c r="F56" s="19" t="s">
        <v>108</v>
      </c>
      <c r="G56" s="26">
        <v>0</v>
      </c>
      <c r="H56" s="28">
        <v>770.75</v>
      </c>
      <c r="I56" s="28">
        <v>3083.01</v>
      </c>
      <c r="J56" s="21">
        <f t="shared" si="0"/>
        <v>3853.76</v>
      </c>
      <c r="K56" s="22"/>
      <c r="L56" s="22"/>
      <c r="M56" s="22"/>
      <c r="N56" s="22"/>
      <c r="O56" s="22"/>
      <c r="P56" s="22"/>
      <c r="Q56" s="22"/>
      <c r="R56" s="23"/>
      <c r="S56" s="23"/>
      <c r="T56" s="23"/>
      <c r="U56" s="23"/>
      <c r="V56" s="23"/>
      <c r="W56" s="23"/>
      <c r="X56" s="23"/>
      <c r="Y56" s="23"/>
      <c r="Z56" s="23"/>
      <c r="AA56" s="6"/>
      <c r="AB56" s="6"/>
      <c r="AC56" s="6"/>
      <c r="AD56" s="6"/>
    </row>
    <row r="57" spans="1:30" ht="18" customHeight="1" x14ac:dyDescent="0.2">
      <c r="A57" s="19" t="s">
        <v>109</v>
      </c>
      <c r="B57" s="24" t="s">
        <v>95</v>
      </c>
      <c r="C57" s="24"/>
      <c r="D57" s="24" t="s">
        <v>22</v>
      </c>
      <c r="E57" s="25">
        <v>1</v>
      </c>
      <c r="F57" s="19" t="s">
        <v>110</v>
      </c>
      <c r="G57" s="26">
        <v>0</v>
      </c>
      <c r="H57" s="28">
        <v>770.75</v>
      </c>
      <c r="I57" s="28">
        <v>3083.01</v>
      </c>
      <c r="J57" s="21">
        <f t="shared" si="0"/>
        <v>3853.76</v>
      </c>
      <c r="K57" s="22"/>
      <c r="L57" s="22"/>
      <c r="M57" s="22"/>
      <c r="N57" s="22"/>
      <c r="O57" s="22"/>
      <c r="P57" s="22"/>
      <c r="Q57" s="22"/>
      <c r="R57" s="23"/>
      <c r="S57" s="23"/>
      <c r="T57" s="23"/>
      <c r="U57" s="23"/>
      <c r="V57" s="23"/>
      <c r="W57" s="23"/>
      <c r="X57" s="23"/>
      <c r="Y57" s="23"/>
      <c r="Z57" s="23"/>
      <c r="AA57" s="6"/>
      <c r="AB57" s="6"/>
      <c r="AC57" s="6"/>
      <c r="AD57" s="6"/>
    </row>
    <row r="58" spans="1:30" ht="18" customHeight="1" x14ac:dyDescent="0.2">
      <c r="A58" s="19" t="s">
        <v>111</v>
      </c>
      <c r="B58" s="24" t="s">
        <v>95</v>
      </c>
      <c r="C58" s="24"/>
      <c r="D58" s="24" t="s">
        <v>22</v>
      </c>
      <c r="E58" s="25">
        <v>1</v>
      </c>
      <c r="F58" s="19" t="s">
        <v>112</v>
      </c>
      <c r="G58" s="26">
        <v>0</v>
      </c>
      <c r="H58" s="28">
        <v>770.75</v>
      </c>
      <c r="I58" s="28">
        <v>3083.01</v>
      </c>
      <c r="J58" s="21">
        <f t="shared" si="0"/>
        <v>3853.76</v>
      </c>
      <c r="K58" s="22"/>
      <c r="L58" s="22"/>
      <c r="M58" s="22"/>
      <c r="N58" s="22"/>
      <c r="O58" s="22"/>
      <c r="P58" s="22"/>
      <c r="Q58" s="22"/>
      <c r="R58" s="23"/>
      <c r="S58" s="23"/>
      <c r="T58" s="23"/>
      <c r="U58" s="23"/>
      <c r="V58" s="23"/>
      <c r="W58" s="23"/>
      <c r="X58" s="23"/>
      <c r="Y58" s="23"/>
      <c r="Z58" s="23"/>
      <c r="AA58" s="6"/>
      <c r="AB58" s="6"/>
      <c r="AC58" s="6"/>
      <c r="AD58" s="6"/>
    </row>
    <row r="59" spans="1:30" ht="18" customHeight="1" x14ac:dyDescent="0.2">
      <c r="A59" s="19" t="s">
        <v>113</v>
      </c>
      <c r="B59" s="24" t="s">
        <v>95</v>
      </c>
      <c r="C59" s="24"/>
      <c r="D59" s="24" t="s">
        <v>22</v>
      </c>
      <c r="E59" s="25">
        <v>1</v>
      </c>
      <c r="F59" s="19" t="s">
        <v>114</v>
      </c>
      <c r="G59" s="26">
        <v>0</v>
      </c>
      <c r="H59" s="28">
        <v>770.75</v>
      </c>
      <c r="I59" s="28">
        <v>3083.01</v>
      </c>
      <c r="J59" s="21">
        <f t="shared" si="0"/>
        <v>3853.76</v>
      </c>
      <c r="K59" s="22"/>
      <c r="L59" s="22"/>
      <c r="M59" s="22"/>
      <c r="N59" s="22"/>
      <c r="O59" s="22"/>
      <c r="P59" s="22"/>
      <c r="Q59" s="22"/>
      <c r="R59" s="23"/>
      <c r="S59" s="23"/>
      <c r="T59" s="23"/>
      <c r="U59" s="23"/>
      <c r="V59" s="23"/>
      <c r="W59" s="23"/>
      <c r="X59" s="23"/>
      <c r="Y59" s="23"/>
      <c r="Z59" s="23"/>
      <c r="AA59" s="6"/>
      <c r="AB59" s="6"/>
      <c r="AC59" s="6"/>
      <c r="AD59" s="6"/>
    </row>
    <row r="60" spans="1:30" ht="18" customHeight="1" x14ac:dyDescent="0.2">
      <c r="A60" s="19" t="s">
        <v>115</v>
      </c>
      <c r="B60" s="24" t="s">
        <v>95</v>
      </c>
      <c r="C60" s="24"/>
      <c r="D60" s="24" t="s">
        <v>22</v>
      </c>
      <c r="E60" s="25">
        <v>1</v>
      </c>
      <c r="F60" s="19" t="s">
        <v>116</v>
      </c>
      <c r="G60" s="26">
        <v>0</v>
      </c>
      <c r="H60" s="28">
        <v>770.75</v>
      </c>
      <c r="I60" s="28">
        <v>3083.01</v>
      </c>
      <c r="J60" s="21">
        <f t="shared" si="0"/>
        <v>3853.76</v>
      </c>
      <c r="K60" s="22"/>
      <c r="L60" s="22"/>
      <c r="M60" s="22"/>
      <c r="N60" s="22"/>
      <c r="O60" s="22"/>
      <c r="P60" s="22"/>
      <c r="Q60" s="22"/>
      <c r="R60" s="23"/>
      <c r="S60" s="23"/>
      <c r="T60" s="23"/>
      <c r="U60" s="23"/>
      <c r="V60" s="23"/>
      <c r="W60" s="23"/>
      <c r="X60" s="23"/>
      <c r="Y60" s="23"/>
      <c r="Z60" s="23"/>
      <c r="AA60" s="6"/>
      <c r="AB60" s="6"/>
      <c r="AC60" s="6"/>
      <c r="AD60" s="6"/>
    </row>
    <row r="61" spans="1:30" ht="18" customHeight="1" x14ac:dyDescent="0.2">
      <c r="A61" s="19" t="s">
        <v>117</v>
      </c>
      <c r="B61" s="24" t="s">
        <v>95</v>
      </c>
      <c r="C61" s="24"/>
      <c r="D61" s="24" t="s">
        <v>48</v>
      </c>
      <c r="E61" s="25">
        <v>1</v>
      </c>
      <c r="F61" s="19"/>
      <c r="G61" s="26">
        <v>0</v>
      </c>
      <c r="H61" s="28"/>
      <c r="I61" s="28"/>
      <c r="J61" s="21">
        <f t="shared" si="0"/>
        <v>0</v>
      </c>
      <c r="K61" s="22"/>
      <c r="L61" s="22"/>
      <c r="M61" s="22"/>
      <c r="N61" s="22"/>
      <c r="O61" s="22"/>
      <c r="P61" s="22"/>
      <c r="Q61" s="22"/>
      <c r="R61" s="23"/>
      <c r="S61" s="23"/>
      <c r="T61" s="23"/>
      <c r="U61" s="23"/>
      <c r="V61" s="23"/>
      <c r="W61" s="23"/>
      <c r="X61" s="23"/>
      <c r="Y61" s="23"/>
      <c r="Z61" s="23"/>
      <c r="AA61" s="6"/>
      <c r="AB61" s="6"/>
      <c r="AC61" s="6"/>
      <c r="AD61" s="6"/>
    </row>
    <row r="62" spans="1:30" ht="18" customHeight="1" x14ac:dyDescent="0.2">
      <c r="A62" s="19" t="s">
        <v>118</v>
      </c>
      <c r="B62" s="24" t="s">
        <v>95</v>
      </c>
      <c r="C62" s="24"/>
      <c r="D62" s="24" t="s">
        <v>22</v>
      </c>
      <c r="E62" s="25">
        <v>1</v>
      </c>
      <c r="F62" s="19" t="s">
        <v>119</v>
      </c>
      <c r="G62" s="26">
        <v>0</v>
      </c>
      <c r="H62" s="28">
        <v>770.75</v>
      </c>
      <c r="I62" s="28">
        <v>3083.01</v>
      </c>
      <c r="J62" s="21">
        <f t="shared" si="0"/>
        <v>3853.76</v>
      </c>
      <c r="K62" s="22"/>
      <c r="L62" s="22"/>
      <c r="M62" s="22"/>
      <c r="N62" s="22"/>
      <c r="O62" s="22"/>
      <c r="P62" s="22"/>
      <c r="Q62" s="22"/>
      <c r="R62" s="23"/>
      <c r="S62" s="23"/>
      <c r="T62" s="23"/>
      <c r="U62" s="23"/>
      <c r="V62" s="23"/>
      <c r="W62" s="23"/>
      <c r="X62" s="23"/>
      <c r="Y62" s="23"/>
      <c r="Z62" s="23"/>
      <c r="AA62" s="6"/>
      <c r="AB62" s="6"/>
      <c r="AC62" s="6"/>
      <c r="AD62" s="6"/>
    </row>
    <row r="63" spans="1:30" ht="18" customHeight="1" x14ac:dyDescent="0.2">
      <c r="A63" s="19" t="s">
        <v>120</v>
      </c>
      <c r="B63" s="24" t="s">
        <v>95</v>
      </c>
      <c r="C63" s="24"/>
      <c r="D63" s="24" t="s">
        <v>22</v>
      </c>
      <c r="E63" s="25">
        <v>1</v>
      </c>
      <c r="F63" s="19" t="s">
        <v>121</v>
      </c>
      <c r="G63" s="26">
        <v>0</v>
      </c>
      <c r="H63" s="28">
        <v>770.75</v>
      </c>
      <c r="I63" s="28">
        <v>3083.01</v>
      </c>
      <c r="J63" s="21">
        <f t="shared" si="0"/>
        <v>3853.76</v>
      </c>
      <c r="K63" s="22"/>
      <c r="L63" s="22"/>
      <c r="M63" s="22"/>
      <c r="N63" s="22"/>
      <c r="O63" s="22"/>
      <c r="P63" s="22"/>
      <c r="Q63" s="22"/>
      <c r="R63" s="23"/>
      <c r="S63" s="23"/>
      <c r="T63" s="23"/>
      <c r="U63" s="23"/>
      <c r="V63" s="23"/>
      <c r="W63" s="23"/>
      <c r="X63" s="23"/>
      <c r="Y63" s="23"/>
      <c r="Z63" s="23"/>
      <c r="AA63" s="6"/>
      <c r="AB63" s="6"/>
      <c r="AC63" s="6"/>
      <c r="AD63" s="6"/>
    </row>
    <row r="64" spans="1:30" ht="18" customHeight="1" x14ac:dyDescent="0.2">
      <c r="A64" s="19" t="s">
        <v>122</v>
      </c>
      <c r="B64" s="24" t="s">
        <v>95</v>
      </c>
      <c r="C64" s="24"/>
      <c r="D64" s="24" t="s">
        <v>22</v>
      </c>
      <c r="E64" s="25">
        <v>1</v>
      </c>
      <c r="F64" s="19" t="s">
        <v>123</v>
      </c>
      <c r="G64" s="26">
        <v>0</v>
      </c>
      <c r="H64" s="28">
        <v>770.75</v>
      </c>
      <c r="I64" s="28">
        <v>3083.01</v>
      </c>
      <c r="J64" s="21">
        <f t="shared" si="0"/>
        <v>3853.76</v>
      </c>
      <c r="K64" s="22"/>
      <c r="L64" s="22"/>
      <c r="M64" s="22"/>
      <c r="N64" s="22"/>
      <c r="O64" s="22"/>
      <c r="P64" s="22"/>
      <c r="Q64" s="22"/>
      <c r="R64" s="23"/>
      <c r="S64" s="23"/>
      <c r="T64" s="23"/>
      <c r="U64" s="23"/>
      <c r="V64" s="23"/>
      <c r="W64" s="23"/>
      <c r="X64" s="23"/>
      <c r="Y64" s="23"/>
      <c r="Z64" s="23"/>
      <c r="AA64" s="6"/>
      <c r="AB64" s="6"/>
      <c r="AC64" s="6"/>
      <c r="AD64" s="6"/>
    </row>
    <row r="65" spans="1:30" ht="18" customHeight="1" x14ac:dyDescent="0.2">
      <c r="A65" s="19" t="s">
        <v>124</v>
      </c>
      <c r="B65" s="24" t="s">
        <v>125</v>
      </c>
      <c r="C65" s="24"/>
      <c r="D65" s="24" t="s">
        <v>22</v>
      </c>
      <c r="E65" s="25">
        <v>1</v>
      </c>
      <c r="F65" s="19" t="s">
        <v>126</v>
      </c>
      <c r="G65" s="26">
        <v>0</v>
      </c>
      <c r="H65" s="28">
        <v>500.99</v>
      </c>
      <c r="I65" s="28">
        <v>2003.96</v>
      </c>
      <c r="J65" s="21">
        <f t="shared" si="0"/>
        <v>2504.9499999999998</v>
      </c>
      <c r="K65" s="22"/>
      <c r="L65" s="22"/>
      <c r="M65" s="22"/>
      <c r="N65" s="22"/>
      <c r="O65" s="22"/>
      <c r="P65" s="22"/>
      <c r="Q65" s="22"/>
      <c r="R65" s="23"/>
      <c r="S65" s="23"/>
      <c r="T65" s="23"/>
      <c r="U65" s="23"/>
      <c r="V65" s="23"/>
      <c r="W65" s="23"/>
      <c r="X65" s="23"/>
      <c r="Y65" s="23"/>
      <c r="Z65" s="23"/>
      <c r="AA65" s="6"/>
      <c r="AB65" s="6"/>
      <c r="AC65" s="6"/>
      <c r="AD65" s="6"/>
    </row>
    <row r="66" spans="1:30" ht="18" customHeight="1" x14ac:dyDescent="0.2">
      <c r="A66" s="19" t="s">
        <v>127</v>
      </c>
      <c r="B66" s="24" t="s">
        <v>125</v>
      </c>
      <c r="C66" s="24"/>
      <c r="D66" s="24" t="s">
        <v>48</v>
      </c>
      <c r="E66" s="25">
        <v>1</v>
      </c>
      <c r="F66" s="19"/>
      <c r="G66" s="26">
        <v>0</v>
      </c>
      <c r="H66" s="28"/>
      <c r="I66" s="28"/>
      <c r="J66" s="21">
        <f t="shared" si="0"/>
        <v>0</v>
      </c>
      <c r="K66" s="22"/>
      <c r="L66" s="22"/>
      <c r="M66" s="22"/>
      <c r="N66" s="22"/>
      <c r="O66" s="22"/>
      <c r="P66" s="22"/>
      <c r="Q66" s="22"/>
      <c r="R66" s="23"/>
      <c r="S66" s="23"/>
      <c r="T66" s="23"/>
      <c r="U66" s="23"/>
      <c r="V66" s="23"/>
      <c r="W66" s="23"/>
      <c r="X66" s="23"/>
      <c r="Y66" s="23"/>
      <c r="Z66" s="23"/>
      <c r="AA66" s="6"/>
      <c r="AB66" s="6"/>
      <c r="AC66" s="6"/>
      <c r="AD66" s="6"/>
    </row>
    <row r="67" spans="1:30" ht="18" customHeight="1" x14ac:dyDescent="0.2">
      <c r="A67" s="19" t="s">
        <v>128</v>
      </c>
      <c r="B67" s="24" t="s">
        <v>125</v>
      </c>
      <c r="C67" s="24"/>
      <c r="D67" s="24" t="s">
        <v>22</v>
      </c>
      <c r="E67" s="25">
        <v>1</v>
      </c>
      <c r="F67" s="19" t="s">
        <v>129</v>
      </c>
      <c r="G67" s="26">
        <v>0</v>
      </c>
      <c r="H67" s="28">
        <v>500.99</v>
      </c>
      <c r="I67" s="28">
        <v>2003.96</v>
      </c>
      <c r="J67" s="21">
        <f t="shared" si="0"/>
        <v>2504.9499999999998</v>
      </c>
      <c r="K67" s="22"/>
      <c r="L67" s="22"/>
      <c r="M67" s="22"/>
      <c r="N67" s="22"/>
      <c r="O67" s="22"/>
      <c r="P67" s="22"/>
      <c r="Q67" s="22"/>
      <c r="R67" s="23"/>
      <c r="S67" s="23"/>
      <c r="T67" s="23"/>
      <c r="U67" s="23"/>
      <c r="V67" s="23"/>
      <c r="W67" s="23"/>
      <c r="X67" s="23"/>
      <c r="Y67" s="23"/>
      <c r="Z67" s="23"/>
      <c r="AA67" s="6"/>
      <c r="AB67" s="6"/>
      <c r="AC67" s="6"/>
      <c r="AD67" s="6"/>
    </row>
    <row r="68" spans="1:30" ht="18" customHeight="1" x14ac:dyDescent="0.2">
      <c r="A68" s="19" t="s">
        <v>130</v>
      </c>
      <c r="B68" s="24" t="s">
        <v>125</v>
      </c>
      <c r="C68" s="24"/>
      <c r="D68" s="24" t="s">
        <v>22</v>
      </c>
      <c r="E68" s="25">
        <v>1</v>
      </c>
      <c r="F68" s="19" t="s">
        <v>131</v>
      </c>
      <c r="G68" s="26">
        <v>0</v>
      </c>
      <c r="H68" s="28">
        <v>500.99</v>
      </c>
      <c r="I68" s="28">
        <v>2003.96</v>
      </c>
      <c r="J68" s="21">
        <f t="shared" si="0"/>
        <v>2504.9499999999998</v>
      </c>
      <c r="K68" s="22"/>
      <c r="L68" s="22"/>
      <c r="M68" s="22"/>
      <c r="N68" s="22"/>
      <c r="O68" s="22"/>
      <c r="P68" s="22"/>
      <c r="Q68" s="22"/>
      <c r="R68" s="23"/>
      <c r="S68" s="23"/>
      <c r="T68" s="23"/>
      <c r="U68" s="23"/>
      <c r="V68" s="23"/>
      <c r="W68" s="23"/>
      <c r="X68" s="23"/>
      <c r="Y68" s="23"/>
      <c r="Z68" s="23"/>
      <c r="AA68" s="6"/>
      <c r="AB68" s="6"/>
      <c r="AC68" s="6"/>
      <c r="AD68" s="6"/>
    </row>
    <row r="69" spans="1:30" ht="18" customHeight="1" x14ac:dyDescent="0.2">
      <c r="A69" s="19" t="s">
        <v>132</v>
      </c>
      <c r="B69" s="24" t="s">
        <v>125</v>
      </c>
      <c r="C69" s="24"/>
      <c r="D69" s="24" t="s">
        <v>22</v>
      </c>
      <c r="E69" s="25">
        <v>1</v>
      </c>
      <c r="F69" s="19" t="s">
        <v>133</v>
      </c>
      <c r="G69" s="26">
        <v>0</v>
      </c>
      <c r="H69" s="28">
        <v>500.99</v>
      </c>
      <c r="I69" s="28">
        <v>2003.96</v>
      </c>
      <c r="J69" s="21">
        <f t="shared" si="0"/>
        <v>2504.9499999999998</v>
      </c>
      <c r="K69" s="22"/>
      <c r="L69" s="22"/>
      <c r="M69" s="22"/>
      <c r="N69" s="22"/>
      <c r="O69" s="22"/>
      <c r="P69" s="22"/>
      <c r="Q69" s="22"/>
      <c r="R69" s="23"/>
      <c r="S69" s="23"/>
      <c r="T69" s="23"/>
      <c r="U69" s="23"/>
      <c r="V69" s="23"/>
      <c r="W69" s="23"/>
      <c r="X69" s="23"/>
      <c r="Y69" s="23"/>
      <c r="Z69" s="23"/>
      <c r="AA69" s="6"/>
      <c r="AB69" s="6"/>
      <c r="AC69" s="6"/>
      <c r="AD69" s="6"/>
    </row>
    <row r="70" spans="1:30" ht="18" customHeight="1" x14ac:dyDescent="0.2">
      <c r="A70" s="19" t="s">
        <v>134</v>
      </c>
      <c r="B70" s="24" t="s">
        <v>125</v>
      </c>
      <c r="C70" s="24"/>
      <c r="D70" s="24" t="s">
        <v>22</v>
      </c>
      <c r="E70" s="25">
        <v>1</v>
      </c>
      <c r="F70" s="19" t="s">
        <v>135</v>
      </c>
      <c r="G70" s="26">
        <v>0</v>
      </c>
      <c r="H70" s="28">
        <v>500.99</v>
      </c>
      <c r="I70" s="28">
        <v>2003.96</v>
      </c>
      <c r="J70" s="21">
        <f t="shared" si="0"/>
        <v>2504.9499999999998</v>
      </c>
      <c r="K70" s="22"/>
      <c r="L70" s="22"/>
      <c r="M70" s="22"/>
      <c r="N70" s="22"/>
      <c r="O70" s="22"/>
      <c r="P70" s="22"/>
      <c r="Q70" s="22"/>
      <c r="R70" s="23"/>
      <c r="S70" s="23"/>
      <c r="T70" s="23"/>
      <c r="U70" s="23"/>
      <c r="V70" s="23"/>
      <c r="W70" s="23"/>
      <c r="X70" s="23"/>
      <c r="Y70" s="23"/>
      <c r="Z70" s="23"/>
      <c r="AA70" s="6"/>
      <c r="AB70" s="6"/>
      <c r="AC70" s="6"/>
      <c r="AD70" s="6"/>
    </row>
    <row r="71" spans="1:30" ht="18" customHeight="1" x14ac:dyDescent="0.2">
      <c r="A71" s="19" t="s">
        <v>136</v>
      </c>
      <c r="B71" s="24" t="s">
        <v>125</v>
      </c>
      <c r="C71" s="24"/>
      <c r="D71" s="24" t="s">
        <v>22</v>
      </c>
      <c r="E71" s="25">
        <v>1</v>
      </c>
      <c r="F71" s="19" t="s">
        <v>137</v>
      </c>
      <c r="G71" s="26">
        <v>0</v>
      </c>
      <c r="H71" s="28">
        <v>500.99</v>
      </c>
      <c r="I71" s="28">
        <v>2003.96</v>
      </c>
      <c r="J71" s="21">
        <f t="shared" ref="J71:J82" si="1">SUM(G71:I71)</f>
        <v>2504.9499999999998</v>
      </c>
      <c r="K71" s="22"/>
      <c r="L71" s="22"/>
      <c r="M71" s="22"/>
      <c r="N71" s="22"/>
      <c r="O71" s="22"/>
      <c r="P71" s="22"/>
      <c r="Q71" s="22"/>
      <c r="R71" s="23"/>
      <c r="S71" s="23"/>
      <c r="T71" s="23"/>
      <c r="U71" s="23"/>
      <c r="V71" s="23"/>
      <c r="W71" s="23"/>
      <c r="X71" s="23"/>
      <c r="Y71" s="23"/>
      <c r="Z71" s="23"/>
      <c r="AA71" s="6"/>
      <c r="AB71" s="6"/>
      <c r="AC71" s="6"/>
      <c r="AD71" s="6"/>
    </row>
    <row r="72" spans="1:30" ht="18" customHeight="1" x14ac:dyDescent="0.2">
      <c r="A72" s="19" t="s">
        <v>138</v>
      </c>
      <c r="B72" s="24" t="s">
        <v>125</v>
      </c>
      <c r="C72" s="24"/>
      <c r="D72" s="24" t="s">
        <v>48</v>
      </c>
      <c r="E72" s="25">
        <v>1</v>
      </c>
      <c r="F72" s="19"/>
      <c r="G72" s="26">
        <v>0</v>
      </c>
      <c r="H72" s="28"/>
      <c r="I72" s="28"/>
      <c r="J72" s="21">
        <f t="shared" si="1"/>
        <v>0</v>
      </c>
      <c r="K72" s="22"/>
      <c r="L72" s="22"/>
      <c r="M72" s="22"/>
      <c r="N72" s="22"/>
      <c r="O72" s="22"/>
      <c r="P72" s="22"/>
      <c r="Q72" s="22"/>
      <c r="R72" s="23"/>
      <c r="S72" s="23"/>
      <c r="T72" s="23"/>
      <c r="U72" s="23"/>
      <c r="V72" s="23"/>
      <c r="W72" s="23"/>
      <c r="X72" s="23"/>
      <c r="Y72" s="23"/>
      <c r="Z72" s="23"/>
      <c r="AA72" s="6"/>
      <c r="AB72" s="6"/>
      <c r="AC72" s="6"/>
      <c r="AD72" s="6"/>
    </row>
    <row r="73" spans="1:30" ht="18" customHeight="1" x14ac:dyDescent="0.2">
      <c r="A73" s="19" t="s">
        <v>139</v>
      </c>
      <c r="B73" s="24" t="s">
        <v>125</v>
      </c>
      <c r="C73" s="24"/>
      <c r="D73" s="24" t="s">
        <v>48</v>
      </c>
      <c r="E73" s="25">
        <v>1</v>
      </c>
      <c r="F73" s="19"/>
      <c r="G73" s="26">
        <v>0</v>
      </c>
      <c r="H73" s="28"/>
      <c r="I73" s="28"/>
      <c r="J73" s="21">
        <f t="shared" si="1"/>
        <v>0</v>
      </c>
      <c r="K73" s="22"/>
      <c r="L73" s="22"/>
      <c r="M73" s="22"/>
      <c r="N73" s="22"/>
      <c r="O73" s="22"/>
      <c r="P73" s="22"/>
      <c r="Q73" s="22"/>
      <c r="R73" s="23"/>
      <c r="S73" s="23"/>
      <c r="T73" s="23"/>
      <c r="U73" s="23"/>
      <c r="V73" s="23"/>
      <c r="W73" s="23"/>
      <c r="X73" s="23"/>
      <c r="Y73" s="23"/>
      <c r="Z73" s="23"/>
      <c r="AA73" s="6"/>
      <c r="AB73" s="6"/>
      <c r="AC73" s="6"/>
      <c r="AD73" s="6"/>
    </row>
    <row r="74" spans="1:30" ht="18" customHeight="1" x14ac:dyDescent="0.2">
      <c r="A74" s="19" t="s">
        <v>140</v>
      </c>
      <c r="B74" s="24" t="s">
        <v>125</v>
      </c>
      <c r="C74" s="24"/>
      <c r="D74" s="24" t="s">
        <v>22</v>
      </c>
      <c r="E74" s="25">
        <v>1</v>
      </c>
      <c r="F74" s="19" t="s">
        <v>141</v>
      </c>
      <c r="G74" s="26">
        <v>0</v>
      </c>
      <c r="H74" s="28">
        <v>500.99</v>
      </c>
      <c r="I74" s="28">
        <v>2003.96</v>
      </c>
      <c r="J74" s="21">
        <f t="shared" si="1"/>
        <v>2504.9499999999998</v>
      </c>
      <c r="K74" s="22"/>
      <c r="L74" s="22"/>
      <c r="M74" s="22"/>
      <c r="N74" s="22"/>
      <c r="O74" s="22"/>
      <c r="P74" s="22"/>
      <c r="Q74" s="22"/>
      <c r="R74" s="23"/>
      <c r="S74" s="23"/>
      <c r="T74" s="23"/>
      <c r="U74" s="23"/>
      <c r="V74" s="23"/>
      <c r="W74" s="23"/>
      <c r="X74" s="23"/>
      <c r="Y74" s="23"/>
      <c r="Z74" s="23"/>
      <c r="AA74" s="6"/>
      <c r="AB74" s="6"/>
      <c r="AC74" s="6"/>
      <c r="AD74" s="6"/>
    </row>
    <row r="75" spans="1:30" ht="18" customHeight="1" x14ac:dyDescent="0.2">
      <c r="A75" s="19" t="s">
        <v>140</v>
      </c>
      <c r="B75" s="24" t="s">
        <v>125</v>
      </c>
      <c r="C75" s="24"/>
      <c r="D75" s="24" t="s">
        <v>22</v>
      </c>
      <c r="E75" s="25">
        <v>1</v>
      </c>
      <c r="F75" s="19" t="s">
        <v>142</v>
      </c>
      <c r="G75" s="26">
        <v>0</v>
      </c>
      <c r="H75" s="28">
        <v>500.99</v>
      </c>
      <c r="I75" s="28">
        <v>2003.96</v>
      </c>
      <c r="J75" s="21">
        <f t="shared" si="1"/>
        <v>2504.9499999999998</v>
      </c>
      <c r="K75" s="22"/>
      <c r="L75" s="22"/>
      <c r="M75" s="22"/>
      <c r="N75" s="22"/>
      <c r="O75" s="22"/>
      <c r="P75" s="22"/>
      <c r="Q75" s="22"/>
      <c r="R75" s="23"/>
      <c r="S75" s="23"/>
      <c r="T75" s="23"/>
      <c r="U75" s="23"/>
      <c r="V75" s="23"/>
      <c r="W75" s="23"/>
      <c r="X75" s="23"/>
      <c r="Y75" s="23"/>
      <c r="Z75" s="23"/>
      <c r="AA75" s="6"/>
      <c r="AB75" s="6"/>
      <c r="AC75" s="6"/>
      <c r="AD75" s="6"/>
    </row>
    <row r="76" spans="1:30" ht="18" customHeight="1" x14ac:dyDescent="0.2">
      <c r="A76" s="19" t="s">
        <v>139</v>
      </c>
      <c r="B76" s="24" t="s">
        <v>125</v>
      </c>
      <c r="C76" s="24"/>
      <c r="D76" s="24" t="s">
        <v>22</v>
      </c>
      <c r="E76" s="25">
        <v>1</v>
      </c>
      <c r="F76" s="19" t="s">
        <v>143</v>
      </c>
      <c r="G76" s="26">
        <v>0</v>
      </c>
      <c r="H76" s="28">
        <v>500.99</v>
      </c>
      <c r="I76" s="28">
        <v>2003.96</v>
      </c>
      <c r="J76" s="21">
        <f t="shared" si="1"/>
        <v>2504.9499999999998</v>
      </c>
      <c r="K76" s="22"/>
      <c r="L76" s="22"/>
      <c r="M76" s="22"/>
      <c r="N76" s="22"/>
      <c r="O76" s="22"/>
      <c r="P76" s="22"/>
      <c r="Q76" s="22"/>
      <c r="R76" s="23"/>
      <c r="S76" s="23"/>
      <c r="T76" s="23"/>
      <c r="U76" s="23"/>
      <c r="V76" s="23"/>
      <c r="W76" s="23"/>
      <c r="X76" s="23"/>
      <c r="Y76" s="23"/>
      <c r="Z76" s="23"/>
      <c r="AA76" s="6"/>
      <c r="AB76" s="6"/>
      <c r="AC76" s="6"/>
      <c r="AD76" s="6"/>
    </row>
    <row r="77" spans="1:30" ht="18" customHeight="1" x14ac:dyDescent="0.2">
      <c r="A77" s="19" t="s">
        <v>144</v>
      </c>
      <c r="B77" s="24" t="s">
        <v>145</v>
      </c>
      <c r="C77" s="24"/>
      <c r="D77" s="24" t="s">
        <v>22</v>
      </c>
      <c r="E77" s="25">
        <v>1</v>
      </c>
      <c r="F77" s="19" t="s">
        <v>342</v>
      </c>
      <c r="G77" s="26">
        <v>0</v>
      </c>
      <c r="H77" s="28">
        <v>308.3</v>
      </c>
      <c r="I77" s="28">
        <v>1233.21</v>
      </c>
      <c r="J77" s="21">
        <f t="shared" si="1"/>
        <v>1541.51</v>
      </c>
      <c r="K77" s="22"/>
      <c r="L77" s="22"/>
      <c r="M77" s="22"/>
      <c r="N77" s="22"/>
      <c r="O77" s="22"/>
      <c r="P77" s="22"/>
      <c r="Q77" s="22"/>
      <c r="R77" s="23"/>
      <c r="S77" s="23"/>
      <c r="T77" s="23"/>
      <c r="U77" s="23"/>
      <c r="V77" s="23"/>
      <c r="W77" s="23"/>
      <c r="X77" s="23"/>
      <c r="Y77" s="23"/>
      <c r="Z77" s="23"/>
      <c r="AA77" s="6"/>
      <c r="AB77" s="6"/>
      <c r="AC77" s="6"/>
      <c r="AD77" s="6"/>
    </row>
    <row r="78" spans="1:30" ht="18" customHeight="1" x14ac:dyDescent="0.2">
      <c r="A78" s="19" t="s">
        <v>147</v>
      </c>
      <c r="B78" s="24" t="s">
        <v>145</v>
      </c>
      <c r="C78" s="24"/>
      <c r="D78" s="24" t="s">
        <v>22</v>
      </c>
      <c r="E78" s="25">
        <v>1</v>
      </c>
      <c r="F78" s="19" t="s">
        <v>148</v>
      </c>
      <c r="G78" s="26">
        <v>0</v>
      </c>
      <c r="H78" s="28">
        <v>308.3</v>
      </c>
      <c r="I78" s="28">
        <v>1233.21</v>
      </c>
      <c r="J78" s="21">
        <f t="shared" si="1"/>
        <v>1541.51</v>
      </c>
      <c r="K78" s="22"/>
      <c r="L78" s="22"/>
      <c r="M78" s="22"/>
      <c r="N78" s="22"/>
      <c r="O78" s="22"/>
      <c r="P78" s="22"/>
      <c r="Q78" s="22"/>
      <c r="R78" s="23"/>
      <c r="S78" s="23"/>
      <c r="T78" s="23"/>
      <c r="U78" s="23"/>
      <c r="V78" s="23"/>
      <c r="W78" s="23"/>
      <c r="X78" s="23"/>
      <c r="Y78" s="23"/>
      <c r="Z78" s="23"/>
      <c r="AA78" s="6"/>
      <c r="AB78" s="6"/>
      <c r="AC78" s="6"/>
      <c r="AD78" s="6"/>
    </row>
    <row r="79" spans="1:30" ht="18" customHeight="1" x14ac:dyDescent="0.2">
      <c r="A79" s="19" t="s">
        <v>149</v>
      </c>
      <c r="B79" s="24" t="s">
        <v>145</v>
      </c>
      <c r="C79" s="24"/>
      <c r="D79" s="24" t="s">
        <v>22</v>
      </c>
      <c r="E79" s="25">
        <v>1</v>
      </c>
      <c r="F79" s="19" t="s">
        <v>150</v>
      </c>
      <c r="G79" s="26">
        <v>0</v>
      </c>
      <c r="H79" s="28">
        <v>308.3</v>
      </c>
      <c r="I79" s="28">
        <v>1233.21</v>
      </c>
      <c r="J79" s="21">
        <f t="shared" si="1"/>
        <v>1541.51</v>
      </c>
      <c r="K79" s="22"/>
      <c r="L79" s="22"/>
      <c r="M79" s="22"/>
      <c r="N79" s="22"/>
      <c r="O79" s="22"/>
      <c r="P79" s="22"/>
      <c r="Q79" s="22"/>
      <c r="R79" s="23"/>
      <c r="S79" s="23"/>
      <c r="T79" s="23"/>
      <c r="U79" s="23"/>
      <c r="V79" s="23"/>
      <c r="W79" s="23"/>
      <c r="X79" s="23"/>
      <c r="Y79" s="23"/>
      <c r="Z79" s="23"/>
      <c r="AA79" s="6"/>
      <c r="AB79" s="6"/>
      <c r="AC79" s="6"/>
      <c r="AD79" s="6"/>
    </row>
    <row r="80" spans="1:30" ht="18" customHeight="1" x14ac:dyDescent="0.2">
      <c r="A80" s="19" t="s">
        <v>151</v>
      </c>
      <c r="B80" s="24" t="s">
        <v>152</v>
      </c>
      <c r="C80" s="24"/>
      <c r="D80" s="24" t="s">
        <v>22</v>
      </c>
      <c r="E80" s="25">
        <v>1</v>
      </c>
      <c r="F80" s="19" t="s">
        <v>153</v>
      </c>
      <c r="G80" s="26">
        <v>0</v>
      </c>
      <c r="H80" s="28">
        <v>269.76</v>
      </c>
      <c r="I80" s="28">
        <v>1079.06</v>
      </c>
      <c r="J80" s="21">
        <f t="shared" si="1"/>
        <v>1348.82</v>
      </c>
      <c r="K80" s="22"/>
      <c r="L80" s="22"/>
      <c r="M80" s="22"/>
      <c r="N80" s="22"/>
      <c r="O80" s="22"/>
      <c r="P80" s="22"/>
      <c r="Q80" s="22"/>
      <c r="R80" s="23"/>
      <c r="S80" s="23"/>
      <c r="T80" s="23"/>
      <c r="U80" s="23"/>
      <c r="V80" s="23"/>
      <c r="W80" s="23"/>
      <c r="X80" s="23"/>
      <c r="Y80" s="23"/>
      <c r="Z80" s="23"/>
      <c r="AA80" s="6"/>
      <c r="AB80" s="6"/>
      <c r="AC80" s="6"/>
      <c r="AD80" s="6"/>
    </row>
    <row r="81" spans="1:30" ht="18" customHeight="1" x14ac:dyDescent="0.2">
      <c r="A81" s="19" t="s">
        <v>151</v>
      </c>
      <c r="B81" s="24" t="s">
        <v>152</v>
      </c>
      <c r="C81" s="24"/>
      <c r="D81" s="24" t="s">
        <v>22</v>
      </c>
      <c r="E81" s="25">
        <v>1</v>
      </c>
      <c r="F81" s="19" t="s">
        <v>154</v>
      </c>
      <c r="G81" s="26">
        <v>0</v>
      </c>
      <c r="H81" s="28">
        <v>269.76</v>
      </c>
      <c r="I81" s="28">
        <v>1079.06</v>
      </c>
      <c r="J81" s="21">
        <f t="shared" si="1"/>
        <v>1348.82</v>
      </c>
      <c r="K81" s="22"/>
      <c r="L81" s="22"/>
      <c r="M81" s="22"/>
      <c r="N81" s="22"/>
      <c r="O81" s="22"/>
      <c r="P81" s="22"/>
      <c r="Q81" s="22"/>
      <c r="R81" s="23"/>
      <c r="S81" s="23"/>
      <c r="T81" s="23"/>
      <c r="U81" s="23"/>
      <c r="V81" s="23"/>
      <c r="W81" s="23"/>
      <c r="X81" s="23"/>
      <c r="Y81" s="23"/>
      <c r="Z81" s="23"/>
      <c r="AA81" s="6"/>
      <c r="AB81" s="6"/>
      <c r="AC81" s="6"/>
      <c r="AD81" s="6"/>
    </row>
    <row r="82" spans="1:30" ht="18" customHeight="1" x14ac:dyDescent="0.2">
      <c r="A82" s="19" t="s">
        <v>155</v>
      </c>
      <c r="B82" s="24" t="s">
        <v>152</v>
      </c>
      <c r="C82" s="24"/>
      <c r="D82" s="24" t="s">
        <v>22</v>
      </c>
      <c r="E82" s="25">
        <v>1</v>
      </c>
      <c r="F82" s="19" t="s">
        <v>156</v>
      </c>
      <c r="G82" s="26">
        <v>0</v>
      </c>
      <c r="H82" s="28">
        <v>269.77999999999997</v>
      </c>
      <c r="I82" s="28">
        <v>1079.06</v>
      </c>
      <c r="J82" s="21">
        <f t="shared" si="1"/>
        <v>1348.84</v>
      </c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23"/>
      <c r="W82" s="23"/>
      <c r="X82" s="23"/>
      <c r="Y82" s="23"/>
      <c r="Z82" s="23"/>
      <c r="AA82" s="6"/>
      <c r="AB82" s="6"/>
      <c r="AC82" s="6"/>
      <c r="AD82" s="6"/>
    </row>
    <row r="83" spans="1:30" ht="35.1" customHeight="1" x14ac:dyDescent="0.2">
      <c r="A83" s="30" t="s">
        <v>157</v>
      </c>
      <c r="B83" s="31" t="s">
        <v>158</v>
      </c>
      <c r="C83" s="32" t="s">
        <v>159</v>
      </c>
      <c r="D83" s="33" t="s">
        <v>160</v>
      </c>
      <c r="E83" s="32" t="s">
        <v>161</v>
      </c>
      <c r="F83" s="34"/>
      <c r="G83" s="33" t="s">
        <v>162</v>
      </c>
      <c r="H83" s="32" t="s">
        <v>163</v>
      </c>
      <c r="I83" s="32" t="s">
        <v>164</v>
      </c>
      <c r="J83" s="35" t="s">
        <v>165</v>
      </c>
      <c r="K83" s="22"/>
      <c r="L83" s="22"/>
      <c r="M83" s="22"/>
      <c r="N83" s="22"/>
      <c r="O83" s="22"/>
      <c r="P83" s="22"/>
      <c r="Q83" s="22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8" customHeight="1" x14ac:dyDescent="0.2">
      <c r="A84" s="36" t="s">
        <v>166</v>
      </c>
      <c r="B84" s="25" t="s">
        <v>17</v>
      </c>
      <c r="C84" s="37">
        <f>SUMIFS($E$7:$E$82,$B$7:$B$82,"DAS",$D$7:$D$82,"&lt;&gt;VAGO")</f>
        <v>1</v>
      </c>
      <c r="D84" s="37">
        <f>SUMIFS($E$7:$E$82,$B$7:$B$82,"DAS",$D$7:$D$82,"VAGO")</f>
        <v>0</v>
      </c>
      <c r="E84" s="37">
        <f t="shared" ref="E84:E94" si="2">C84+D84</f>
        <v>1</v>
      </c>
      <c r="F84" s="38"/>
      <c r="G84" s="39">
        <f>SUMIF($B$7:$B$82,"DAS",$G$7:$G$82)</f>
        <v>0</v>
      </c>
      <c r="H84" s="39">
        <f>SUMIF($B$7:$B$82,"DAS",$H$7:$H$82)</f>
        <v>0</v>
      </c>
      <c r="I84" s="39">
        <f>SUMIF($B$7:$B$82,"DAS",$I$7:$I$82)</f>
        <v>18000</v>
      </c>
      <c r="J84" s="40">
        <f>SUMIF($B$7:$B$82,"DAS",$J$7:$J$82)</f>
        <v>18000</v>
      </c>
      <c r="K84" s="8"/>
      <c r="L84" s="8"/>
      <c r="M84" s="8"/>
      <c r="N84" s="8"/>
      <c r="O84" s="8"/>
      <c r="P84" s="8"/>
      <c r="Q84" s="8"/>
    </row>
    <row r="85" spans="1:30" ht="18" customHeight="1" x14ac:dyDescent="0.2">
      <c r="A85" s="36" t="s">
        <v>167</v>
      </c>
      <c r="B85" s="25" t="s">
        <v>21</v>
      </c>
      <c r="C85" s="37">
        <f>SUMIFS($E$7:$E$82,$B$7:$B$82,"DAS-1",$D$7:$D$82,"&lt;&gt;VAGO")</f>
        <v>2</v>
      </c>
      <c r="D85" s="37">
        <f>SUMIFS($E$7:$E$82,$B$7:$B$82,"DAS-1",$D$7:$D$82,"VAGO")</f>
        <v>0</v>
      </c>
      <c r="E85" s="37">
        <f t="shared" si="2"/>
        <v>2</v>
      </c>
      <c r="F85" s="36"/>
      <c r="G85" s="39">
        <f>SUMIF($B$7:$B$82,"DAS-1",$G$7:$G$82)</f>
        <v>0</v>
      </c>
      <c r="H85" s="39">
        <f>SUMIF($B$7:$B$82,"DAS-1",$H$7:$H$82)</f>
        <v>5200</v>
      </c>
      <c r="I85" s="39">
        <f>SUMIF($B$7:$B$82,"DAS-1",$I$7:$I$82)</f>
        <v>20800</v>
      </c>
      <c r="J85" s="40">
        <f>SUMIF($B$7:$B$82,"DAS-1",$J$7:$J$82)</f>
        <v>26000</v>
      </c>
      <c r="K85" s="8"/>
      <c r="L85" s="8"/>
      <c r="M85" s="8"/>
      <c r="N85" s="8"/>
      <c r="O85" s="8"/>
      <c r="P85" s="8"/>
      <c r="Q85" s="8"/>
    </row>
    <row r="86" spans="1:30" ht="18" customHeight="1" x14ac:dyDescent="0.2">
      <c r="A86" s="36" t="s">
        <v>168</v>
      </c>
      <c r="B86" s="25" t="s">
        <v>27</v>
      </c>
      <c r="C86" s="37">
        <f>SUMIFS($E$7:$E$82,$B$7:$B$82,"DAS-2",$D$7:$D$82,"&lt;&gt;VAGO")</f>
        <v>5</v>
      </c>
      <c r="D86" s="37">
        <f>SUMIFS($E$7:$E$82,$B$7:$B$82,"DAS-2",$D$7:$D$82,"VAGO")</f>
        <v>0</v>
      </c>
      <c r="E86" s="37">
        <f t="shared" si="2"/>
        <v>5</v>
      </c>
      <c r="F86" s="36"/>
      <c r="G86" s="39">
        <f>SUMIF($B$7:$B$82,"DAS-2",$G$7:$G$82)</f>
        <v>0</v>
      </c>
      <c r="H86" s="39">
        <f>SUMIF($B$7:$B$82,"DAS-2",$H$7:$H$82)</f>
        <v>6782.6</v>
      </c>
      <c r="I86" s="39">
        <f>SUMIF($B$7:$B$82,"DAS-2",$I$7:$I$82)</f>
        <v>33913.049999999996</v>
      </c>
      <c r="J86" s="40">
        <f>SUMIF($B$7:$B$82,"DAS-2",$J$7:$J$82)</f>
        <v>40695.65</v>
      </c>
      <c r="K86" s="8"/>
      <c r="L86" s="8"/>
      <c r="M86" s="8"/>
      <c r="N86" s="8"/>
      <c r="O86" s="8"/>
      <c r="P86" s="8"/>
      <c r="Q86" s="8"/>
    </row>
    <row r="87" spans="1:30" ht="18" customHeight="1" x14ac:dyDescent="0.2">
      <c r="A87" s="36" t="s">
        <v>169</v>
      </c>
      <c r="B87" s="25" t="s">
        <v>39</v>
      </c>
      <c r="C87" s="37">
        <f>SUMIFS($E$7:$E$82,$B$7:$B$82,"DAS-3",$D$7:$D$82,"&lt;&gt;VAGO")</f>
        <v>5</v>
      </c>
      <c r="D87" s="37">
        <f>SUMIFS($E$7:$E$82,$B$7:$B$82,"DAS-3",$D$7:$D$82,"VAGO")</f>
        <v>2</v>
      </c>
      <c r="E87" s="37">
        <f t="shared" si="2"/>
        <v>7</v>
      </c>
      <c r="F87" s="36"/>
      <c r="G87" s="39">
        <f>SUMIF($B$7:$B$82,"DAS-3",$G$7:$G$82)</f>
        <v>0</v>
      </c>
      <c r="H87" s="39">
        <f>SUMIF($B$7:$B$82,"DAS-3",$H$7:$H$82)</f>
        <v>7129.5</v>
      </c>
      <c r="I87" s="39">
        <f>SUMIF($B$7:$B$82,"DAS-3",$I$7:$I$82)</f>
        <v>28517.820000000003</v>
      </c>
      <c r="J87" s="40">
        <f>SUMIF($B$7:$B$82,"DAS-3",$J$7:$J$82)</f>
        <v>35647.32</v>
      </c>
      <c r="K87" s="8"/>
      <c r="L87" s="8"/>
      <c r="M87" s="8"/>
      <c r="N87" s="8"/>
      <c r="O87" s="8"/>
      <c r="P87" s="8"/>
      <c r="Q87" s="8"/>
    </row>
    <row r="88" spans="1:30" ht="18" customHeight="1" x14ac:dyDescent="0.2">
      <c r="A88" s="41" t="s">
        <v>170</v>
      </c>
      <c r="B88" s="25" t="s">
        <v>53</v>
      </c>
      <c r="C88" s="37">
        <f>SUMIFS($E$7:$E$82,$B$7:$B$82,"DAS-4",$D$7:$D$82,"&lt;&gt;VAGO")</f>
        <v>11</v>
      </c>
      <c r="D88" s="37">
        <f>SUMIFS($E$7:$E$82,$B$7:$B$82,"DAS-4",$D$7:$D$82,"VAGO")</f>
        <v>4</v>
      </c>
      <c r="E88" s="37">
        <f t="shared" si="2"/>
        <v>15</v>
      </c>
      <c r="F88" s="41"/>
      <c r="G88" s="39">
        <f>SUMIF($B$7:$B$82,"DAS-4",$G$7:$G$82)</f>
        <v>0</v>
      </c>
      <c r="H88" s="39">
        <f>SUMIF($B$7:$B$82,"DAS-4",$H$7:$H$82)</f>
        <v>15723.360000000002</v>
      </c>
      <c r="I88" s="39">
        <f>SUMIF($B$7:$B$82,"DAS-4",$I$7:$I$82)</f>
        <v>62893.32</v>
      </c>
      <c r="J88" s="40">
        <f>SUMIF($B$7:$B$82,"DAS-4",$J$7:$J$82)</f>
        <v>78616.679999999993</v>
      </c>
      <c r="K88" s="8"/>
      <c r="L88" s="8"/>
      <c r="M88" s="8"/>
      <c r="N88" s="8"/>
      <c r="O88" s="8"/>
      <c r="P88" s="8"/>
      <c r="Q88" s="8"/>
    </row>
    <row r="89" spans="1:30" ht="18" customHeight="1" x14ac:dyDescent="0.2">
      <c r="A89" s="41" t="s">
        <v>171</v>
      </c>
      <c r="B89" s="25" t="s">
        <v>78</v>
      </c>
      <c r="C89" s="37">
        <f>SUMIFS($E$7:$E$82,$B$7:$B$82,"DAS-5",$D$7:$D$82,"&lt;&gt;VAGO")</f>
        <v>6</v>
      </c>
      <c r="D89" s="37">
        <f>SUMIFS($E$7:$E$82,$B$7:$B$82,"DAS-5",$D$7:$D$82,"VAGO")</f>
        <v>4</v>
      </c>
      <c r="E89" s="37">
        <f t="shared" si="2"/>
        <v>10</v>
      </c>
      <c r="F89" s="41"/>
      <c r="G89" s="39">
        <f>SUMIF($B$7:$B$82,"DAS-5",$G$7:$G$82)</f>
        <v>0</v>
      </c>
      <c r="H89" s="39">
        <f>SUMIF($B$7:$B$82,"DAS-5",$H$7:$H$82)</f>
        <v>5395.2999999999993</v>
      </c>
      <c r="I89" s="39">
        <f>SUMIF($B$7:$B$82,"DAS-5",$I$7:$I$82)</f>
        <v>25897.26</v>
      </c>
      <c r="J89" s="40">
        <f>SUMIF($B$7:$B$82,"DAS-5",$J$7:$J$82)</f>
        <v>31292.560000000001</v>
      </c>
      <c r="K89" s="8"/>
      <c r="L89" s="8"/>
      <c r="M89" s="8"/>
      <c r="N89" s="8"/>
      <c r="O89" s="8"/>
      <c r="P89" s="8"/>
      <c r="Q89" s="8"/>
    </row>
    <row r="90" spans="1:30" ht="18" customHeight="1" x14ac:dyDescent="0.2">
      <c r="A90" s="41" t="s">
        <v>172</v>
      </c>
      <c r="B90" s="25" t="s">
        <v>93</v>
      </c>
      <c r="C90" s="37">
        <f>SUMIFS($E$7:$E$82,$B$7:$B$82,"CAA-1",$D$7:$D$82,"&lt;&gt;VAGO")</f>
        <v>0</v>
      </c>
      <c r="D90" s="37">
        <f>SUMIFS($E$7:$E$82,$B$7:$B$82,"CAA-1",$D$7:$D$82,"VAGO")</f>
        <v>1</v>
      </c>
      <c r="E90" s="37">
        <f t="shared" si="2"/>
        <v>1</v>
      </c>
      <c r="F90" s="41"/>
      <c r="G90" s="39">
        <f>SUMIF($B$7:$B$82,"CAA-1",$G$7:$G$82)</f>
        <v>0</v>
      </c>
      <c r="H90" s="39">
        <f>SUMIF($B$7:$B$82,"CAA-1",$H$7:$H$82)</f>
        <v>0</v>
      </c>
      <c r="I90" s="39">
        <f>SUMIF($B$7:$B$82,"CAA-1",$I$7:$I$82)</f>
        <v>0</v>
      </c>
      <c r="J90" s="40">
        <f>SUMIF($B$7:$B$82,"CAA-1",$J$7:$J$82)</f>
        <v>0</v>
      </c>
      <c r="K90" s="8"/>
      <c r="L90" s="8"/>
      <c r="M90" s="8"/>
      <c r="N90" s="8"/>
      <c r="O90" s="8"/>
      <c r="P90" s="8"/>
      <c r="Q90" s="8"/>
    </row>
    <row r="91" spans="1:30" ht="18" customHeight="1" x14ac:dyDescent="0.2">
      <c r="A91" s="41" t="s">
        <v>173</v>
      </c>
      <c r="B91" s="25" t="s">
        <v>95</v>
      </c>
      <c r="C91" s="37">
        <f>SUMIFS($E$7:$E$82,$B$7:$B$82,"CAA-2",$D$7:$D$82,"&lt;&gt;VAGO")</f>
        <v>14</v>
      </c>
      <c r="D91" s="37">
        <f>SUMIFS($E$7:$E$82,$B$7:$B$82,"CAA-2",$D$7:$D$82,"VAGO")</f>
        <v>3</v>
      </c>
      <c r="E91" s="37">
        <f t="shared" si="2"/>
        <v>17</v>
      </c>
      <c r="F91" s="41"/>
      <c r="G91" s="39">
        <f>SUMIF($B$7:$B$82,"CAA-2",$G$7:$G$82)</f>
        <v>0</v>
      </c>
      <c r="H91" s="39">
        <f>SUMIF($B$7:$B$82,"CAA-2",$H$7:$H$82)</f>
        <v>10790.5</v>
      </c>
      <c r="I91" s="39">
        <f>SUMIF($B$7:$B$82,"CAA-2",$I$7:$I$82)</f>
        <v>43162.140000000014</v>
      </c>
      <c r="J91" s="40">
        <f>SUMIF($B$7:$B$82,"CAA-2",$J$7:$J$82)</f>
        <v>53952.640000000021</v>
      </c>
      <c r="K91" s="8"/>
      <c r="L91" s="8"/>
      <c r="M91" s="8"/>
      <c r="N91" s="8"/>
      <c r="O91" s="8"/>
      <c r="P91" s="8"/>
      <c r="Q91" s="8"/>
    </row>
    <row r="92" spans="1:30" ht="18" customHeight="1" x14ac:dyDescent="0.2">
      <c r="A92" s="41" t="s">
        <v>174</v>
      </c>
      <c r="B92" s="25" t="s">
        <v>125</v>
      </c>
      <c r="C92" s="37">
        <f>SUMIFS($E$7:$E$82,$B$7:$B$82,"CAA-3",$D$7:$D$82,"&lt;&gt;VAGO")</f>
        <v>9</v>
      </c>
      <c r="D92" s="37">
        <f>SUMIFS($E$7:$E$82,$B$7:$B$82,"CAA-3",$D$7:$D$82,"VAGO")</f>
        <v>3</v>
      </c>
      <c r="E92" s="37">
        <f t="shared" si="2"/>
        <v>12</v>
      </c>
      <c r="F92" s="36"/>
      <c r="G92" s="39">
        <f>SUMIF($B$7:$B$82,"CAA-3",$G$7:$G$82)</f>
        <v>0</v>
      </c>
      <c r="H92" s="39">
        <f>SUMIF($B$7:$B$82,"CAA-3",$H$7:$H$82)</f>
        <v>4508.9099999999989</v>
      </c>
      <c r="I92" s="39">
        <f>SUMIF($B$7:$B$82,"CAA-3",$I$7:$I$82)</f>
        <v>18035.639999999996</v>
      </c>
      <c r="J92" s="40">
        <f>SUMIF($B$7:$B$82,"CAA-3",$J$7:$J$82)</f>
        <v>22544.550000000003</v>
      </c>
      <c r="K92" s="8"/>
      <c r="L92" s="8"/>
      <c r="M92" s="8"/>
      <c r="N92" s="8"/>
      <c r="O92" s="8"/>
      <c r="P92" s="8"/>
      <c r="Q92" s="8"/>
    </row>
    <row r="93" spans="1:30" ht="18" customHeight="1" x14ac:dyDescent="0.2">
      <c r="A93" s="41" t="s">
        <v>175</v>
      </c>
      <c r="B93" s="25" t="s">
        <v>145</v>
      </c>
      <c r="C93" s="37">
        <f>SUMIFS($E$7:$E$82,$B$7:$B$82,"CAA-4",$D$7:$D$82,"&lt;&gt;VAGO")</f>
        <v>3</v>
      </c>
      <c r="D93" s="37">
        <f>SUMIFS($E$7:$E$82,$B$7:$B$82,"CAA-4",$D$7:$D$82,"VAGO")</f>
        <v>0</v>
      </c>
      <c r="E93" s="37">
        <f t="shared" si="2"/>
        <v>3</v>
      </c>
      <c r="F93" s="36"/>
      <c r="G93" s="39">
        <f>SUMIF($B$7:$B$82,"CAA-4",$G$7:$G$82)</f>
        <v>0</v>
      </c>
      <c r="H93" s="39">
        <f>SUMIF($B$7:$B$82,"CAA-4",$H$7:$H$82)</f>
        <v>924.90000000000009</v>
      </c>
      <c r="I93" s="39">
        <f>SUMIF($B$7:$B$82,"CAA-4",$I$7:$I$82)</f>
        <v>3699.63</v>
      </c>
      <c r="J93" s="40">
        <f>SUMIF($B$7:$B$82,"CAA-4",$J$7:$J$82)</f>
        <v>4624.53</v>
      </c>
      <c r="K93" s="8"/>
      <c r="L93" s="8"/>
      <c r="M93" s="8"/>
      <c r="N93" s="8"/>
      <c r="O93" s="8"/>
      <c r="P93" s="8"/>
      <c r="Q93" s="8"/>
    </row>
    <row r="94" spans="1:30" ht="18" customHeight="1" x14ac:dyDescent="0.2">
      <c r="A94" s="41" t="s">
        <v>176</v>
      </c>
      <c r="B94" s="25" t="s">
        <v>152</v>
      </c>
      <c r="C94" s="37">
        <f>SUMIFS($E$7:$E$82,$B$7:$B$82,"CAA-5",$D$7:$D$82,"&lt;&gt;VAGO")</f>
        <v>3</v>
      </c>
      <c r="D94" s="37">
        <f>SUMIFS($E$7:$E$82,$B$7:$B$82,"CAA-5",$D$7:$D$82,"VAGO")</f>
        <v>0</v>
      </c>
      <c r="E94" s="37">
        <f t="shared" si="2"/>
        <v>3</v>
      </c>
      <c r="F94" s="36"/>
      <c r="G94" s="39">
        <f>SUMIF($B$7:$B$82,"CAA-5",$G$7:$G$82)</f>
        <v>0</v>
      </c>
      <c r="H94" s="39">
        <f>SUMIF($B$7:$B$82,"CAA-5",$H$7:$H$82)</f>
        <v>809.3</v>
      </c>
      <c r="I94" s="39">
        <f>SUMIF($B$7:$B$82,"CAA-5",$I$7:$I$82)</f>
        <v>3237.18</v>
      </c>
      <c r="J94" s="40">
        <f>SUMIF($B$7:$B$82,"CAA-5",$J$7:$J$82)</f>
        <v>4046.4799999999996</v>
      </c>
      <c r="K94" s="8"/>
      <c r="L94" s="8"/>
      <c r="M94" s="8"/>
      <c r="N94" s="8"/>
      <c r="O94" s="8"/>
      <c r="P94" s="8"/>
      <c r="Q94" s="8"/>
    </row>
    <row r="95" spans="1:30" ht="35.1" customHeight="1" x14ac:dyDescent="0.2">
      <c r="A95" s="30" t="s">
        <v>177</v>
      </c>
      <c r="B95" s="42"/>
      <c r="C95" s="33">
        <f>SUM(C84:C94)</f>
        <v>59</v>
      </c>
      <c r="D95" s="33">
        <f>SUM(D84:D94)</f>
        <v>17</v>
      </c>
      <c r="E95" s="33">
        <f>SUM(E84:E94)</f>
        <v>76</v>
      </c>
      <c r="F95" s="34"/>
      <c r="G95" s="43">
        <f>SUM(G84:G94)</f>
        <v>0</v>
      </c>
      <c r="H95" s="43">
        <f>SUM(H84:H94)</f>
        <v>57264.369999999995</v>
      </c>
      <c r="I95" s="43">
        <f>SUM(I84:I94)</f>
        <v>258156.04</v>
      </c>
      <c r="J95" s="44">
        <f>SUM(J84:J94)</f>
        <v>315420.41000000003</v>
      </c>
      <c r="K95" s="8"/>
      <c r="L95" s="8"/>
      <c r="M95" s="8"/>
      <c r="N95" s="8"/>
      <c r="O95" s="8"/>
      <c r="P95" s="8"/>
      <c r="Q95" s="8"/>
    </row>
    <row r="96" spans="1:30" ht="18" customHeight="1" x14ac:dyDescent="0.2">
      <c r="A96" s="45"/>
      <c r="B96" s="46"/>
      <c r="C96" s="46"/>
      <c r="D96" s="46"/>
      <c r="E96" s="46"/>
      <c r="F96" s="45"/>
      <c r="G96" s="46"/>
      <c r="H96" s="47"/>
      <c r="I96" s="47"/>
      <c r="J96" s="48"/>
      <c r="K96" s="8"/>
      <c r="L96" s="8"/>
      <c r="M96" s="8"/>
      <c r="N96" s="8"/>
      <c r="O96" s="8"/>
      <c r="P96" s="8"/>
      <c r="Q96" s="8"/>
    </row>
    <row r="97" spans="1:30" ht="35.1" customHeight="1" x14ac:dyDescent="0.2">
      <c r="A97" s="86" t="s">
        <v>178</v>
      </c>
      <c r="B97" s="87"/>
      <c r="C97" s="87"/>
      <c r="D97" s="87"/>
      <c r="E97" s="87"/>
      <c r="F97" s="87"/>
      <c r="G97" s="87"/>
      <c r="H97" s="87"/>
      <c r="I97" s="87"/>
      <c r="J97" s="50"/>
      <c r="K97" s="7"/>
      <c r="L97" s="8"/>
      <c r="M97" s="8"/>
      <c r="N97" s="8"/>
      <c r="O97" s="8"/>
      <c r="P97" s="8"/>
      <c r="Q97" s="8"/>
    </row>
    <row r="98" spans="1:30" ht="35.1" customHeight="1" x14ac:dyDescent="0.2">
      <c r="A98" s="51" t="s">
        <v>179</v>
      </c>
      <c r="B98" s="49" t="s">
        <v>180</v>
      </c>
      <c r="C98" s="49" t="s">
        <v>181</v>
      </c>
      <c r="D98" s="49" t="s">
        <v>182</v>
      </c>
      <c r="E98" s="49" t="s">
        <v>183</v>
      </c>
      <c r="F98" s="52" t="s">
        <v>184</v>
      </c>
      <c r="G98" s="53" t="s">
        <v>185</v>
      </c>
      <c r="H98" s="53" t="s">
        <v>186</v>
      </c>
      <c r="I98" s="49" t="s">
        <v>187</v>
      </c>
      <c r="J98" s="54"/>
      <c r="K98" s="7"/>
      <c r="L98" s="13"/>
      <c r="M98" s="13"/>
      <c r="N98" s="13"/>
      <c r="O98" s="13"/>
      <c r="P98" s="13"/>
      <c r="Q98" s="13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ht="18" customHeight="1" x14ac:dyDescent="0.2">
      <c r="A99" s="19" t="s">
        <v>188</v>
      </c>
      <c r="B99" s="24" t="s">
        <v>189</v>
      </c>
      <c r="C99" s="78" t="s">
        <v>190</v>
      </c>
      <c r="D99" s="24" t="s">
        <v>28</v>
      </c>
      <c r="E99" s="55">
        <v>1</v>
      </c>
      <c r="F99" s="19" t="s">
        <v>191</v>
      </c>
      <c r="G99" s="26">
        <v>0</v>
      </c>
      <c r="H99" s="56">
        <v>6782.61</v>
      </c>
      <c r="I99" s="56">
        <f t="shared" ref="I99:I104" si="3">SUM(G99:H99)</f>
        <v>6782.61</v>
      </c>
      <c r="J99" s="50"/>
      <c r="K99" s="22"/>
      <c r="L99" s="22"/>
      <c r="M99" s="22"/>
      <c r="N99" s="22"/>
      <c r="O99" s="22"/>
      <c r="P99" s="22"/>
      <c r="Q99" s="22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8" customHeight="1" x14ac:dyDescent="0.2">
      <c r="A100" s="19" t="s">
        <v>192</v>
      </c>
      <c r="B100" s="24" t="s">
        <v>193</v>
      </c>
      <c r="C100" s="24"/>
      <c r="D100" s="24" t="s">
        <v>48</v>
      </c>
      <c r="E100" s="55">
        <v>1</v>
      </c>
      <c r="F100" s="19"/>
      <c r="G100" s="26">
        <v>0</v>
      </c>
      <c r="H100" s="56"/>
      <c r="I100" s="56">
        <f t="shared" si="3"/>
        <v>0</v>
      </c>
      <c r="J100" s="50"/>
      <c r="K100" s="22"/>
      <c r="L100" s="22"/>
      <c r="M100" s="22"/>
      <c r="N100" s="22"/>
      <c r="O100" s="22"/>
      <c r="P100" s="22"/>
      <c r="Q100" s="22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8" customHeight="1" x14ac:dyDescent="0.2">
      <c r="A101" s="19" t="s">
        <v>61</v>
      </c>
      <c r="B101" s="24" t="s">
        <v>193</v>
      </c>
      <c r="C101" s="78" t="s">
        <v>194</v>
      </c>
      <c r="D101" s="24" t="s">
        <v>28</v>
      </c>
      <c r="E101" s="55">
        <v>1</v>
      </c>
      <c r="F101" s="19" t="s">
        <v>195</v>
      </c>
      <c r="G101" s="26">
        <v>0</v>
      </c>
      <c r="H101" s="56">
        <v>5703.56</v>
      </c>
      <c r="I101" s="56">
        <f t="shared" si="3"/>
        <v>5703.56</v>
      </c>
      <c r="J101" s="50"/>
      <c r="K101" s="22"/>
      <c r="L101" s="22"/>
      <c r="M101" s="22"/>
      <c r="N101" s="22"/>
      <c r="O101" s="22"/>
      <c r="P101" s="22"/>
      <c r="Q101" s="22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8" customHeight="1" x14ac:dyDescent="0.2">
      <c r="A102" s="19" t="s">
        <v>196</v>
      </c>
      <c r="B102" s="24" t="s">
        <v>197</v>
      </c>
      <c r="C102" s="78" t="s">
        <v>198</v>
      </c>
      <c r="D102" s="24" t="s">
        <v>28</v>
      </c>
      <c r="E102" s="55">
        <v>1</v>
      </c>
      <c r="F102" s="19" t="s">
        <v>199</v>
      </c>
      <c r="G102" s="26">
        <v>0</v>
      </c>
      <c r="H102" s="56">
        <v>5241.1099999999997</v>
      </c>
      <c r="I102" s="56">
        <f t="shared" si="3"/>
        <v>5241.1099999999997</v>
      </c>
      <c r="J102" s="50"/>
      <c r="K102" s="22"/>
      <c r="L102" s="22"/>
      <c r="M102" s="22"/>
      <c r="N102" s="22"/>
      <c r="O102" s="22"/>
      <c r="P102" s="22"/>
      <c r="Q102" s="22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8" customHeight="1" x14ac:dyDescent="0.2">
      <c r="A103" s="19" t="s">
        <v>200</v>
      </c>
      <c r="B103" s="24" t="s">
        <v>197</v>
      </c>
      <c r="C103" s="78" t="s">
        <v>201</v>
      </c>
      <c r="D103" s="24" t="s">
        <v>28</v>
      </c>
      <c r="E103" s="55">
        <v>1</v>
      </c>
      <c r="F103" s="19" t="s">
        <v>202</v>
      </c>
      <c r="G103" s="26">
        <v>0</v>
      </c>
      <c r="H103" s="56">
        <v>5241.1099999999997</v>
      </c>
      <c r="I103" s="56">
        <f t="shared" si="3"/>
        <v>5241.1099999999997</v>
      </c>
      <c r="J103" s="50"/>
      <c r="K103" s="22"/>
      <c r="L103" s="22"/>
      <c r="M103" s="22"/>
      <c r="N103" s="22"/>
      <c r="O103" s="22"/>
      <c r="P103" s="22"/>
      <c r="Q103" s="22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8" customHeight="1" x14ac:dyDescent="0.2">
      <c r="A104" s="19" t="s">
        <v>203</v>
      </c>
      <c r="B104" s="24" t="s">
        <v>204</v>
      </c>
      <c r="C104" s="78" t="s">
        <v>205</v>
      </c>
      <c r="D104" s="24" t="s">
        <v>28</v>
      </c>
      <c r="E104" s="55">
        <v>1</v>
      </c>
      <c r="F104" s="19" t="s">
        <v>206</v>
      </c>
      <c r="G104" s="26">
        <v>0</v>
      </c>
      <c r="H104" s="56">
        <v>4316.21</v>
      </c>
      <c r="I104" s="56">
        <f t="shared" si="3"/>
        <v>4316.21</v>
      </c>
      <c r="J104" s="50"/>
      <c r="K104" s="22"/>
      <c r="L104" s="22"/>
      <c r="M104" s="22"/>
      <c r="N104" s="22"/>
      <c r="O104" s="22"/>
      <c r="P104" s="22"/>
      <c r="Q104" s="22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60" x14ac:dyDescent="0.2">
      <c r="A105" s="30" t="s">
        <v>207</v>
      </c>
      <c r="B105" s="31" t="s">
        <v>208</v>
      </c>
      <c r="C105" s="32" t="s">
        <v>209</v>
      </c>
      <c r="D105" s="33" t="s">
        <v>210</v>
      </c>
      <c r="E105" s="49" t="s">
        <v>211</v>
      </c>
      <c r="F105" s="57"/>
      <c r="G105" s="53" t="s">
        <v>212</v>
      </c>
      <c r="H105" s="53" t="s">
        <v>213</v>
      </c>
      <c r="I105" s="49" t="s">
        <v>214</v>
      </c>
      <c r="J105" s="50"/>
      <c r="K105" s="7"/>
      <c r="L105" s="7"/>
      <c r="M105" s="7"/>
      <c r="N105" s="7"/>
      <c r="O105" s="7"/>
      <c r="P105" s="7"/>
      <c r="Q105" s="7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0" ht="18" customHeight="1" x14ac:dyDescent="0.2">
      <c r="A106" s="36" t="s">
        <v>215</v>
      </c>
      <c r="B106" s="39" t="s">
        <v>189</v>
      </c>
      <c r="C106" s="37">
        <f>SUMIFS($E$99:$E$104,$B$99:$B$104,"FDA",$D$99:$D$104,"&lt;&gt;VAGO")</f>
        <v>1</v>
      </c>
      <c r="D106" s="37">
        <f>SUMIFS($E$99:$E$104,$B$99:$B$104,"FDA",$D$99:$D$104,"VAGO")</f>
        <v>0</v>
      </c>
      <c r="E106" s="37">
        <f t="shared" ref="E106:E110" si="4">C106+D106</f>
        <v>1</v>
      </c>
      <c r="F106" s="38"/>
      <c r="G106" s="39">
        <f>SUMIF($B$99:$B$104,"FDA",$G$99:$G$104)</f>
        <v>0</v>
      </c>
      <c r="H106" s="39">
        <f>SUMIF($B$99:$B$104,"FDA",$H$99:$H$104)</f>
        <v>6782.61</v>
      </c>
      <c r="I106" s="39">
        <f>SUMIF($B$99:$B$104,"FDA",$I$99:$I$104)</f>
        <v>6782.61</v>
      </c>
      <c r="J106" s="58"/>
      <c r="K106" s="7"/>
      <c r="L106" s="22"/>
      <c r="M106" s="22"/>
      <c r="N106" s="22"/>
      <c r="O106" s="22"/>
      <c r="P106" s="22"/>
      <c r="Q106" s="22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8" customHeight="1" x14ac:dyDescent="0.2">
      <c r="A107" s="36" t="s">
        <v>216</v>
      </c>
      <c r="B107" s="39" t="s">
        <v>193</v>
      </c>
      <c r="C107" s="37">
        <f>SUMIFS($E$99:$E$104,$B$99:$B$104,"FDA-1",$D$99:$D$104,"&lt;&gt;VAGO")</f>
        <v>1</v>
      </c>
      <c r="D107" s="37">
        <f>SUMIFS($E$99:$E$104,$B$99:$B$104,"FDA-1",$D$99:$D$104,"VAGO")</f>
        <v>1</v>
      </c>
      <c r="E107" s="37">
        <f t="shared" si="4"/>
        <v>2</v>
      </c>
      <c r="F107" s="38"/>
      <c r="G107" s="39">
        <f>SUMIF($B$99:$B$104,"FDA-1",$G$99:$G$104)</f>
        <v>0</v>
      </c>
      <c r="H107" s="39">
        <f>SUMIF($B$99:$B$104,"FDA-1",$H$99:$H$104)</f>
        <v>5703.56</v>
      </c>
      <c r="I107" s="39">
        <f>SUMIF($B$99:$B$104,"FDA-1",$I$99:$I$104)</f>
        <v>5703.56</v>
      </c>
      <c r="J107" s="58"/>
      <c r="K107" s="7"/>
      <c r="L107" s="22"/>
      <c r="M107" s="22"/>
      <c r="N107" s="22"/>
      <c r="O107" s="22"/>
      <c r="P107" s="22"/>
      <c r="Q107" s="22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8" customHeight="1" x14ac:dyDescent="0.2">
      <c r="A108" s="36" t="s">
        <v>217</v>
      </c>
      <c r="B108" s="39" t="s">
        <v>197</v>
      </c>
      <c r="C108" s="37">
        <f>SUMIFS($E$99:$E$104,$B$99:$B$104,"FDA-2",$D$99:$D$104,"&lt;&gt;VAGO")</f>
        <v>2</v>
      </c>
      <c r="D108" s="37">
        <f>SUMIFS($E$99:$E$104,$B$99:$B$104,"FDA-2",$D$99:$D$104,"VAGO")</f>
        <v>0</v>
      </c>
      <c r="E108" s="37">
        <f t="shared" si="4"/>
        <v>2</v>
      </c>
      <c r="F108" s="36"/>
      <c r="G108" s="39">
        <f>SUMIF($B$99:$B$104,"FDA-2",$G$99:$G$104)</f>
        <v>0</v>
      </c>
      <c r="H108" s="39">
        <f>SUMIF($B$99:$B$104,"FDA-2",$H$99:$H$104)</f>
        <v>10482.219999999999</v>
      </c>
      <c r="I108" s="39">
        <f>SUMIF($B$99:$B$104,"FDA-2",$I$99:$I$104)</f>
        <v>10482.219999999999</v>
      </c>
      <c r="J108" s="58"/>
      <c r="K108" s="7"/>
      <c r="L108" s="22"/>
      <c r="M108" s="22"/>
      <c r="N108" s="22"/>
      <c r="O108" s="22"/>
      <c r="P108" s="22"/>
      <c r="Q108" s="22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8" customHeight="1" x14ac:dyDescent="0.2">
      <c r="A109" s="36" t="s">
        <v>218</v>
      </c>
      <c r="B109" s="39" t="s">
        <v>204</v>
      </c>
      <c r="C109" s="37">
        <f>SUMIFS($E$99:$E$104,$B$99:$B$104,"FDA-3",$D$99:$D$104,"&lt;&gt;VAGO")</f>
        <v>1</v>
      </c>
      <c r="D109" s="37">
        <f>SUMIFS($E$99:$E$104,$B$99:$B$104,"FDA-3",$D$99:$D$104,"VAGO")</f>
        <v>0</v>
      </c>
      <c r="E109" s="37">
        <f t="shared" si="4"/>
        <v>1</v>
      </c>
      <c r="F109" s="41"/>
      <c r="G109" s="39">
        <f>SUMIF($B$99:$B$104,"FDA-3",$G$99:$G$104)</f>
        <v>0</v>
      </c>
      <c r="H109" s="39">
        <f>SUMIF($B$99:$B$104,"FDA-3",$H$99:$H$104)</f>
        <v>4316.21</v>
      </c>
      <c r="I109" s="39">
        <f>SUMIF($B$99:$B$104,"FDA-3",$I$99:$I$104)</f>
        <v>4316.21</v>
      </c>
      <c r="J109" s="58"/>
      <c r="K109" s="7"/>
      <c r="L109" s="22"/>
      <c r="M109" s="22"/>
      <c r="N109" s="22"/>
      <c r="O109" s="22"/>
      <c r="P109" s="22"/>
      <c r="Q109" s="22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8" customHeight="1" x14ac:dyDescent="0.2">
      <c r="A110" s="36" t="s">
        <v>219</v>
      </c>
      <c r="B110" s="39" t="s">
        <v>220</v>
      </c>
      <c r="C110" s="37">
        <f>SUMIFS($E$99:$E$104,$B$99:$B$104,"FDA-4",$D$99:$D$104,"&lt;&gt;VAGO")</f>
        <v>0</v>
      </c>
      <c r="D110" s="37">
        <f>SUMIFS($E$99:$E$104,$B$99:$B$104,"FDA-4",$D$99:$D$104,"VAGO")</f>
        <v>0</v>
      </c>
      <c r="E110" s="37">
        <f t="shared" si="4"/>
        <v>0</v>
      </c>
      <c r="F110" s="36"/>
      <c r="G110" s="39">
        <f>SUMIF($B$99:$B$104,"FDA-4",$G$99:$G$104)</f>
        <v>0</v>
      </c>
      <c r="H110" s="39">
        <f>SUMIF($B$99:$B$104,"FDA-4",$H$99:$H$104)</f>
        <v>0</v>
      </c>
      <c r="I110" s="39">
        <f>SUMIF($B$99:$B$104,"FDA-4",$I$99:$I$104)</f>
        <v>0</v>
      </c>
      <c r="J110" s="58"/>
      <c r="K110" s="7"/>
      <c r="L110" s="22"/>
      <c r="M110" s="22"/>
      <c r="N110" s="22"/>
      <c r="O110" s="22"/>
      <c r="P110" s="22"/>
      <c r="Q110" s="22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35.1" customHeight="1" x14ac:dyDescent="0.2">
      <c r="A111" s="30" t="s">
        <v>221</v>
      </c>
      <c r="B111" s="42"/>
      <c r="C111" s="33">
        <f>SUM(C106:C110)</f>
        <v>5</v>
      </c>
      <c r="D111" s="33">
        <f>SUM(D106:D110)</f>
        <v>1</v>
      </c>
      <c r="E111" s="33">
        <f>SUM(E106:E110)</f>
        <v>6</v>
      </c>
      <c r="F111" s="34"/>
      <c r="G111" s="43">
        <f>SUM(G106:G110)</f>
        <v>0</v>
      </c>
      <c r="H111" s="43">
        <f>SUM(H106:H110)</f>
        <v>27284.6</v>
      </c>
      <c r="I111" s="43">
        <f>SUM(I106:I110)</f>
        <v>27284.6</v>
      </c>
      <c r="J111" s="58"/>
      <c r="K111" s="7"/>
      <c r="L111" s="22"/>
      <c r="M111" s="22"/>
      <c r="N111" s="22"/>
      <c r="O111" s="22"/>
      <c r="P111" s="22"/>
      <c r="Q111" s="22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8" customHeight="1" x14ac:dyDescent="0.2">
      <c r="A112" s="59"/>
      <c r="B112" s="60"/>
      <c r="C112" s="60"/>
      <c r="D112" s="60"/>
      <c r="E112" s="60"/>
      <c r="F112" s="59"/>
      <c r="G112" s="60"/>
      <c r="H112" s="60"/>
      <c r="I112" s="61"/>
      <c r="J112" s="58"/>
      <c r="K112" s="7"/>
      <c r="L112" s="22"/>
      <c r="M112" s="22"/>
      <c r="N112" s="22"/>
      <c r="O112" s="22"/>
      <c r="P112" s="22"/>
      <c r="Q112" s="22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35.1" customHeight="1" x14ac:dyDescent="0.2">
      <c r="A113" s="86" t="s">
        <v>222</v>
      </c>
      <c r="B113" s="87"/>
      <c r="C113" s="87"/>
      <c r="D113" s="87"/>
      <c r="E113" s="87"/>
      <c r="F113" s="87"/>
      <c r="G113" s="87"/>
      <c r="H113" s="87"/>
      <c r="I113" s="87"/>
      <c r="J113" s="58"/>
      <c r="K113" s="7"/>
      <c r="L113" s="22"/>
      <c r="M113" s="22"/>
      <c r="N113" s="22"/>
      <c r="O113" s="22"/>
      <c r="P113" s="22"/>
      <c r="Q113" s="22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35.1" customHeight="1" x14ac:dyDescent="0.2">
      <c r="A114" s="62" t="s">
        <v>223</v>
      </c>
      <c r="B114" s="49" t="s">
        <v>224</v>
      </c>
      <c r="C114" s="49" t="s">
        <v>225</v>
      </c>
      <c r="D114" s="49" t="s">
        <v>226</v>
      </c>
      <c r="E114" s="49" t="s">
        <v>227</v>
      </c>
      <c r="F114" s="52" t="s">
        <v>228</v>
      </c>
      <c r="G114" s="49" t="s">
        <v>229</v>
      </c>
      <c r="H114" s="49" t="s">
        <v>230</v>
      </c>
      <c r="I114" s="49" t="s">
        <v>231</v>
      </c>
      <c r="J114" s="63"/>
      <c r="K114" s="7"/>
      <c r="L114" s="7"/>
      <c r="M114" s="7"/>
      <c r="N114" s="7"/>
      <c r="O114" s="7"/>
      <c r="P114" s="7"/>
      <c r="Q114" s="7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1:30" ht="18" customHeight="1" x14ac:dyDescent="0.2">
      <c r="A115" s="19" t="s">
        <v>232</v>
      </c>
      <c r="B115" s="24" t="s">
        <v>233</v>
      </c>
      <c r="C115" s="79" t="s">
        <v>234</v>
      </c>
      <c r="D115" s="24" t="s">
        <v>28</v>
      </c>
      <c r="E115" s="55">
        <v>1</v>
      </c>
      <c r="F115" s="64" t="s">
        <v>235</v>
      </c>
      <c r="G115" s="26">
        <v>0</v>
      </c>
      <c r="H115" s="65">
        <v>1392.8</v>
      </c>
      <c r="I115" s="39">
        <f t="shared" ref="I115:I131" si="5">SUM(G115:H115)</f>
        <v>1392.8</v>
      </c>
      <c r="J115" s="58"/>
      <c r="K115" s="22"/>
      <c r="L115" s="22"/>
      <c r="M115" s="22"/>
      <c r="N115" s="22"/>
      <c r="O115" s="22"/>
      <c r="P115" s="22"/>
      <c r="Q115" s="22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8" customHeight="1" x14ac:dyDescent="0.2">
      <c r="A116" s="19" t="s">
        <v>232</v>
      </c>
      <c r="B116" s="24" t="s">
        <v>233</v>
      </c>
      <c r="C116" s="79" t="s">
        <v>198</v>
      </c>
      <c r="D116" s="24" t="s">
        <v>28</v>
      </c>
      <c r="E116" s="55">
        <v>1</v>
      </c>
      <c r="F116" s="64" t="s">
        <v>236</v>
      </c>
      <c r="G116" s="26">
        <v>0</v>
      </c>
      <c r="H116" s="65">
        <v>1392.8</v>
      </c>
      <c r="I116" s="39">
        <f t="shared" si="5"/>
        <v>1392.8</v>
      </c>
      <c r="J116" s="58"/>
      <c r="K116" s="22"/>
      <c r="L116" s="22"/>
      <c r="M116" s="22"/>
      <c r="N116" s="22"/>
      <c r="O116" s="22"/>
      <c r="P116" s="22"/>
      <c r="Q116" s="22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8" customHeight="1" x14ac:dyDescent="0.2">
      <c r="A117" s="19" t="s">
        <v>232</v>
      </c>
      <c r="B117" s="24" t="s">
        <v>233</v>
      </c>
      <c r="C117" s="79" t="s">
        <v>237</v>
      </c>
      <c r="D117" s="24" t="s">
        <v>28</v>
      </c>
      <c r="E117" s="55">
        <v>1</v>
      </c>
      <c r="F117" s="64" t="s">
        <v>238</v>
      </c>
      <c r="G117" s="26">
        <v>0</v>
      </c>
      <c r="H117" s="65">
        <v>1392.8</v>
      </c>
      <c r="I117" s="39">
        <f t="shared" si="5"/>
        <v>1392.8</v>
      </c>
      <c r="J117" s="58"/>
      <c r="K117" s="22"/>
      <c r="L117" s="22"/>
      <c r="M117" s="22"/>
      <c r="N117" s="22"/>
      <c r="O117" s="22"/>
      <c r="P117" s="22"/>
      <c r="Q117" s="22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8" customHeight="1" x14ac:dyDescent="0.2">
      <c r="A118" s="19" t="s">
        <v>232</v>
      </c>
      <c r="B118" s="24" t="s">
        <v>233</v>
      </c>
      <c r="C118" s="79" t="s">
        <v>234</v>
      </c>
      <c r="D118" s="24" t="s">
        <v>28</v>
      </c>
      <c r="E118" s="55">
        <v>1</v>
      </c>
      <c r="F118" s="64" t="s">
        <v>239</v>
      </c>
      <c r="G118" s="26">
        <v>0</v>
      </c>
      <c r="H118" s="65">
        <v>1392.8</v>
      </c>
      <c r="I118" s="39">
        <f t="shared" si="5"/>
        <v>1392.8</v>
      </c>
      <c r="J118" s="58"/>
      <c r="K118" s="22"/>
      <c r="L118" s="22"/>
      <c r="M118" s="22"/>
      <c r="N118" s="22"/>
      <c r="O118" s="22"/>
      <c r="P118" s="22"/>
      <c r="Q118" s="22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8" customHeight="1" x14ac:dyDescent="0.2">
      <c r="A119" s="19" t="s">
        <v>232</v>
      </c>
      <c r="B119" s="24" t="s">
        <v>233</v>
      </c>
      <c r="C119" s="79" t="s">
        <v>234</v>
      </c>
      <c r="D119" s="24" t="s">
        <v>28</v>
      </c>
      <c r="E119" s="25">
        <v>1</v>
      </c>
      <c r="F119" s="66" t="s">
        <v>240</v>
      </c>
      <c r="G119" s="26">
        <v>0</v>
      </c>
      <c r="H119" s="26">
        <v>1392.8</v>
      </c>
      <c r="I119" s="39">
        <f t="shared" si="5"/>
        <v>1392.8</v>
      </c>
      <c r="J119" s="58"/>
      <c r="K119" s="22"/>
      <c r="L119" s="22"/>
      <c r="M119" s="22"/>
      <c r="N119" s="22"/>
      <c r="O119" s="22"/>
      <c r="P119" s="22"/>
      <c r="Q119" s="22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8" customHeight="1" x14ac:dyDescent="0.2">
      <c r="A120" s="19" t="s">
        <v>232</v>
      </c>
      <c r="B120" s="24" t="s">
        <v>233</v>
      </c>
      <c r="C120" s="26"/>
      <c r="D120" s="24" t="s">
        <v>48</v>
      </c>
      <c r="E120" s="25">
        <v>1</v>
      </c>
      <c r="F120" s="67"/>
      <c r="G120" s="26">
        <v>0</v>
      </c>
      <c r="H120" s="26">
        <v>0</v>
      </c>
      <c r="I120" s="39">
        <f t="shared" si="5"/>
        <v>0</v>
      </c>
      <c r="J120" s="58"/>
      <c r="K120" s="22"/>
      <c r="L120" s="22"/>
      <c r="M120" s="22"/>
      <c r="N120" s="22"/>
      <c r="O120" s="22"/>
      <c r="P120" s="22"/>
      <c r="Q120" s="22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8" customHeight="1" x14ac:dyDescent="0.2">
      <c r="A121" s="19" t="s">
        <v>232</v>
      </c>
      <c r="B121" s="24" t="s">
        <v>233</v>
      </c>
      <c r="C121" s="26"/>
      <c r="D121" s="24" t="s">
        <v>48</v>
      </c>
      <c r="E121" s="25">
        <v>1</v>
      </c>
      <c r="F121" s="67"/>
      <c r="G121" s="26">
        <v>0</v>
      </c>
      <c r="H121" s="26">
        <v>0</v>
      </c>
      <c r="I121" s="39">
        <f t="shared" si="5"/>
        <v>0</v>
      </c>
      <c r="J121" s="58"/>
      <c r="K121" s="22"/>
      <c r="L121" s="22"/>
      <c r="M121" s="22"/>
      <c r="N121" s="22"/>
      <c r="O121" s="22"/>
      <c r="P121" s="22"/>
      <c r="Q121" s="22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8" customHeight="1" x14ac:dyDescent="0.2">
      <c r="A122" s="19" t="s">
        <v>232</v>
      </c>
      <c r="B122" s="24" t="s">
        <v>233</v>
      </c>
      <c r="C122" s="26"/>
      <c r="D122" s="24" t="s">
        <v>48</v>
      </c>
      <c r="E122" s="25">
        <v>1</v>
      </c>
      <c r="F122" s="67"/>
      <c r="G122" s="26">
        <v>0</v>
      </c>
      <c r="H122" s="26">
        <v>0</v>
      </c>
      <c r="I122" s="39">
        <f t="shared" si="5"/>
        <v>0</v>
      </c>
      <c r="J122" s="58"/>
      <c r="K122" s="22"/>
      <c r="L122" s="22"/>
      <c r="M122" s="22"/>
      <c r="N122" s="22"/>
      <c r="O122" s="22"/>
      <c r="P122" s="22"/>
      <c r="Q122" s="22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8" customHeight="1" x14ac:dyDescent="0.2">
      <c r="A123" s="19" t="s">
        <v>232</v>
      </c>
      <c r="B123" s="24" t="s">
        <v>233</v>
      </c>
      <c r="C123" s="26"/>
      <c r="D123" s="24" t="s">
        <v>48</v>
      </c>
      <c r="E123" s="25">
        <v>1</v>
      </c>
      <c r="F123" s="67"/>
      <c r="G123" s="26">
        <v>0</v>
      </c>
      <c r="H123" s="26">
        <v>0</v>
      </c>
      <c r="I123" s="39">
        <f t="shared" si="5"/>
        <v>0</v>
      </c>
      <c r="J123" s="58"/>
      <c r="K123" s="22"/>
      <c r="L123" s="22"/>
      <c r="M123" s="22"/>
      <c r="N123" s="22"/>
      <c r="O123" s="22"/>
      <c r="P123" s="22"/>
      <c r="Q123" s="22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8" customHeight="1" x14ac:dyDescent="0.2">
      <c r="A124" s="19" t="s">
        <v>241</v>
      </c>
      <c r="B124" s="24" t="s">
        <v>242</v>
      </c>
      <c r="C124" s="24"/>
      <c r="D124" s="24" t="s">
        <v>48</v>
      </c>
      <c r="E124" s="25">
        <v>1</v>
      </c>
      <c r="F124" s="19"/>
      <c r="G124" s="26">
        <v>0</v>
      </c>
      <c r="H124" s="26">
        <v>0</v>
      </c>
      <c r="I124" s="39">
        <f t="shared" si="5"/>
        <v>0</v>
      </c>
      <c r="J124" s="58"/>
      <c r="K124" s="22"/>
      <c r="L124" s="22"/>
      <c r="M124" s="22"/>
      <c r="N124" s="22"/>
      <c r="O124" s="22"/>
      <c r="P124" s="22"/>
      <c r="Q124" s="22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8" customHeight="1" x14ac:dyDescent="0.2">
      <c r="A125" s="19" t="s">
        <v>241</v>
      </c>
      <c r="B125" s="24" t="s">
        <v>242</v>
      </c>
      <c r="C125" s="24"/>
      <c r="D125" s="24" t="s">
        <v>48</v>
      </c>
      <c r="E125" s="25">
        <v>1</v>
      </c>
      <c r="F125" s="19"/>
      <c r="G125" s="26">
        <v>0</v>
      </c>
      <c r="H125" s="26">
        <v>0</v>
      </c>
      <c r="I125" s="39">
        <f t="shared" si="5"/>
        <v>0</v>
      </c>
      <c r="J125" s="58"/>
      <c r="K125" s="22"/>
      <c r="L125" s="22"/>
      <c r="M125" s="22"/>
      <c r="N125" s="22"/>
      <c r="O125" s="22"/>
      <c r="P125" s="22"/>
      <c r="Q125" s="22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8" customHeight="1" x14ac:dyDescent="0.2">
      <c r="A126" s="19" t="s">
        <v>241</v>
      </c>
      <c r="B126" s="24" t="s">
        <v>242</v>
      </c>
      <c r="C126" s="24"/>
      <c r="D126" s="24" t="s">
        <v>48</v>
      </c>
      <c r="E126" s="25">
        <v>1</v>
      </c>
      <c r="F126" s="19"/>
      <c r="G126" s="26">
        <v>0</v>
      </c>
      <c r="H126" s="26">
        <v>0</v>
      </c>
      <c r="I126" s="39">
        <f t="shared" si="5"/>
        <v>0</v>
      </c>
      <c r="J126" s="58"/>
      <c r="K126" s="22"/>
      <c r="L126" s="22"/>
      <c r="M126" s="22"/>
      <c r="N126" s="22"/>
      <c r="O126" s="22"/>
      <c r="P126" s="22"/>
      <c r="Q126" s="22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8" customHeight="1" x14ac:dyDescent="0.2">
      <c r="A127" s="19" t="s">
        <v>241</v>
      </c>
      <c r="B127" s="24" t="s">
        <v>242</v>
      </c>
      <c r="C127" s="24"/>
      <c r="D127" s="24" t="s">
        <v>48</v>
      </c>
      <c r="E127" s="25">
        <v>1</v>
      </c>
      <c r="F127" s="19"/>
      <c r="G127" s="26">
        <v>0</v>
      </c>
      <c r="H127" s="26">
        <v>0</v>
      </c>
      <c r="I127" s="39">
        <f t="shared" si="5"/>
        <v>0</v>
      </c>
      <c r="J127" s="58"/>
      <c r="K127" s="22"/>
      <c r="L127" s="22"/>
      <c r="M127" s="22"/>
      <c r="N127" s="22"/>
      <c r="O127" s="22"/>
      <c r="P127" s="22"/>
      <c r="Q127" s="22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8" customHeight="1" x14ac:dyDescent="0.2">
      <c r="A128" s="19" t="s">
        <v>241</v>
      </c>
      <c r="B128" s="24" t="s">
        <v>242</v>
      </c>
      <c r="C128" s="24"/>
      <c r="D128" s="24" t="s">
        <v>48</v>
      </c>
      <c r="E128" s="25">
        <v>1</v>
      </c>
      <c r="F128" s="19"/>
      <c r="G128" s="26">
        <v>0</v>
      </c>
      <c r="H128" s="26">
        <v>0</v>
      </c>
      <c r="I128" s="39">
        <f t="shared" si="5"/>
        <v>0</v>
      </c>
      <c r="J128" s="58"/>
      <c r="K128" s="22"/>
      <c r="L128" s="22"/>
      <c r="M128" s="22"/>
      <c r="N128" s="22"/>
      <c r="O128" s="22"/>
      <c r="P128" s="22"/>
      <c r="Q128" s="22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8" customHeight="1" x14ac:dyDescent="0.2">
      <c r="A129" s="19" t="s">
        <v>243</v>
      </c>
      <c r="B129" s="24" t="s">
        <v>244</v>
      </c>
      <c r="C129" s="24"/>
      <c r="D129" s="24" t="s">
        <v>48</v>
      </c>
      <c r="E129" s="25">
        <v>1</v>
      </c>
      <c r="F129" s="19"/>
      <c r="G129" s="26">
        <v>0</v>
      </c>
      <c r="H129" s="26">
        <v>0</v>
      </c>
      <c r="I129" s="39">
        <f t="shared" si="5"/>
        <v>0</v>
      </c>
      <c r="J129" s="58"/>
      <c r="K129" s="22"/>
      <c r="L129" s="22"/>
      <c r="M129" s="22"/>
      <c r="N129" s="22"/>
      <c r="O129" s="22"/>
      <c r="P129" s="22"/>
      <c r="Q129" s="22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8" customHeight="1" x14ac:dyDescent="0.2">
      <c r="A130" s="19" t="s">
        <v>243</v>
      </c>
      <c r="B130" s="24" t="s">
        <v>244</v>
      </c>
      <c r="C130" s="24"/>
      <c r="D130" s="24" t="s">
        <v>48</v>
      </c>
      <c r="E130" s="25">
        <v>1</v>
      </c>
      <c r="F130" s="68"/>
      <c r="G130" s="26">
        <v>0</v>
      </c>
      <c r="H130" s="26">
        <v>0</v>
      </c>
      <c r="I130" s="39">
        <f t="shared" si="5"/>
        <v>0</v>
      </c>
      <c r="J130" s="58"/>
      <c r="K130" s="22"/>
      <c r="L130" s="22"/>
      <c r="M130" s="22"/>
      <c r="N130" s="22"/>
      <c r="O130" s="22"/>
      <c r="P130" s="22"/>
      <c r="Q130" s="22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8" customHeight="1" x14ac:dyDescent="0.2">
      <c r="A131" s="19" t="s">
        <v>245</v>
      </c>
      <c r="B131" s="24" t="s">
        <v>246</v>
      </c>
      <c r="C131" s="24"/>
      <c r="D131" s="24" t="s">
        <v>48</v>
      </c>
      <c r="E131" s="25">
        <v>1</v>
      </c>
      <c r="F131" s="19"/>
      <c r="G131" s="26">
        <v>0</v>
      </c>
      <c r="H131" s="26">
        <v>0</v>
      </c>
      <c r="I131" s="39">
        <f t="shared" si="5"/>
        <v>0</v>
      </c>
      <c r="J131" s="58"/>
      <c r="K131" s="22"/>
      <c r="L131" s="22"/>
      <c r="M131" s="22"/>
      <c r="N131" s="22"/>
      <c r="O131" s="22"/>
      <c r="P131" s="22"/>
      <c r="Q131" s="22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55.15" customHeight="1" x14ac:dyDescent="0.2">
      <c r="A132" s="30" t="s">
        <v>247</v>
      </c>
      <c r="B132" s="31" t="s">
        <v>248</v>
      </c>
      <c r="C132" s="33" t="s">
        <v>249</v>
      </c>
      <c r="D132" s="33" t="s">
        <v>250</v>
      </c>
      <c r="E132" s="33" t="s">
        <v>251</v>
      </c>
      <c r="F132" s="34"/>
      <c r="G132" s="33" t="s">
        <v>252</v>
      </c>
      <c r="H132" s="33" t="s">
        <v>253</v>
      </c>
      <c r="I132" s="33" t="s">
        <v>254</v>
      </c>
      <c r="J132" s="58"/>
      <c r="K132" s="22"/>
      <c r="L132" s="22"/>
      <c r="M132" s="22"/>
      <c r="N132" s="22"/>
      <c r="O132" s="22"/>
      <c r="P132" s="22"/>
      <c r="Q132" s="22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1:30" ht="18" customHeight="1" x14ac:dyDescent="0.2">
      <c r="A133" s="36" t="s">
        <v>255</v>
      </c>
      <c r="B133" s="39" t="s">
        <v>233</v>
      </c>
      <c r="C133" s="37">
        <f>SUMIFS($E$115:$E$131,$B$115:$B$131,"FGS-1",$D$115:$D$131,"&lt;&gt;VAGO")</f>
        <v>5</v>
      </c>
      <c r="D133" s="37">
        <f>SUMIFS($E$115:$E$131,$B$115:$B$131,"FGS-1",$D$115:$D$131,"VAGO")</f>
        <v>4</v>
      </c>
      <c r="E133" s="37">
        <f t="shared" ref="E133:E138" si="6">C133+D133</f>
        <v>9</v>
      </c>
      <c r="F133" s="38"/>
      <c r="G133" s="39">
        <f>SUMIF($B$115:$B$131,"FGS-1",$G$115:$G$131)</f>
        <v>0</v>
      </c>
      <c r="H133" s="39">
        <f>SUMIF($B$115:$B$131,"FGS-1",$H$115:$H$131)</f>
        <v>6964</v>
      </c>
      <c r="I133" s="39">
        <f>SUMIF($B$115:$B$131,"FGS-1",$I$115:$I$131)</f>
        <v>6964</v>
      </c>
      <c r="J133" s="58"/>
      <c r="K133" s="22"/>
      <c r="L133" s="22"/>
      <c r="M133" s="22"/>
      <c r="N133" s="22"/>
      <c r="O133" s="22"/>
      <c r="P133" s="22"/>
      <c r="Q133" s="22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1:30" ht="18" customHeight="1" x14ac:dyDescent="0.2">
      <c r="A134" s="36" t="s">
        <v>256</v>
      </c>
      <c r="B134" s="39" t="s">
        <v>257</v>
      </c>
      <c r="C134" s="37">
        <f>SUMIFS($E$115:$E$131,$B$115:$B$131,"FGS-2",$D$115:$D$131,"&lt;&gt;VAGO")</f>
        <v>0</v>
      </c>
      <c r="D134" s="37">
        <f>SUMIFS($E$115:$E$131,$B$115:$B$131,"FGS-2",$D$115:$D$131,"VAGO")</f>
        <v>5</v>
      </c>
      <c r="E134" s="37">
        <f t="shared" si="6"/>
        <v>5</v>
      </c>
      <c r="F134" s="36"/>
      <c r="G134" s="39">
        <f>SUMIF($B$115:$B$131,"FGS-2",$G$115:$G$131)</f>
        <v>0</v>
      </c>
      <c r="H134" s="39">
        <f>SUMIF($B$115:$B$131,"FGS-2",$H$115:$H$131)</f>
        <v>0</v>
      </c>
      <c r="I134" s="39">
        <f>SUMIF($B$115:$B$131,"FGS-2",$I$115:$I$131)</f>
        <v>0</v>
      </c>
      <c r="J134" s="58"/>
      <c r="K134" s="22"/>
      <c r="L134" s="22"/>
      <c r="M134" s="22"/>
      <c r="N134" s="22"/>
      <c r="O134" s="22"/>
      <c r="P134" s="22"/>
      <c r="Q134" s="22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1:30" ht="18" customHeight="1" x14ac:dyDescent="0.2">
      <c r="A135" s="36" t="s">
        <v>258</v>
      </c>
      <c r="B135" s="39" t="s">
        <v>244</v>
      </c>
      <c r="C135" s="37">
        <f>SUMIFS($E$115:$E$131,$B$115:$B$131,"FGS-3",$D$115:$D$131,"&lt;&gt;VAGO")</f>
        <v>0</v>
      </c>
      <c r="D135" s="37">
        <f>SUMIFS($E$115:$E$131,$B$115:$B$131,"FGS-3",$D$115:$D$131,"VAGO")</f>
        <v>2</v>
      </c>
      <c r="E135" s="37">
        <f t="shared" si="6"/>
        <v>2</v>
      </c>
      <c r="F135" s="36"/>
      <c r="G135" s="39">
        <f>SUMIF($B$115:$B$131,"FGS-3",$G$115:$G$131)</f>
        <v>0</v>
      </c>
      <c r="H135" s="39">
        <f>SUMIF($B$115:$B$131,"FGS-3",$H$115:$H$131)</f>
        <v>0</v>
      </c>
      <c r="I135" s="39">
        <f>SUMIF($B$115:$B$131,"FGS-3",$I$115:$I$131)</f>
        <v>0</v>
      </c>
      <c r="J135" s="58"/>
      <c r="K135" s="22"/>
      <c r="L135" s="22"/>
      <c r="M135" s="22"/>
      <c r="N135" s="22"/>
      <c r="O135" s="22"/>
      <c r="P135" s="22"/>
      <c r="Q135" s="22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1:30" ht="18" customHeight="1" x14ac:dyDescent="0.2">
      <c r="A136" s="41" t="s">
        <v>259</v>
      </c>
      <c r="B136" s="69" t="s">
        <v>260</v>
      </c>
      <c r="C136" s="37">
        <f>SUMIFS($E$115:$E$131,$B$115:$B$131,"FGA-1",$D$115:$D$131,"&lt;&gt;VAGO")</f>
        <v>0</v>
      </c>
      <c r="D136" s="37">
        <f>SUMIFS($E$115:$E$131,$B$115:$B$131,"FGA-1",$D$115:$D$131,"VAGO")</f>
        <v>1</v>
      </c>
      <c r="E136" s="37">
        <f t="shared" si="6"/>
        <v>1</v>
      </c>
      <c r="F136" s="41"/>
      <c r="G136" s="39">
        <f>SUMIF($B$115:$B$131,"FGA-1",$G$115:$G$131)</f>
        <v>0</v>
      </c>
      <c r="H136" s="39">
        <f>SUMIF($B$115:$B$131,"FGA-1",$H$115:$H$131)</f>
        <v>0</v>
      </c>
      <c r="I136" s="39">
        <f>SUMIF($B$115:$B$131,"FGA-1",$I$115:$I$131)</f>
        <v>0</v>
      </c>
      <c r="J136" s="58"/>
      <c r="K136" s="22"/>
      <c r="L136" s="22"/>
      <c r="M136" s="22"/>
      <c r="N136" s="22"/>
      <c r="O136" s="22"/>
      <c r="P136" s="22"/>
      <c r="Q136" s="22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1:30" ht="18" customHeight="1" x14ac:dyDescent="0.2">
      <c r="A137" s="36" t="s">
        <v>261</v>
      </c>
      <c r="B137" s="39" t="s">
        <v>262</v>
      </c>
      <c r="C137" s="37">
        <f>SUMIFS($E$115:$E$131,$B$115:$B$131,"FGA-2",$D$115:$D$131,"&lt;&gt;VAGO")</f>
        <v>0</v>
      </c>
      <c r="D137" s="37">
        <f>SUMIFS($E$115:$E$131,$B$115:$B$131,"FGA-2",$D$115:$D$131,"VAGO")</f>
        <v>0</v>
      </c>
      <c r="E137" s="37">
        <f t="shared" si="6"/>
        <v>0</v>
      </c>
      <c r="F137" s="41"/>
      <c r="G137" s="39">
        <f>SUMIF($B$115:$B$131,"FGA-2",$G$115:$G$131)</f>
        <v>0</v>
      </c>
      <c r="H137" s="39">
        <f>SUMIF($B$115:$B$131,"FGA-2",$H$115:$H$131)</f>
        <v>0</v>
      </c>
      <c r="I137" s="39">
        <f>SUMIF($B$115:$B$131,"FGA-2",$I$115:$I$131)</f>
        <v>0</v>
      </c>
      <c r="J137" s="58"/>
      <c r="K137" s="22"/>
      <c r="L137" s="22"/>
      <c r="M137" s="22"/>
      <c r="N137" s="22"/>
      <c r="O137" s="22"/>
      <c r="P137" s="22"/>
      <c r="Q137" s="22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1:30" ht="18" customHeight="1" x14ac:dyDescent="0.2">
      <c r="A138" s="36" t="s">
        <v>263</v>
      </c>
      <c r="B138" s="39" t="s">
        <v>264</v>
      </c>
      <c r="C138" s="37">
        <f>SUMIFS($E$115:$E$131,$B$115:$B$131,"FGA-3",$D$115:$D$131,"&lt;&gt;VAGO")</f>
        <v>0</v>
      </c>
      <c r="D138" s="37">
        <f>SUMIFS($E$115:$E$131,$B$115:$B$131,"FGA-3",$D$115:$D$131,"VAGO")</f>
        <v>0</v>
      </c>
      <c r="E138" s="37">
        <f t="shared" si="6"/>
        <v>0</v>
      </c>
      <c r="F138" s="36"/>
      <c r="G138" s="39">
        <f>SUMIF($B$115:$B$131,"FGA-3",$G$115:$G$131)</f>
        <v>0</v>
      </c>
      <c r="H138" s="39">
        <f>SUMIF($B$115:$B$131,"FGA-3",$H$115:$H$131)</f>
        <v>0</v>
      </c>
      <c r="I138" s="39">
        <f>SUMIF($B$115:$B$131,"FGA-3",$I$115:$I$131)</f>
        <v>0</v>
      </c>
      <c r="J138" s="58"/>
      <c r="K138" s="22"/>
      <c r="L138" s="22"/>
      <c r="M138" s="22"/>
      <c r="N138" s="22"/>
      <c r="O138" s="22"/>
      <c r="P138" s="22"/>
      <c r="Q138" s="22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pans="1:30" ht="30.2" customHeight="1" x14ac:dyDescent="0.2">
      <c r="A139" s="30" t="s">
        <v>265</v>
      </c>
      <c r="B139" s="42"/>
      <c r="C139" s="33">
        <f>SUM(C133:C138)</f>
        <v>5</v>
      </c>
      <c r="D139" s="33">
        <f>SUM(D133:D138)</f>
        <v>12</v>
      </c>
      <c r="E139" s="33">
        <f>SUM(E133:E138)</f>
        <v>17</v>
      </c>
      <c r="F139" s="34"/>
      <c r="G139" s="43">
        <f>SUM(G133:G138)</f>
        <v>0</v>
      </c>
      <c r="H139" s="43">
        <f>SUM(H133:H138)</f>
        <v>6964</v>
      </c>
      <c r="I139" s="43">
        <f>SUM(I133:I138)</f>
        <v>6964</v>
      </c>
      <c r="J139" s="58"/>
      <c r="K139" s="22"/>
      <c r="L139" s="22"/>
      <c r="M139" s="22"/>
      <c r="N139" s="22"/>
      <c r="O139" s="22"/>
      <c r="P139" s="22"/>
      <c r="Q139" s="22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pans="1:30" ht="18" customHeight="1" x14ac:dyDescent="0.2">
      <c r="A140" s="45"/>
      <c r="B140" s="46"/>
      <c r="C140" s="46"/>
      <c r="D140" s="46"/>
      <c r="E140" s="46"/>
      <c r="F140" s="45"/>
      <c r="G140" s="46"/>
      <c r="H140" s="46"/>
      <c r="I140" s="70"/>
      <c r="J140" s="54"/>
      <c r="K140" s="7"/>
      <c r="L140" s="13"/>
      <c r="M140" s="13"/>
      <c r="N140" s="13"/>
      <c r="O140" s="13"/>
      <c r="P140" s="13"/>
      <c r="Q140" s="13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1:30" ht="55.15" customHeight="1" x14ac:dyDescent="0.2">
      <c r="A141" s="30"/>
      <c r="B141" s="31"/>
      <c r="C141" s="33" t="s">
        <v>266</v>
      </c>
      <c r="D141" s="33" t="s">
        <v>267</v>
      </c>
      <c r="E141" s="33" t="s">
        <v>268</v>
      </c>
      <c r="F141" s="34"/>
      <c r="G141" s="33" t="s">
        <v>269</v>
      </c>
      <c r="H141" s="33" t="s">
        <v>270</v>
      </c>
      <c r="I141" s="33" t="s">
        <v>271</v>
      </c>
      <c r="J141" s="54"/>
      <c r="K141" s="7"/>
      <c r="L141" s="13"/>
      <c r="M141" s="13"/>
      <c r="N141" s="13"/>
      <c r="O141" s="13"/>
      <c r="P141" s="13"/>
      <c r="Q141" s="13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1:30" ht="30.2" customHeight="1" x14ac:dyDescent="0.2">
      <c r="A142" s="30" t="s">
        <v>272</v>
      </c>
      <c r="B142" s="42"/>
      <c r="C142" s="33">
        <f>SUM(C95+C111+C139)</f>
        <v>69</v>
      </c>
      <c r="D142" s="33">
        <f>SUM(D95+D111+D139)</f>
        <v>30</v>
      </c>
      <c r="E142" s="33">
        <f>SUM(E95+E111+E139)</f>
        <v>99</v>
      </c>
      <c r="F142" s="34"/>
      <c r="G142" s="43">
        <f>SUM(H95+G111+G139)</f>
        <v>57264.369999999995</v>
      </c>
      <c r="H142" s="43">
        <f>SUM(I95+H111+H139)</f>
        <v>292404.64</v>
      </c>
      <c r="I142" s="43">
        <f>SUM(J95+I111+I139)</f>
        <v>349669.01</v>
      </c>
      <c r="J142" s="54"/>
      <c r="K142" s="7"/>
      <c r="L142" s="13"/>
      <c r="M142" s="13"/>
      <c r="N142" s="13"/>
      <c r="O142" s="13"/>
      <c r="P142" s="13"/>
      <c r="Q142" s="13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1:30" ht="18" customHeight="1" thickBot="1" x14ac:dyDescent="0.25">
      <c r="A143" s="45"/>
      <c r="B143" s="46"/>
      <c r="C143" s="46"/>
      <c r="D143" s="46"/>
      <c r="E143" s="46"/>
      <c r="F143" s="45"/>
      <c r="G143" s="46"/>
      <c r="H143" s="46"/>
      <c r="I143" s="70"/>
      <c r="J143" s="54"/>
      <c r="K143" s="7"/>
      <c r="L143" s="13"/>
      <c r="M143" s="13"/>
      <c r="N143" s="13"/>
      <c r="O143" s="13"/>
      <c r="P143" s="13"/>
      <c r="Q143" s="13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1:30" ht="30.2" customHeight="1" x14ac:dyDescent="0.2">
      <c r="A144" s="88" t="s">
        <v>273</v>
      </c>
      <c r="B144" s="89"/>
      <c r="C144" s="89"/>
      <c r="D144" s="89"/>
      <c r="E144" s="89"/>
      <c r="F144" s="90"/>
      <c r="G144" s="47"/>
      <c r="H144" s="46"/>
      <c r="I144" s="46"/>
      <c r="J144" s="50"/>
      <c r="K144" s="22"/>
      <c r="L144" s="8"/>
      <c r="M144" s="13"/>
      <c r="N144" s="13"/>
      <c r="O144" s="13"/>
      <c r="P144" s="13"/>
      <c r="Q144" s="13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1:30" ht="18" customHeight="1" x14ac:dyDescent="0.2">
      <c r="A145" s="91" t="s">
        <v>274</v>
      </c>
      <c r="B145" s="81"/>
      <c r="C145" s="81"/>
      <c r="D145" s="81"/>
      <c r="E145" s="81"/>
      <c r="F145" s="82"/>
      <c r="G145" s="47"/>
      <c r="H145" s="46"/>
      <c r="I145" s="46"/>
      <c r="J145" s="50"/>
      <c r="K145" s="8"/>
      <c r="L145" s="8"/>
      <c r="M145" s="13"/>
      <c r="N145" s="13"/>
      <c r="O145" s="13"/>
      <c r="P145" s="13"/>
      <c r="Q145" s="13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1:30" ht="18" customHeight="1" x14ac:dyDescent="0.2">
      <c r="A146" s="91" t="s">
        <v>275</v>
      </c>
      <c r="B146" s="81"/>
      <c r="C146" s="81"/>
      <c r="D146" s="81"/>
      <c r="E146" s="81"/>
      <c r="F146" s="82"/>
      <c r="G146" s="47"/>
      <c r="H146" s="46"/>
      <c r="I146" s="46"/>
      <c r="J146" s="50"/>
      <c r="K146" s="8"/>
      <c r="L146" s="8"/>
      <c r="M146" s="13"/>
      <c r="N146" s="13"/>
      <c r="O146" s="13"/>
      <c r="P146" s="13"/>
      <c r="Q146" s="13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1:30" ht="18" customHeight="1" x14ac:dyDescent="0.2">
      <c r="A147" s="80" t="s">
        <v>276</v>
      </c>
      <c r="B147" s="81"/>
      <c r="C147" s="81"/>
      <c r="D147" s="81"/>
      <c r="E147" s="81"/>
      <c r="F147" s="82"/>
      <c r="G147" s="47"/>
      <c r="H147" s="46"/>
      <c r="I147" s="46"/>
      <c r="J147" s="50"/>
      <c r="K147" s="8"/>
      <c r="L147" s="8"/>
      <c r="M147" s="13"/>
      <c r="N147" s="13"/>
      <c r="O147" s="13"/>
      <c r="P147" s="13"/>
      <c r="Q147" s="13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1:30" ht="18" customHeight="1" x14ac:dyDescent="0.2">
      <c r="A148" s="80" t="s">
        <v>277</v>
      </c>
      <c r="B148" s="81"/>
      <c r="C148" s="81"/>
      <c r="D148" s="81"/>
      <c r="E148" s="81"/>
      <c r="F148" s="82"/>
      <c r="G148" s="47"/>
      <c r="H148" s="46"/>
      <c r="I148" s="46"/>
      <c r="J148" s="50"/>
      <c r="K148" s="8"/>
      <c r="L148" s="8"/>
      <c r="M148" s="13"/>
      <c r="N148" s="13"/>
      <c r="O148" s="13"/>
      <c r="P148" s="13"/>
      <c r="Q148" s="13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1:30" ht="18" customHeight="1" x14ac:dyDescent="0.2">
      <c r="A149" s="80" t="s">
        <v>278</v>
      </c>
      <c r="B149" s="81"/>
      <c r="C149" s="81"/>
      <c r="D149" s="81"/>
      <c r="E149" s="81"/>
      <c r="F149" s="82"/>
      <c r="G149" s="47"/>
      <c r="H149" s="46"/>
      <c r="I149" s="46"/>
      <c r="J149" s="50"/>
      <c r="K149" s="8"/>
      <c r="L149" s="8"/>
      <c r="M149" s="13"/>
      <c r="N149" s="13"/>
      <c r="O149" s="13"/>
      <c r="P149" s="13"/>
      <c r="Q149" s="13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1:30" ht="18" customHeight="1" thickBot="1" x14ac:dyDescent="0.25">
      <c r="A150" s="92"/>
      <c r="B150" s="93"/>
      <c r="C150" s="93"/>
      <c r="D150" s="93"/>
      <c r="E150" s="93"/>
      <c r="F150" s="94"/>
      <c r="G150" s="47"/>
      <c r="H150" s="46"/>
      <c r="I150" s="46"/>
      <c r="J150" s="50"/>
      <c r="K150" s="8"/>
      <c r="L150" s="8"/>
      <c r="M150" s="13"/>
      <c r="N150" s="13"/>
      <c r="O150" s="13"/>
      <c r="P150" s="13"/>
      <c r="Q150" s="13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1:30" ht="30.2" customHeight="1" x14ac:dyDescent="0.2">
      <c r="A151" s="88" t="s">
        <v>279</v>
      </c>
      <c r="B151" s="89"/>
      <c r="C151" s="89"/>
      <c r="D151" s="89"/>
      <c r="E151" s="89"/>
      <c r="F151" s="90"/>
      <c r="G151" s="47"/>
      <c r="H151" s="46"/>
      <c r="I151" s="46"/>
      <c r="J151" s="50"/>
      <c r="K151" s="8"/>
      <c r="L151" s="8"/>
      <c r="M151" s="13"/>
      <c r="N151" s="13"/>
      <c r="O151" s="13"/>
      <c r="P151" s="13"/>
      <c r="Q151" s="13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1:30" ht="18" customHeight="1" x14ac:dyDescent="0.2">
      <c r="A152" s="91" t="s">
        <v>280</v>
      </c>
      <c r="B152" s="81"/>
      <c r="C152" s="81"/>
      <c r="D152" s="81"/>
      <c r="E152" s="81"/>
      <c r="F152" s="82"/>
      <c r="G152" s="47"/>
      <c r="H152" s="46"/>
      <c r="I152" s="46"/>
      <c r="J152" s="50"/>
      <c r="K152" s="8"/>
      <c r="L152" s="8"/>
      <c r="M152" s="13"/>
      <c r="N152" s="13"/>
      <c r="O152" s="13"/>
      <c r="P152" s="13"/>
      <c r="Q152" s="13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1:30" ht="18" customHeight="1" x14ac:dyDescent="0.2">
      <c r="A153" s="80" t="s">
        <v>281</v>
      </c>
      <c r="B153" s="81"/>
      <c r="C153" s="81"/>
      <c r="D153" s="81"/>
      <c r="E153" s="81"/>
      <c r="F153" s="82"/>
      <c r="G153" s="47"/>
      <c r="H153" s="46"/>
      <c r="I153" s="46"/>
      <c r="J153" s="50"/>
      <c r="K153" s="8"/>
      <c r="L153" s="8"/>
      <c r="M153" s="13"/>
      <c r="N153" s="13"/>
      <c r="O153" s="13"/>
      <c r="P153" s="13"/>
      <c r="Q153" s="13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1:30" ht="30.2" customHeight="1" x14ac:dyDescent="0.2">
      <c r="A154" s="80" t="s">
        <v>282</v>
      </c>
      <c r="B154" s="81"/>
      <c r="C154" s="81"/>
      <c r="D154" s="81"/>
      <c r="E154" s="81"/>
      <c r="F154" s="82"/>
      <c r="G154" s="47"/>
      <c r="H154" s="46"/>
      <c r="I154" s="46"/>
      <c r="J154" s="50"/>
      <c r="K154" s="8"/>
      <c r="L154" s="8"/>
      <c r="M154" s="13"/>
      <c r="N154" s="13"/>
      <c r="O154" s="13"/>
      <c r="P154" s="13"/>
      <c r="Q154" s="13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1:30" ht="33.75" customHeight="1" x14ac:dyDescent="0.2">
      <c r="A155" s="80" t="s">
        <v>283</v>
      </c>
      <c r="B155" s="81"/>
      <c r="C155" s="81"/>
      <c r="D155" s="81"/>
      <c r="E155" s="81"/>
      <c r="F155" s="82"/>
      <c r="G155" s="47"/>
      <c r="H155" s="46"/>
      <c r="I155" s="46"/>
      <c r="J155" s="50"/>
      <c r="K155" s="8"/>
      <c r="L155" s="8"/>
      <c r="M155" s="13"/>
      <c r="N155" s="13"/>
      <c r="O155" s="13"/>
      <c r="P155" s="13"/>
      <c r="Q155" s="13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1:30" ht="18" customHeight="1" x14ac:dyDescent="0.2">
      <c r="A156" s="80" t="s">
        <v>284</v>
      </c>
      <c r="B156" s="81"/>
      <c r="C156" s="81"/>
      <c r="D156" s="81"/>
      <c r="E156" s="81"/>
      <c r="F156" s="82"/>
      <c r="G156" s="47"/>
      <c r="H156" s="46"/>
      <c r="I156" s="46"/>
      <c r="J156" s="50"/>
      <c r="K156" s="8"/>
      <c r="L156" s="8"/>
      <c r="M156" s="13"/>
      <c r="N156" s="13"/>
      <c r="O156" s="13"/>
      <c r="P156" s="13"/>
      <c r="Q156" s="13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1:30" ht="57.75" customHeight="1" x14ac:dyDescent="0.2">
      <c r="A157" s="80" t="s">
        <v>285</v>
      </c>
      <c r="B157" s="81"/>
      <c r="C157" s="81"/>
      <c r="D157" s="81"/>
      <c r="E157" s="81"/>
      <c r="F157" s="82"/>
      <c r="G157" s="47"/>
      <c r="H157" s="46"/>
      <c r="I157" s="46"/>
      <c r="J157" s="50"/>
      <c r="K157" s="8"/>
      <c r="L157" s="8"/>
      <c r="M157" s="13"/>
      <c r="N157" s="13"/>
      <c r="O157" s="13"/>
      <c r="P157" s="13"/>
      <c r="Q157" s="13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1:30" ht="32.25" customHeight="1" x14ac:dyDescent="0.2">
      <c r="A158" s="80" t="s">
        <v>286</v>
      </c>
      <c r="B158" s="81"/>
      <c r="C158" s="81"/>
      <c r="D158" s="81"/>
      <c r="E158" s="81"/>
      <c r="F158" s="82"/>
      <c r="G158" s="47"/>
      <c r="H158" s="46"/>
      <c r="I158" s="46"/>
      <c r="J158" s="50"/>
      <c r="K158" s="8"/>
      <c r="L158" s="8"/>
      <c r="M158" s="13"/>
      <c r="N158" s="13"/>
      <c r="O158" s="13"/>
      <c r="P158" s="13"/>
      <c r="Q158" s="13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1:30" ht="18" customHeight="1" x14ac:dyDescent="0.2">
      <c r="A159" s="80" t="s">
        <v>287</v>
      </c>
      <c r="B159" s="81"/>
      <c r="C159" s="81"/>
      <c r="D159" s="81"/>
      <c r="E159" s="81"/>
      <c r="F159" s="82"/>
      <c r="G159" s="47"/>
      <c r="H159" s="46"/>
      <c r="I159" s="46"/>
      <c r="J159" s="50"/>
      <c r="K159" s="8"/>
      <c r="L159" s="8"/>
      <c r="M159" s="13"/>
      <c r="N159" s="13"/>
      <c r="O159" s="13"/>
      <c r="P159" s="13"/>
      <c r="Q159" s="13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1:30" ht="18" customHeight="1" x14ac:dyDescent="0.2">
      <c r="A160" s="80" t="s">
        <v>288</v>
      </c>
      <c r="B160" s="81"/>
      <c r="C160" s="81"/>
      <c r="D160" s="81"/>
      <c r="E160" s="81"/>
      <c r="F160" s="82"/>
      <c r="G160" s="47"/>
      <c r="H160" s="46"/>
      <c r="I160" s="46"/>
      <c r="J160" s="50"/>
      <c r="K160" s="8"/>
      <c r="L160" s="8"/>
      <c r="M160" s="13"/>
      <c r="N160" s="13"/>
      <c r="O160" s="13"/>
      <c r="P160" s="13"/>
      <c r="Q160" s="13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1:30" ht="18" customHeight="1" x14ac:dyDescent="0.2">
      <c r="A161" s="80" t="s">
        <v>289</v>
      </c>
      <c r="B161" s="81"/>
      <c r="C161" s="81"/>
      <c r="D161" s="81"/>
      <c r="E161" s="81"/>
      <c r="F161" s="82"/>
      <c r="G161" s="47"/>
      <c r="H161" s="46"/>
      <c r="I161" s="46"/>
      <c r="J161" s="50"/>
      <c r="K161" s="8"/>
      <c r="L161" s="8"/>
      <c r="M161" s="13"/>
      <c r="N161" s="13"/>
      <c r="O161" s="13"/>
      <c r="P161" s="13"/>
      <c r="Q161" s="13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1:30" ht="18" customHeight="1" x14ac:dyDescent="0.2">
      <c r="A162" s="80" t="s">
        <v>290</v>
      </c>
      <c r="B162" s="81"/>
      <c r="C162" s="81"/>
      <c r="D162" s="81"/>
      <c r="E162" s="81"/>
      <c r="F162" s="82"/>
      <c r="G162" s="47"/>
      <c r="H162" s="46"/>
      <c r="I162" s="46"/>
      <c r="J162" s="50"/>
      <c r="K162" s="8"/>
      <c r="L162" s="8"/>
      <c r="M162" s="13"/>
      <c r="N162" s="13"/>
      <c r="O162" s="13"/>
      <c r="P162" s="13"/>
      <c r="Q162" s="13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1:30" ht="18" customHeight="1" x14ac:dyDescent="0.2">
      <c r="A163" s="80" t="s">
        <v>291</v>
      </c>
      <c r="B163" s="81"/>
      <c r="C163" s="81"/>
      <c r="D163" s="81"/>
      <c r="E163" s="81"/>
      <c r="F163" s="82"/>
      <c r="G163" s="47"/>
      <c r="H163" s="46"/>
      <c r="I163" s="46"/>
      <c r="J163" s="50"/>
      <c r="K163" s="8"/>
      <c r="L163" s="8"/>
      <c r="M163" s="13"/>
      <c r="N163" s="13"/>
      <c r="O163" s="13"/>
      <c r="P163" s="13"/>
      <c r="Q163" s="13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1:30" ht="18" customHeight="1" x14ac:dyDescent="0.2">
      <c r="A164" s="80" t="s">
        <v>292</v>
      </c>
      <c r="B164" s="81"/>
      <c r="C164" s="81"/>
      <c r="D164" s="81"/>
      <c r="E164" s="81"/>
      <c r="F164" s="82"/>
      <c r="G164" s="47"/>
      <c r="H164" s="46"/>
      <c r="I164" s="46"/>
      <c r="J164" s="50"/>
      <c r="K164" s="8"/>
      <c r="L164" s="8"/>
      <c r="M164" s="13"/>
      <c r="N164" s="13"/>
      <c r="O164" s="13"/>
      <c r="P164" s="13"/>
      <c r="Q164" s="13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1:30" ht="18" customHeight="1" x14ac:dyDescent="0.2">
      <c r="A165" s="80" t="s">
        <v>293</v>
      </c>
      <c r="B165" s="81"/>
      <c r="C165" s="81"/>
      <c r="D165" s="81"/>
      <c r="E165" s="81"/>
      <c r="F165" s="82"/>
      <c r="G165" s="47"/>
      <c r="H165" s="46"/>
      <c r="I165" s="46"/>
      <c r="J165" s="50"/>
      <c r="K165" s="8"/>
      <c r="L165" s="8"/>
      <c r="M165" s="13"/>
      <c r="N165" s="13"/>
      <c r="O165" s="13"/>
      <c r="P165" s="13"/>
      <c r="Q165" s="13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1:30" ht="18" customHeight="1" x14ac:dyDescent="0.2">
      <c r="A166" s="80" t="s">
        <v>294</v>
      </c>
      <c r="B166" s="81"/>
      <c r="C166" s="81"/>
      <c r="D166" s="81"/>
      <c r="E166" s="81"/>
      <c r="F166" s="82"/>
      <c r="G166" s="47"/>
      <c r="H166" s="46"/>
      <c r="I166" s="46"/>
      <c r="J166" s="50"/>
      <c r="K166" s="8"/>
      <c r="L166" s="8"/>
      <c r="M166" s="13"/>
      <c r="N166" s="13"/>
      <c r="O166" s="13"/>
      <c r="P166" s="13"/>
      <c r="Q166" s="13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1:30" ht="18" customHeight="1" x14ac:dyDescent="0.2">
      <c r="A167" s="80" t="s">
        <v>295</v>
      </c>
      <c r="B167" s="81"/>
      <c r="C167" s="81"/>
      <c r="D167" s="81"/>
      <c r="E167" s="81"/>
      <c r="F167" s="82"/>
      <c r="G167" s="47"/>
      <c r="H167" s="46"/>
      <c r="I167" s="46"/>
      <c r="J167" s="50"/>
      <c r="K167" s="8"/>
      <c r="L167" s="8"/>
      <c r="M167" s="13"/>
      <c r="N167" s="13"/>
      <c r="O167" s="13"/>
      <c r="P167" s="13"/>
      <c r="Q167" s="13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1:30" ht="18" customHeight="1" x14ac:dyDescent="0.2">
      <c r="A168" s="80" t="s">
        <v>296</v>
      </c>
      <c r="B168" s="81"/>
      <c r="C168" s="81"/>
      <c r="D168" s="81"/>
      <c r="E168" s="81"/>
      <c r="F168" s="82"/>
      <c r="G168" s="47"/>
      <c r="H168" s="46"/>
      <c r="I168" s="46"/>
      <c r="J168" s="50"/>
      <c r="K168" s="8"/>
      <c r="L168" s="8"/>
      <c r="M168" s="13"/>
      <c r="N168" s="13"/>
      <c r="O168" s="13"/>
      <c r="P168" s="13"/>
      <c r="Q168" s="13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1:30" ht="18" customHeight="1" x14ac:dyDescent="0.2">
      <c r="A169" s="80" t="s">
        <v>297</v>
      </c>
      <c r="B169" s="81"/>
      <c r="C169" s="81"/>
      <c r="D169" s="81"/>
      <c r="E169" s="81"/>
      <c r="F169" s="82"/>
      <c r="G169" s="47"/>
      <c r="H169" s="46"/>
      <c r="I169" s="46"/>
      <c r="J169" s="50"/>
      <c r="K169" s="8"/>
      <c r="L169" s="8"/>
      <c r="M169" s="13"/>
      <c r="N169" s="13"/>
      <c r="O169" s="13"/>
      <c r="P169" s="13"/>
      <c r="Q169" s="13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1:30" ht="18" customHeight="1" x14ac:dyDescent="0.2">
      <c r="A170" s="80" t="s">
        <v>298</v>
      </c>
      <c r="B170" s="81"/>
      <c r="C170" s="81"/>
      <c r="D170" s="81"/>
      <c r="E170" s="81"/>
      <c r="F170" s="82"/>
      <c r="G170" s="47"/>
      <c r="H170" s="46"/>
      <c r="I170" s="46"/>
      <c r="J170" s="50"/>
      <c r="K170" s="8"/>
      <c r="L170" s="8"/>
      <c r="M170" s="13"/>
      <c r="N170" s="13"/>
      <c r="O170" s="13"/>
      <c r="P170" s="13"/>
      <c r="Q170" s="13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1:30" ht="18" customHeight="1" x14ac:dyDescent="0.2">
      <c r="A171" s="80" t="s">
        <v>299</v>
      </c>
      <c r="B171" s="81"/>
      <c r="C171" s="81"/>
      <c r="D171" s="81"/>
      <c r="E171" s="81"/>
      <c r="F171" s="82"/>
      <c r="G171" s="47"/>
      <c r="H171" s="46"/>
      <c r="I171" s="46"/>
      <c r="J171" s="50"/>
      <c r="K171" s="8"/>
      <c r="L171" s="8"/>
      <c r="M171" s="13"/>
      <c r="N171" s="13"/>
      <c r="O171" s="13"/>
      <c r="P171" s="13"/>
      <c r="Q171" s="13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1:30" ht="18" customHeight="1" x14ac:dyDescent="0.2">
      <c r="A172" s="80" t="s">
        <v>300</v>
      </c>
      <c r="B172" s="81"/>
      <c r="C172" s="81"/>
      <c r="D172" s="81"/>
      <c r="E172" s="81"/>
      <c r="F172" s="82"/>
      <c r="G172" s="47"/>
      <c r="H172" s="46"/>
      <c r="I172" s="46"/>
      <c r="J172" s="50"/>
      <c r="K172" s="8"/>
      <c r="L172" s="8"/>
      <c r="M172" s="13"/>
      <c r="N172" s="13"/>
      <c r="O172" s="13"/>
      <c r="P172" s="13"/>
      <c r="Q172" s="13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1:30" ht="32.25" customHeight="1" x14ac:dyDescent="0.2">
      <c r="A173" s="80" t="s">
        <v>301</v>
      </c>
      <c r="B173" s="81"/>
      <c r="C173" s="81"/>
      <c r="D173" s="81"/>
      <c r="E173" s="81"/>
      <c r="F173" s="82"/>
      <c r="G173" s="47"/>
      <c r="H173" s="46"/>
      <c r="I173" s="46"/>
      <c r="J173" s="50"/>
      <c r="K173" s="8"/>
      <c r="L173" s="8"/>
      <c r="M173" s="13"/>
      <c r="N173" s="13"/>
      <c r="O173" s="13"/>
      <c r="P173" s="13"/>
      <c r="Q173" s="13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1:30" ht="38.25" customHeight="1" x14ac:dyDescent="0.2">
      <c r="A174" s="80" t="s">
        <v>302</v>
      </c>
      <c r="B174" s="81"/>
      <c r="C174" s="81"/>
      <c r="D174" s="81"/>
      <c r="E174" s="81"/>
      <c r="F174" s="82"/>
      <c r="G174" s="47"/>
      <c r="H174" s="46"/>
      <c r="I174" s="46"/>
      <c r="J174" s="50"/>
      <c r="K174" s="8"/>
      <c r="L174" s="8"/>
      <c r="M174" s="13"/>
      <c r="N174" s="13"/>
      <c r="O174" s="13"/>
      <c r="P174" s="13"/>
      <c r="Q174" s="13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1:30" ht="18" customHeight="1" x14ac:dyDescent="0.2">
      <c r="A175" s="80" t="s">
        <v>303</v>
      </c>
      <c r="B175" s="81"/>
      <c r="C175" s="81"/>
      <c r="D175" s="81"/>
      <c r="E175" s="81"/>
      <c r="F175" s="82"/>
      <c r="G175" s="47"/>
      <c r="H175" s="46"/>
      <c r="I175" s="46"/>
      <c r="J175" s="50"/>
      <c r="K175" s="8"/>
      <c r="L175" s="8"/>
      <c r="M175" s="13"/>
      <c r="N175" s="13"/>
      <c r="O175" s="13"/>
      <c r="P175" s="13"/>
      <c r="Q175" s="13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1:30" ht="59.25" customHeight="1" x14ac:dyDescent="0.2">
      <c r="A176" s="80" t="s">
        <v>304</v>
      </c>
      <c r="B176" s="81"/>
      <c r="C176" s="81"/>
      <c r="D176" s="81"/>
      <c r="E176" s="81"/>
      <c r="F176" s="82"/>
      <c r="G176" s="47"/>
      <c r="H176" s="46"/>
      <c r="I176" s="46"/>
      <c r="J176" s="50"/>
      <c r="K176" s="8"/>
      <c r="L176" s="8"/>
      <c r="M176" s="13"/>
      <c r="N176" s="13"/>
      <c r="O176" s="13"/>
      <c r="P176" s="13"/>
      <c r="Q176" s="13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1:30" ht="36" customHeight="1" x14ac:dyDescent="0.2">
      <c r="A177" s="80" t="s">
        <v>305</v>
      </c>
      <c r="B177" s="81"/>
      <c r="C177" s="81"/>
      <c r="D177" s="81"/>
      <c r="E177" s="81"/>
      <c r="F177" s="82"/>
      <c r="G177" s="47"/>
      <c r="H177" s="46"/>
      <c r="I177" s="46"/>
      <c r="J177" s="50"/>
      <c r="K177" s="8"/>
      <c r="L177" s="8"/>
      <c r="M177" s="13"/>
      <c r="N177" s="13"/>
      <c r="O177" s="13"/>
      <c r="P177" s="13"/>
      <c r="Q177" s="13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1:30" ht="31.7" customHeight="1" x14ac:dyDescent="0.2">
      <c r="A178" s="80" t="s">
        <v>306</v>
      </c>
      <c r="B178" s="81"/>
      <c r="C178" s="81"/>
      <c r="D178" s="81"/>
      <c r="E178" s="81"/>
      <c r="F178" s="82"/>
      <c r="G178" s="47"/>
      <c r="H178" s="46"/>
      <c r="I178" s="46"/>
      <c r="J178" s="50"/>
      <c r="K178" s="8"/>
      <c r="L178" s="8"/>
      <c r="M178" s="13"/>
      <c r="N178" s="13"/>
      <c r="O178" s="13"/>
      <c r="P178" s="13"/>
      <c r="Q178" s="13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1:30" ht="18" customHeight="1" x14ac:dyDescent="0.2">
      <c r="A179" s="80" t="s">
        <v>307</v>
      </c>
      <c r="B179" s="81"/>
      <c r="C179" s="81"/>
      <c r="D179" s="81"/>
      <c r="E179" s="81"/>
      <c r="F179" s="82"/>
      <c r="G179" s="47"/>
      <c r="H179" s="46"/>
      <c r="I179" s="46"/>
      <c r="J179" s="50"/>
      <c r="K179" s="8"/>
      <c r="L179" s="8"/>
      <c r="M179" s="13"/>
      <c r="N179" s="13"/>
      <c r="O179" s="13"/>
      <c r="P179" s="13"/>
      <c r="Q179" s="13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1:30" ht="18" customHeight="1" x14ac:dyDescent="0.2">
      <c r="A180" s="80" t="s">
        <v>308</v>
      </c>
      <c r="B180" s="81"/>
      <c r="C180" s="81"/>
      <c r="D180" s="81"/>
      <c r="E180" s="81"/>
      <c r="F180" s="82"/>
      <c r="G180" s="47"/>
      <c r="H180" s="46"/>
      <c r="I180" s="46"/>
      <c r="J180" s="50"/>
      <c r="K180" s="8"/>
      <c r="L180" s="8"/>
      <c r="M180" s="13"/>
      <c r="N180" s="13"/>
      <c r="O180" s="13"/>
      <c r="P180" s="13"/>
      <c r="Q180" s="13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1:30" ht="18" customHeight="1" x14ac:dyDescent="0.2">
      <c r="A181" s="80" t="s">
        <v>309</v>
      </c>
      <c r="B181" s="81"/>
      <c r="C181" s="81"/>
      <c r="D181" s="81"/>
      <c r="E181" s="81"/>
      <c r="F181" s="82"/>
      <c r="G181" s="47"/>
      <c r="H181" s="46"/>
      <c r="I181" s="46"/>
      <c r="J181" s="50"/>
      <c r="K181" s="8"/>
      <c r="L181" s="8"/>
      <c r="M181" s="13"/>
      <c r="N181" s="13"/>
      <c r="O181" s="13"/>
      <c r="P181" s="13"/>
      <c r="Q181" s="13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pans="1:30" ht="18" customHeight="1" x14ac:dyDescent="0.2">
      <c r="A182" s="80" t="s">
        <v>310</v>
      </c>
      <c r="B182" s="81"/>
      <c r="C182" s="81"/>
      <c r="D182" s="81"/>
      <c r="E182" s="81"/>
      <c r="F182" s="82"/>
      <c r="G182" s="47"/>
      <c r="H182" s="46"/>
      <c r="I182" s="46"/>
      <c r="J182" s="50"/>
      <c r="K182" s="8"/>
      <c r="L182" s="8"/>
      <c r="M182" s="13"/>
      <c r="N182" s="13"/>
      <c r="O182" s="13"/>
      <c r="P182" s="13"/>
      <c r="Q182" s="13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1:30" ht="18" customHeight="1" x14ac:dyDescent="0.2">
      <c r="A183" s="80" t="s">
        <v>311</v>
      </c>
      <c r="B183" s="81"/>
      <c r="C183" s="81"/>
      <c r="D183" s="81"/>
      <c r="E183" s="81"/>
      <c r="F183" s="82"/>
      <c r="G183" s="47"/>
      <c r="H183" s="46"/>
      <c r="I183" s="46"/>
      <c r="J183" s="50"/>
      <c r="K183" s="8"/>
      <c r="L183" s="8"/>
      <c r="M183" s="13"/>
      <c r="N183" s="13"/>
      <c r="O183" s="13"/>
      <c r="P183" s="13"/>
      <c r="Q183" s="13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1:30" ht="18" customHeight="1" x14ac:dyDescent="0.2">
      <c r="A184" s="80" t="s">
        <v>312</v>
      </c>
      <c r="B184" s="81"/>
      <c r="C184" s="81"/>
      <c r="D184" s="81"/>
      <c r="E184" s="81"/>
      <c r="F184" s="82"/>
      <c r="G184" s="47"/>
      <c r="H184" s="46"/>
      <c r="I184" s="46"/>
      <c r="J184" s="50"/>
      <c r="K184" s="8"/>
      <c r="L184" s="8"/>
      <c r="M184" s="13"/>
      <c r="N184" s="13"/>
      <c r="O184" s="13"/>
      <c r="P184" s="13"/>
      <c r="Q184" s="13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pans="1:30" ht="18" customHeight="1" x14ac:dyDescent="0.2">
      <c r="A185" s="80" t="s">
        <v>313</v>
      </c>
      <c r="B185" s="81"/>
      <c r="C185" s="81"/>
      <c r="D185" s="81"/>
      <c r="E185" s="81"/>
      <c r="F185" s="82"/>
      <c r="G185" s="47"/>
      <c r="H185" s="46"/>
      <c r="I185" s="46"/>
      <c r="J185" s="50"/>
      <c r="K185" s="8"/>
      <c r="L185" s="8"/>
      <c r="M185" s="13"/>
      <c r="N185" s="13"/>
      <c r="O185" s="13"/>
      <c r="P185" s="13"/>
      <c r="Q185" s="13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pans="1:30" ht="18" customHeight="1" x14ac:dyDescent="0.2">
      <c r="A186" s="80" t="s">
        <v>314</v>
      </c>
      <c r="B186" s="81"/>
      <c r="C186" s="81"/>
      <c r="D186" s="81"/>
      <c r="E186" s="81"/>
      <c r="F186" s="82"/>
      <c r="G186" s="47"/>
      <c r="H186" s="46"/>
      <c r="I186" s="46"/>
      <c r="J186" s="50"/>
      <c r="K186" s="8"/>
      <c r="L186" s="8"/>
      <c r="M186" s="13"/>
      <c r="N186" s="13"/>
      <c r="O186" s="13"/>
      <c r="P186" s="13"/>
      <c r="Q186" s="13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pans="1:30" ht="18" customHeight="1" x14ac:dyDescent="0.2">
      <c r="A187" s="80" t="s">
        <v>315</v>
      </c>
      <c r="B187" s="81"/>
      <c r="C187" s="81"/>
      <c r="D187" s="81"/>
      <c r="E187" s="81"/>
      <c r="F187" s="82"/>
      <c r="G187" s="47"/>
      <c r="H187" s="46"/>
      <c r="I187" s="46"/>
      <c r="J187" s="50"/>
      <c r="K187" s="8"/>
      <c r="L187" s="8"/>
      <c r="M187" s="13"/>
      <c r="N187" s="13"/>
      <c r="O187" s="13"/>
      <c r="P187" s="13"/>
      <c r="Q187" s="13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1:30" ht="18" customHeight="1" x14ac:dyDescent="0.2">
      <c r="A188" s="80" t="s">
        <v>316</v>
      </c>
      <c r="B188" s="81"/>
      <c r="C188" s="81"/>
      <c r="D188" s="81"/>
      <c r="E188" s="81"/>
      <c r="F188" s="82"/>
      <c r="G188" s="47"/>
      <c r="H188" s="46"/>
      <c r="I188" s="46"/>
      <c r="J188" s="50"/>
      <c r="K188" s="8"/>
      <c r="L188" s="8"/>
      <c r="M188" s="13"/>
      <c r="N188" s="13"/>
      <c r="O188" s="13"/>
      <c r="P188" s="13"/>
      <c r="Q188" s="13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1:30" ht="18" customHeight="1" x14ac:dyDescent="0.2">
      <c r="A189" s="80" t="s">
        <v>317</v>
      </c>
      <c r="B189" s="81"/>
      <c r="C189" s="81"/>
      <c r="D189" s="81"/>
      <c r="E189" s="81"/>
      <c r="F189" s="82"/>
      <c r="G189" s="47"/>
      <c r="H189" s="46"/>
      <c r="I189" s="46"/>
      <c r="J189" s="50"/>
      <c r="K189" s="8"/>
      <c r="L189" s="8"/>
      <c r="M189" s="13"/>
      <c r="N189" s="13"/>
      <c r="O189" s="13"/>
      <c r="P189" s="13"/>
      <c r="Q189" s="13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1:30" ht="33" customHeight="1" x14ac:dyDescent="0.2">
      <c r="A190" s="80" t="s">
        <v>318</v>
      </c>
      <c r="B190" s="81"/>
      <c r="C190" s="81"/>
      <c r="D190" s="81"/>
      <c r="E190" s="81"/>
      <c r="F190" s="82"/>
      <c r="G190" s="47"/>
      <c r="H190" s="46"/>
      <c r="I190" s="46"/>
      <c r="J190" s="50"/>
      <c r="K190" s="8"/>
      <c r="L190" s="8"/>
      <c r="M190" s="13"/>
      <c r="N190" s="13"/>
      <c r="O190" s="13"/>
      <c r="P190" s="13"/>
      <c r="Q190" s="13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1:30" ht="30.2" customHeight="1" x14ac:dyDescent="0.2">
      <c r="A191" s="80" t="s">
        <v>319</v>
      </c>
      <c r="B191" s="81"/>
      <c r="C191" s="81"/>
      <c r="D191" s="81"/>
      <c r="E191" s="81"/>
      <c r="F191" s="82"/>
      <c r="G191" s="47"/>
      <c r="H191" s="46"/>
      <c r="I191" s="46"/>
      <c r="J191" s="50"/>
      <c r="K191" s="8"/>
      <c r="L191" s="8"/>
      <c r="M191" s="13"/>
      <c r="N191" s="13"/>
      <c r="O191" s="13"/>
      <c r="P191" s="13"/>
      <c r="Q191" s="13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pans="1:30" ht="18" customHeight="1" x14ac:dyDescent="0.2">
      <c r="A192" s="80" t="s">
        <v>320</v>
      </c>
      <c r="B192" s="81"/>
      <c r="C192" s="81"/>
      <c r="D192" s="81"/>
      <c r="E192" s="81"/>
      <c r="F192" s="82"/>
      <c r="G192" s="47"/>
      <c r="H192" s="46"/>
      <c r="I192" s="46"/>
      <c r="J192" s="50"/>
      <c r="K192" s="8"/>
      <c r="L192" s="8"/>
      <c r="M192" s="13"/>
      <c r="N192" s="13"/>
      <c r="O192" s="13"/>
      <c r="P192" s="13"/>
      <c r="Q192" s="13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pans="1:30" ht="61.5" customHeight="1" x14ac:dyDescent="0.2">
      <c r="A193" s="80" t="s">
        <v>321</v>
      </c>
      <c r="B193" s="81"/>
      <c r="C193" s="81"/>
      <c r="D193" s="81"/>
      <c r="E193" s="81"/>
      <c r="F193" s="82"/>
      <c r="G193" s="70"/>
      <c r="H193" s="70"/>
      <c r="I193" s="70"/>
      <c r="J193" s="71"/>
      <c r="K193" s="72"/>
      <c r="L193" s="72"/>
      <c r="M193" s="72"/>
      <c r="N193" s="72"/>
      <c r="O193" s="72"/>
      <c r="P193" s="72"/>
      <c r="Q193" s="72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pans="1:30" ht="33.75" customHeight="1" x14ac:dyDescent="0.2">
      <c r="A194" s="80" t="s">
        <v>322</v>
      </c>
      <c r="B194" s="81"/>
      <c r="C194" s="81"/>
      <c r="D194" s="81"/>
      <c r="E194" s="81"/>
      <c r="F194" s="82"/>
      <c r="G194" s="70"/>
      <c r="H194" s="70"/>
      <c r="I194" s="70"/>
      <c r="J194" s="71"/>
      <c r="K194" s="72"/>
      <c r="L194" s="72"/>
      <c r="M194" s="72"/>
      <c r="N194" s="72"/>
      <c r="O194" s="72"/>
      <c r="P194" s="72"/>
      <c r="Q194" s="72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spans="1:30" ht="27.75" customHeight="1" x14ac:dyDescent="0.2">
      <c r="A195" s="80" t="s">
        <v>323</v>
      </c>
      <c r="B195" s="81"/>
      <c r="C195" s="81"/>
      <c r="D195" s="81"/>
      <c r="E195" s="81"/>
      <c r="F195" s="82"/>
      <c r="G195" s="70"/>
      <c r="H195" s="70"/>
      <c r="I195" s="70"/>
      <c r="J195" s="71"/>
      <c r="K195" s="72"/>
      <c r="L195" s="72"/>
      <c r="M195" s="72"/>
      <c r="N195" s="72"/>
      <c r="O195" s="72"/>
      <c r="P195" s="72"/>
      <c r="Q195" s="72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spans="1:30" ht="18" customHeight="1" x14ac:dyDescent="0.2">
      <c r="A196" s="80" t="s">
        <v>324</v>
      </c>
      <c r="B196" s="81"/>
      <c r="C196" s="81"/>
      <c r="D196" s="81"/>
      <c r="E196" s="81"/>
      <c r="F196" s="82"/>
      <c r="G196" s="70"/>
      <c r="H196" s="70"/>
      <c r="I196" s="70"/>
      <c r="J196" s="71"/>
      <c r="K196" s="72"/>
      <c r="L196" s="72"/>
      <c r="M196" s="72"/>
      <c r="N196" s="72"/>
      <c r="O196" s="72"/>
      <c r="P196" s="72"/>
      <c r="Q196" s="72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spans="1:30" ht="18" customHeight="1" x14ac:dyDescent="0.2">
      <c r="A197" s="80" t="s">
        <v>325</v>
      </c>
      <c r="B197" s="81"/>
      <c r="C197" s="81"/>
      <c r="D197" s="81"/>
      <c r="E197" s="81"/>
      <c r="F197" s="82"/>
      <c r="G197" s="70"/>
      <c r="H197" s="70"/>
      <c r="I197" s="70"/>
      <c r="J197" s="71"/>
      <c r="K197" s="72"/>
      <c r="L197" s="72"/>
      <c r="M197" s="72"/>
      <c r="N197" s="72"/>
      <c r="O197" s="72"/>
      <c r="P197" s="72"/>
      <c r="Q197" s="72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spans="1:30" ht="18" customHeight="1" x14ac:dyDescent="0.2">
      <c r="A198" s="80" t="s">
        <v>326</v>
      </c>
      <c r="B198" s="81"/>
      <c r="C198" s="81"/>
      <c r="D198" s="81"/>
      <c r="E198" s="81"/>
      <c r="F198" s="82"/>
      <c r="G198" s="70"/>
      <c r="H198" s="70"/>
      <c r="I198" s="70"/>
      <c r="J198" s="71"/>
      <c r="K198" s="72"/>
      <c r="L198" s="72"/>
      <c r="M198" s="72"/>
      <c r="N198" s="72"/>
      <c r="O198" s="72"/>
      <c r="P198" s="72"/>
      <c r="Q198" s="72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spans="1:30" ht="18" customHeight="1" x14ac:dyDescent="0.2">
      <c r="A199" s="80" t="s">
        <v>327</v>
      </c>
      <c r="B199" s="81"/>
      <c r="C199" s="81"/>
      <c r="D199" s="81"/>
      <c r="E199" s="81"/>
      <c r="F199" s="82"/>
      <c r="G199" s="70"/>
      <c r="H199" s="70"/>
      <c r="I199" s="70"/>
      <c r="J199" s="71"/>
      <c r="K199" s="72"/>
      <c r="L199" s="72"/>
      <c r="M199" s="72"/>
      <c r="N199" s="72"/>
      <c r="O199" s="72"/>
      <c r="P199" s="72"/>
      <c r="Q199" s="72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spans="1:30" ht="18" customHeight="1" x14ac:dyDescent="0.2">
      <c r="A200" s="80" t="s">
        <v>328</v>
      </c>
      <c r="B200" s="81"/>
      <c r="C200" s="81"/>
      <c r="D200" s="81"/>
      <c r="E200" s="81"/>
      <c r="F200" s="82"/>
      <c r="G200" s="70"/>
      <c r="H200" s="70"/>
      <c r="I200" s="70"/>
      <c r="J200" s="71"/>
      <c r="K200" s="72"/>
      <c r="L200" s="72"/>
      <c r="M200" s="72"/>
      <c r="N200" s="72"/>
      <c r="O200" s="72"/>
      <c r="P200" s="72"/>
      <c r="Q200" s="72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</row>
    <row r="201" spans="1:30" ht="18" customHeight="1" x14ac:dyDescent="0.2">
      <c r="A201" s="80" t="s">
        <v>329</v>
      </c>
      <c r="B201" s="81"/>
      <c r="C201" s="81"/>
      <c r="D201" s="81"/>
      <c r="E201" s="81"/>
      <c r="F201" s="82"/>
      <c r="G201" s="70"/>
      <c r="H201" s="70"/>
      <c r="I201" s="70"/>
      <c r="J201" s="71"/>
      <c r="K201" s="72"/>
      <c r="L201" s="72"/>
      <c r="M201" s="72"/>
      <c r="N201" s="72"/>
      <c r="O201" s="72"/>
      <c r="P201" s="72"/>
      <c r="Q201" s="72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</row>
    <row r="202" spans="1:30" ht="18" customHeight="1" x14ac:dyDescent="0.2">
      <c r="A202" s="80" t="s">
        <v>330</v>
      </c>
      <c r="B202" s="81"/>
      <c r="C202" s="81"/>
      <c r="D202" s="81"/>
      <c r="E202" s="81"/>
      <c r="F202" s="82"/>
      <c r="G202" s="70"/>
      <c r="H202" s="70"/>
      <c r="I202" s="70"/>
      <c r="J202" s="71"/>
      <c r="K202" s="72"/>
      <c r="L202" s="72"/>
      <c r="M202" s="72"/>
      <c r="N202" s="72"/>
      <c r="O202" s="72"/>
      <c r="P202" s="72"/>
      <c r="Q202" s="72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</row>
    <row r="203" spans="1:30" ht="18" customHeight="1" x14ac:dyDescent="0.2">
      <c r="A203" s="80" t="s">
        <v>331</v>
      </c>
      <c r="B203" s="81"/>
      <c r="C203" s="81"/>
      <c r="D203" s="81"/>
      <c r="E203" s="81"/>
      <c r="F203" s="82"/>
      <c r="G203" s="70"/>
      <c r="H203" s="70"/>
      <c r="I203" s="70"/>
      <c r="J203" s="71"/>
      <c r="K203" s="72"/>
      <c r="L203" s="72"/>
      <c r="M203" s="72"/>
      <c r="N203" s="72"/>
      <c r="O203" s="72"/>
      <c r="P203" s="72"/>
      <c r="Q203" s="72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</row>
    <row r="204" spans="1:30" ht="18" customHeight="1" x14ac:dyDescent="0.2">
      <c r="A204" s="80" t="s">
        <v>332</v>
      </c>
      <c r="B204" s="81"/>
      <c r="C204" s="81"/>
      <c r="D204" s="81"/>
      <c r="E204" s="81"/>
      <c r="F204" s="82"/>
      <c r="G204" s="70"/>
      <c r="H204" s="70"/>
      <c r="I204" s="70"/>
      <c r="J204" s="71"/>
      <c r="K204" s="72"/>
      <c r="L204" s="72"/>
      <c r="M204" s="72"/>
      <c r="N204" s="72"/>
      <c r="O204" s="72"/>
      <c r="P204" s="72"/>
      <c r="Q204" s="72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</row>
    <row r="205" spans="1:30" ht="18" customHeight="1" x14ac:dyDescent="0.2">
      <c r="A205" s="80" t="s">
        <v>333</v>
      </c>
      <c r="B205" s="81"/>
      <c r="C205" s="81"/>
      <c r="D205" s="81"/>
      <c r="E205" s="81"/>
      <c r="F205" s="82"/>
      <c r="G205" s="70"/>
      <c r="H205" s="70"/>
      <c r="I205" s="70"/>
      <c r="J205" s="71"/>
      <c r="K205" s="72"/>
      <c r="L205" s="72"/>
      <c r="M205" s="72"/>
      <c r="N205" s="72"/>
      <c r="O205" s="72"/>
      <c r="P205" s="72"/>
      <c r="Q205" s="72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</row>
    <row r="206" spans="1:30" ht="18" customHeight="1" x14ac:dyDescent="0.2">
      <c r="A206" s="80" t="s">
        <v>334</v>
      </c>
      <c r="B206" s="81"/>
      <c r="C206" s="81"/>
      <c r="D206" s="81"/>
      <c r="E206" s="81"/>
      <c r="F206" s="82"/>
      <c r="G206" s="70"/>
      <c r="H206" s="70"/>
      <c r="I206" s="70"/>
      <c r="J206" s="71"/>
      <c r="K206" s="72"/>
      <c r="L206" s="72"/>
      <c r="M206" s="72"/>
      <c r="N206" s="72"/>
      <c r="O206" s="72"/>
      <c r="P206" s="72"/>
      <c r="Q206" s="72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</row>
    <row r="207" spans="1:30" ht="18" customHeight="1" x14ac:dyDescent="0.2">
      <c r="A207" s="80" t="s">
        <v>335</v>
      </c>
      <c r="B207" s="81"/>
      <c r="C207" s="81"/>
      <c r="D207" s="81"/>
      <c r="E207" s="81"/>
      <c r="F207" s="82"/>
      <c r="G207" s="70"/>
      <c r="H207" s="70"/>
      <c r="I207" s="70"/>
      <c r="J207" s="71"/>
      <c r="K207" s="72"/>
      <c r="L207" s="72"/>
      <c r="M207" s="72"/>
      <c r="N207" s="72"/>
      <c r="O207" s="72"/>
      <c r="P207" s="72"/>
      <c r="Q207" s="72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</row>
    <row r="208" spans="1:30" ht="18" customHeight="1" x14ac:dyDescent="0.2">
      <c r="A208" s="80" t="s">
        <v>336</v>
      </c>
      <c r="B208" s="81"/>
      <c r="C208" s="81"/>
      <c r="D208" s="81"/>
      <c r="E208" s="81"/>
      <c r="F208" s="82"/>
      <c r="G208" s="70"/>
      <c r="H208" s="70"/>
      <c r="I208" s="70"/>
      <c r="J208" s="71"/>
      <c r="K208" s="72"/>
      <c r="L208" s="72"/>
      <c r="M208" s="72"/>
      <c r="N208" s="72"/>
      <c r="O208" s="72"/>
      <c r="P208" s="72"/>
      <c r="Q208" s="72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</row>
    <row r="209" spans="1:30" ht="18" customHeight="1" x14ac:dyDescent="0.2">
      <c r="A209" s="80" t="s">
        <v>337</v>
      </c>
      <c r="B209" s="81"/>
      <c r="C209" s="81"/>
      <c r="D209" s="81"/>
      <c r="E209" s="81"/>
      <c r="F209" s="82"/>
      <c r="G209" s="70"/>
      <c r="H209" s="70"/>
      <c r="I209" s="70"/>
      <c r="J209" s="71"/>
      <c r="K209" s="72"/>
      <c r="L209" s="72"/>
      <c r="M209" s="72"/>
      <c r="N209" s="72"/>
      <c r="O209" s="72"/>
      <c r="P209" s="72"/>
      <c r="Q209" s="72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</row>
    <row r="210" spans="1:30" ht="18" customHeight="1" x14ac:dyDescent="0.2">
      <c r="A210" s="80" t="s">
        <v>338</v>
      </c>
      <c r="B210" s="81"/>
      <c r="C210" s="81"/>
      <c r="D210" s="81"/>
      <c r="E210" s="81"/>
      <c r="F210" s="82"/>
      <c r="G210" s="70"/>
      <c r="H210" s="70"/>
      <c r="I210" s="70"/>
      <c r="J210" s="71"/>
      <c r="K210" s="72"/>
      <c r="L210" s="72"/>
      <c r="M210" s="72"/>
      <c r="N210" s="72"/>
      <c r="O210" s="72"/>
      <c r="P210" s="72"/>
      <c r="Q210" s="72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</row>
    <row r="211" spans="1:30" ht="18" customHeight="1" x14ac:dyDescent="0.2">
      <c r="A211" s="80" t="s">
        <v>339</v>
      </c>
      <c r="B211" s="81"/>
      <c r="C211" s="81"/>
      <c r="D211" s="81"/>
      <c r="E211" s="81"/>
      <c r="F211" s="82"/>
      <c r="G211" s="70"/>
      <c r="H211" s="70"/>
      <c r="I211" s="70"/>
      <c r="J211" s="71"/>
      <c r="K211" s="72"/>
      <c r="L211" s="72"/>
      <c r="M211" s="72"/>
      <c r="N211" s="72"/>
      <c r="O211" s="72"/>
      <c r="P211" s="72"/>
      <c r="Q211" s="72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</row>
    <row r="212" spans="1:30" ht="30.2" customHeight="1" thickBot="1" x14ac:dyDescent="0.25">
      <c r="A212" s="83" t="s">
        <v>340</v>
      </c>
      <c r="B212" s="84"/>
      <c r="C212" s="84"/>
      <c r="D212" s="84"/>
      <c r="E212" s="84"/>
      <c r="F212" s="85"/>
      <c r="G212" s="70"/>
      <c r="H212" s="70"/>
      <c r="I212" s="70"/>
      <c r="J212" s="71"/>
      <c r="K212" s="72"/>
      <c r="L212" s="72"/>
      <c r="M212" s="72"/>
      <c r="N212" s="72"/>
      <c r="O212" s="72"/>
      <c r="P212" s="72"/>
      <c r="Q212" s="72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</row>
    <row r="213" spans="1:30" ht="14.25" x14ac:dyDescent="0.2">
      <c r="A213" s="45"/>
      <c r="B213" s="46"/>
      <c r="C213" s="46"/>
      <c r="D213" s="46"/>
      <c r="E213" s="46"/>
      <c r="F213" s="45"/>
      <c r="G213" s="46"/>
      <c r="H213" s="46"/>
      <c r="I213" s="46"/>
      <c r="J213" s="73"/>
      <c r="K213" s="74"/>
      <c r="L213" s="74"/>
      <c r="M213" s="74"/>
      <c r="N213" s="74"/>
      <c r="O213" s="74"/>
      <c r="P213" s="74"/>
      <c r="Q213" s="74"/>
    </row>
    <row r="214" spans="1:30" ht="14.25" x14ac:dyDescent="0.2">
      <c r="A214" s="45"/>
      <c r="B214" s="46"/>
      <c r="C214" s="46"/>
      <c r="D214" s="46"/>
      <c r="E214" s="46"/>
      <c r="F214" s="45"/>
      <c r="G214" s="46"/>
      <c r="H214" s="46"/>
      <c r="I214" s="46"/>
      <c r="J214" s="73"/>
      <c r="K214" s="74"/>
      <c r="L214" s="74"/>
      <c r="M214" s="74"/>
      <c r="N214" s="74"/>
      <c r="O214" s="74"/>
      <c r="P214" s="74"/>
      <c r="Q214" s="74"/>
    </row>
    <row r="215" spans="1:30" ht="14.25" x14ac:dyDescent="0.2">
      <c r="A215" s="45"/>
      <c r="B215" s="46"/>
      <c r="C215" s="46"/>
      <c r="D215" s="46"/>
      <c r="E215" s="46"/>
      <c r="F215" s="45"/>
      <c r="G215" s="46"/>
      <c r="H215" s="46"/>
      <c r="I215" s="46"/>
      <c r="J215" s="73"/>
      <c r="K215" s="74"/>
      <c r="L215" s="74"/>
      <c r="M215" s="74"/>
      <c r="N215" s="74"/>
      <c r="O215" s="74"/>
      <c r="P215" s="74"/>
      <c r="Q215" s="74"/>
    </row>
    <row r="216" spans="1:30" ht="14.25" x14ac:dyDescent="0.2">
      <c r="A216" s="45"/>
      <c r="B216" s="46"/>
      <c r="C216" s="46"/>
      <c r="D216" s="46"/>
      <c r="E216" s="46"/>
      <c r="F216" s="45"/>
      <c r="G216" s="46"/>
      <c r="H216" s="46"/>
      <c r="I216" s="46"/>
      <c r="J216" s="73"/>
      <c r="K216" s="74"/>
      <c r="L216" s="74"/>
      <c r="M216" s="74"/>
      <c r="N216" s="74"/>
      <c r="O216" s="74"/>
      <c r="P216" s="74"/>
      <c r="Q216" s="74"/>
    </row>
    <row r="217" spans="1:30" ht="14.25" x14ac:dyDescent="0.2">
      <c r="A217" s="75"/>
      <c r="B217" s="76"/>
      <c r="C217" s="76"/>
      <c r="D217" s="76"/>
      <c r="E217" s="76"/>
      <c r="F217" s="75"/>
      <c r="G217" s="76"/>
      <c r="H217" s="76"/>
      <c r="I217" s="76"/>
    </row>
    <row r="218" spans="1:30" ht="14.25" x14ac:dyDescent="0.2">
      <c r="A218" s="75"/>
      <c r="B218" s="76"/>
      <c r="C218" s="76"/>
      <c r="D218" s="76"/>
      <c r="E218" s="76"/>
      <c r="F218" s="75"/>
      <c r="G218" s="76"/>
      <c r="H218" s="76"/>
      <c r="I218" s="76"/>
    </row>
    <row r="219" spans="1:30" ht="14.25" x14ac:dyDescent="0.2">
      <c r="A219" s="75"/>
      <c r="B219" s="76"/>
      <c r="C219" s="76"/>
      <c r="D219" s="76"/>
      <c r="E219" s="76"/>
      <c r="F219" s="75"/>
      <c r="G219" s="76"/>
      <c r="H219" s="76"/>
      <c r="I219" s="76"/>
    </row>
    <row r="220" spans="1:30" ht="14.25" x14ac:dyDescent="0.2">
      <c r="A220" s="75"/>
      <c r="B220" s="76"/>
      <c r="C220" s="76"/>
      <c r="D220" s="76"/>
      <c r="E220" s="76"/>
      <c r="F220" s="75"/>
      <c r="G220" s="76"/>
      <c r="H220" s="76"/>
      <c r="I220" s="76"/>
    </row>
    <row r="221" spans="1:30" ht="14.25" x14ac:dyDescent="0.2">
      <c r="A221" s="75"/>
      <c r="B221" s="76"/>
      <c r="C221" s="76"/>
      <c r="D221" s="76"/>
      <c r="E221" s="76"/>
      <c r="F221" s="75"/>
      <c r="G221" s="76"/>
      <c r="H221" s="76"/>
      <c r="I221" s="76"/>
    </row>
    <row r="222" spans="1:30" ht="14.25" x14ac:dyDescent="0.2">
      <c r="A222" s="75"/>
      <c r="B222" s="76"/>
      <c r="C222" s="76"/>
      <c r="D222" s="76"/>
      <c r="E222" s="76"/>
      <c r="F222" s="75"/>
      <c r="G222" s="76"/>
      <c r="H222" s="76"/>
      <c r="I222" s="76"/>
    </row>
    <row r="223" spans="1:30" ht="14.25" x14ac:dyDescent="0.2">
      <c r="A223" s="75"/>
      <c r="B223" s="76"/>
      <c r="C223" s="76"/>
      <c r="D223" s="76"/>
      <c r="E223" s="76"/>
      <c r="F223" s="75"/>
      <c r="G223" s="76"/>
      <c r="H223" s="76"/>
      <c r="I223" s="76"/>
    </row>
    <row r="224" spans="1:30" ht="14.25" x14ac:dyDescent="0.2">
      <c r="A224" s="75"/>
      <c r="B224" s="76"/>
      <c r="C224" s="76"/>
      <c r="D224" s="76"/>
      <c r="E224" s="76"/>
      <c r="F224" s="75"/>
      <c r="G224" s="76"/>
      <c r="H224" s="76"/>
      <c r="I224" s="76"/>
    </row>
    <row r="225" spans="1:30" s="77" customFormat="1" ht="14.25" x14ac:dyDescent="0.2">
      <c r="A225" s="75"/>
      <c r="B225" s="76"/>
      <c r="C225" s="76"/>
      <c r="D225" s="76"/>
      <c r="E225" s="76"/>
      <c r="F225" s="75"/>
      <c r="G225" s="76"/>
      <c r="H225" s="76"/>
      <c r="I225" s="7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77" customFormat="1" ht="14.25" x14ac:dyDescent="0.2">
      <c r="A226" s="75"/>
      <c r="B226" s="76"/>
      <c r="C226" s="76"/>
      <c r="D226" s="76"/>
      <c r="E226" s="76"/>
      <c r="F226" s="75"/>
      <c r="G226" s="76"/>
      <c r="H226" s="76"/>
      <c r="I226" s="7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77" customFormat="1" ht="14.25" x14ac:dyDescent="0.2">
      <c r="A227" s="75"/>
      <c r="B227" s="76"/>
      <c r="C227" s="76"/>
      <c r="D227" s="76"/>
      <c r="E227" s="76"/>
      <c r="F227" s="75"/>
      <c r="G227" s="76"/>
      <c r="H227" s="76"/>
      <c r="I227" s="7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77" customFormat="1" ht="14.25" x14ac:dyDescent="0.2">
      <c r="A228" s="75"/>
      <c r="B228" s="76"/>
      <c r="C228" s="76"/>
      <c r="D228" s="76"/>
      <c r="E228" s="76"/>
      <c r="F228" s="75"/>
      <c r="G228" s="76"/>
      <c r="H228" s="76"/>
      <c r="I228" s="7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77" customFormat="1" ht="14.25" x14ac:dyDescent="0.2">
      <c r="A229" s="75"/>
      <c r="B229" s="76"/>
      <c r="C229" s="76"/>
      <c r="D229" s="76"/>
      <c r="E229" s="76"/>
      <c r="F229" s="75"/>
      <c r="G229" s="76"/>
      <c r="H229" s="76"/>
      <c r="I229" s="7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77" customFormat="1" ht="14.25" x14ac:dyDescent="0.2">
      <c r="A230" s="75"/>
      <c r="B230" s="76"/>
      <c r="C230" s="76"/>
      <c r="D230" s="76"/>
      <c r="E230" s="76"/>
      <c r="F230" s="75"/>
      <c r="G230" s="76"/>
      <c r="H230" s="76"/>
      <c r="I230" s="7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77" customFormat="1" ht="14.25" x14ac:dyDescent="0.2">
      <c r="A231" s="75"/>
      <c r="B231" s="76"/>
      <c r="C231" s="76"/>
      <c r="D231" s="76"/>
      <c r="E231" s="76"/>
      <c r="F231" s="75"/>
      <c r="G231" s="76"/>
      <c r="H231" s="76"/>
      <c r="I231" s="7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77" customFormat="1" ht="14.25" x14ac:dyDescent="0.2">
      <c r="A232" s="75"/>
      <c r="B232" s="76"/>
      <c r="C232" s="76"/>
      <c r="D232" s="76"/>
      <c r="E232" s="76"/>
      <c r="F232" s="75"/>
      <c r="G232" s="76"/>
      <c r="H232" s="76"/>
      <c r="I232" s="7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77" customFormat="1" ht="14.25" x14ac:dyDescent="0.2">
      <c r="A233" s="75"/>
      <c r="B233" s="76"/>
      <c r="C233" s="76"/>
      <c r="D233" s="76"/>
      <c r="E233" s="76"/>
      <c r="F233" s="75"/>
      <c r="G233" s="76"/>
      <c r="H233" s="76"/>
      <c r="I233" s="7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77" customFormat="1" ht="14.25" x14ac:dyDescent="0.2">
      <c r="A234" s="75"/>
      <c r="B234" s="76"/>
      <c r="C234" s="76"/>
      <c r="D234" s="76"/>
      <c r="E234" s="76"/>
      <c r="F234" s="75"/>
      <c r="G234" s="76"/>
      <c r="H234" s="76"/>
      <c r="I234" s="7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77" customFormat="1" ht="14.25" x14ac:dyDescent="0.2">
      <c r="A235" s="75"/>
      <c r="B235" s="76"/>
      <c r="C235" s="76"/>
      <c r="D235" s="76"/>
      <c r="E235" s="76"/>
      <c r="F235" s="75"/>
      <c r="G235" s="76"/>
      <c r="H235" s="76"/>
      <c r="I235" s="7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77" customFormat="1" ht="14.25" x14ac:dyDescent="0.2">
      <c r="A236" s="75"/>
      <c r="B236" s="76"/>
      <c r="C236" s="76"/>
      <c r="D236" s="76"/>
      <c r="E236" s="76"/>
      <c r="F236" s="75"/>
      <c r="G236" s="76"/>
      <c r="H236" s="76"/>
      <c r="I236" s="7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77" customFormat="1" ht="14.25" x14ac:dyDescent="0.2">
      <c r="A237" s="75"/>
      <c r="B237" s="76"/>
      <c r="C237" s="76"/>
      <c r="D237" s="76"/>
      <c r="E237" s="76"/>
      <c r="F237" s="75"/>
      <c r="G237" s="76"/>
      <c r="H237" s="76"/>
      <c r="I237" s="7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77" customFormat="1" ht="14.25" x14ac:dyDescent="0.2">
      <c r="A238" s="75"/>
      <c r="B238" s="76"/>
      <c r="C238" s="76"/>
      <c r="D238" s="76"/>
      <c r="E238" s="76"/>
      <c r="F238" s="75"/>
      <c r="G238" s="76"/>
      <c r="H238" s="76"/>
      <c r="I238" s="7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77" customFormat="1" ht="14.25" x14ac:dyDescent="0.2">
      <c r="A239" s="75"/>
      <c r="B239" s="76"/>
      <c r="C239" s="76"/>
      <c r="D239" s="76"/>
      <c r="E239" s="76"/>
      <c r="F239" s="75"/>
      <c r="G239" s="76"/>
      <c r="H239" s="76"/>
      <c r="I239" s="7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77" customFormat="1" ht="14.25" x14ac:dyDescent="0.2">
      <c r="A240" s="75"/>
      <c r="B240" s="76"/>
      <c r="C240" s="76"/>
      <c r="D240" s="76"/>
      <c r="E240" s="76"/>
      <c r="F240" s="75"/>
      <c r="G240" s="76"/>
      <c r="H240" s="76"/>
      <c r="I240" s="7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77" customFormat="1" ht="14.25" x14ac:dyDescent="0.2">
      <c r="A241" s="75"/>
      <c r="B241" s="76"/>
      <c r="C241" s="76"/>
      <c r="D241" s="76"/>
      <c r="E241" s="76"/>
      <c r="F241" s="75"/>
      <c r="G241" s="76"/>
      <c r="H241" s="76"/>
      <c r="I241" s="7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77" customFormat="1" ht="14.25" x14ac:dyDescent="0.2">
      <c r="A242" s="75"/>
      <c r="B242" s="76"/>
      <c r="C242" s="76"/>
      <c r="D242" s="76"/>
      <c r="E242" s="76"/>
      <c r="F242" s="75"/>
      <c r="G242" s="76"/>
      <c r="H242" s="76"/>
      <c r="I242" s="7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77" customFormat="1" ht="14.25" x14ac:dyDescent="0.2">
      <c r="A243" s="75"/>
      <c r="B243" s="76"/>
      <c r="C243" s="76"/>
      <c r="D243" s="76"/>
      <c r="E243" s="76"/>
      <c r="F243" s="75"/>
      <c r="G243" s="76"/>
      <c r="H243" s="76"/>
      <c r="I243" s="7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77" customFormat="1" ht="14.25" x14ac:dyDescent="0.2">
      <c r="A244" s="75"/>
      <c r="B244" s="76"/>
      <c r="C244" s="76"/>
      <c r="D244" s="76"/>
      <c r="E244" s="76"/>
      <c r="F244" s="75"/>
      <c r="G244" s="76"/>
      <c r="H244" s="76"/>
      <c r="I244" s="7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77" customFormat="1" ht="14.25" x14ac:dyDescent="0.2">
      <c r="A245" s="75"/>
      <c r="B245" s="76"/>
      <c r="C245" s="76"/>
      <c r="D245" s="76"/>
      <c r="E245" s="76"/>
      <c r="F245" s="75"/>
      <c r="G245" s="76"/>
      <c r="H245" s="76"/>
      <c r="I245" s="7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77" customFormat="1" ht="14.25" x14ac:dyDescent="0.2">
      <c r="A246" s="75"/>
      <c r="B246" s="76"/>
      <c r="C246" s="76"/>
      <c r="D246" s="76"/>
      <c r="E246" s="76"/>
      <c r="F246" s="75"/>
      <c r="G246" s="76"/>
      <c r="H246" s="76"/>
      <c r="I246" s="7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77" customFormat="1" ht="14.25" x14ac:dyDescent="0.2">
      <c r="A247" s="75"/>
      <c r="B247" s="76"/>
      <c r="C247" s="76"/>
      <c r="D247" s="76"/>
      <c r="E247" s="76"/>
      <c r="F247" s="75"/>
      <c r="G247" s="76"/>
      <c r="H247" s="76"/>
      <c r="I247" s="7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77" customFormat="1" ht="14.25" x14ac:dyDescent="0.2">
      <c r="A248" s="75"/>
      <c r="B248" s="76"/>
      <c r="C248" s="76"/>
      <c r="D248" s="76"/>
      <c r="E248" s="76"/>
      <c r="F248" s="75"/>
      <c r="G248" s="76"/>
      <c r="H248" s="76"/>
      <c r="I248" s="7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77" customFormat="1" ht="14.25" x14ac:dyDescent="0.2">
      <c r="A249" s="75"/>
      <c r="B249" s="76"/>
      <c r="C249" s="76"/>
      <c r="D249" s="76"/>
      <c r="E249" s="76"/>
      <c r="F249" s="75"/>
      <c r="G249" s="76"/>
      <c r="H249" s="76"/>
      <c r="I249" s="7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77" customFormat="1" ht="14.25" x14ac:dyDescent="0.2">
      <c r="A250" s="75"/>
      <c r="B250" s="76"/>
      <c r="C250" s="76"/>
      <c r="D250" s="76"/>
      <c r="E250" s="76"/>
      <c r="F250" s="75"/>
      <c r="G250" s="76"/>
      <c r="H250" s="76"/>
      <c r="I250" s="7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77" customFormat="1" ht="14.25" x14ac:dyDescent="0.2">
      <c r="A251" s="75"/>
      <c r="B251" s="76"/>
      <c r="C251" s="76"/>
      <c r="D251" s="76"/>
      <c r="E251" s="76"/>
      <c r="F251" s="75"/>
      <c r="G251" s="76"/>
      <c r="H251" s="76"/>
      <c r="I251" s="7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s="77" customFormat="1" ht="14.25" x14ac:dyDescent="0.2">
      <c r="A252" s="75"/>
      <c r="B252" s="76"/>
      <c r="C252" s="76"/>
      <c r="D252" s="76"/>
      <c r="E252" s="76"/>
      <c r="F252" s="75"/>
      <c r="G252" s="76"/>
      <c r="H252" s="76"/>
      <c r="I252" s="7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s="77" customFormat="1" ht="14.25" x14ac:dyDescent="0.2">
      <c r="A253" s="75"/>
      <c r="B253" s="76"/>
      <c r="C253" s="76"/>
      <c r="D253" s="76"/>
      <c r="E253" s="76"/>
      <c r="F253" s="75"/>
      <c r="G253" s="76"/>
      <c r="H253" s="76"/>
      <c r="I253" s="7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s="77" customFormat="1" ht="14.25" x14ac:dyDescent="0.2">
      <c r="A254" s="75"/>
      <c r="B254" s="76"/>
      <c r="C254" s="76"/>
      <c r="D254" s="76"/>
      <c r="E254" s="76"/>
      <c r="F254" s="75"/>
      <c r="G254" s="76"/>
      <c r="H254" s="76"/>
      <c r="I254" s="7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s="77" customFormat="1" ht="14.25" x14ac:dyDescent="0.2">
      <c r="A255" s="75"/>
      <c r="B255" s="76"/>
      <c r="C255" s="76"/>
      <c r="D255" s="76"/>
      <c r="E255" s="76"/>
      <c r="F255" s="75"/>
      <c r="G255" s="76"/>
      <c r="H255" s="76"/>
      <c r="I255" s="7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s="77" customFormat="1" ht="14.25" x14ac:dyDescent="0.2">
      <c r="A256" s="75"/>
      <c r="B256" s="76"/>
      <c r="C256" s="76"/>
      <c r="D256" s="76"/>
      <c r="E256" s="76"/>
      <c r="F256" s="75"/>
      <c r="G256" s="76"/>
      <c r="H256" s="76"/>
      <c r="I256" s="7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s="77" customFormat="1" ht="14.25" x14ac:dyDescent="0.2">
      <c r="A257" s="75"/>
      <c r="B257" s="76"/>
      <c r="C257" s="76"/>
      <c r="D257" s="76"/>
      <c r="E257" s="76"/>
      <c r="F257" s="75"/>
      <c r="G257" s="76"/>
      <c r="H257" s="76"/>
      <c r="I257" s="7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s="77" customFormat="1" ht="14.25" x14ac:dyDescent="0.2">
      <c r="A258" s="75"/>
      <c r="B258" s="76"/>
      <c r="C258" s="76"/>
      <c r="D258" s="76"/>
      <c r="E258" s="76"/>
      <c r="F258" s="75"/>
      <c r="G258" s="76"/>
      <c r="H258" s="76"/>
      <c r="I258" s="7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s="77" customFormat="1" ht="14.25" x14ac:dyDescent="0.2">
      <c r="A259" s="75"/>
      <c r="B259" s="76"/>
      <c r="C259" s="76"/>
      <c r="D259" s="76"/>
      <c r="E259" s="76"/>
      <c r="F259" s="75"/>
      <c r="G259" s="76"/>
      <c r="H259" s="76"/>
      <c r="I259" s="7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s="77" customFormat="1" ht="14.25" x14ac:dyDescent="0.2">
      <c r="A260" s="75"/>
      <c r="B260" s="76"/>
      <c r="C260" s="76"/>
      <c r="D260" s="76"/>
      <c r="E260" s="76"/>
      <c r="F260" s="75"/>
      <c r="G260" s="76"/>
      <c r="H260" s="76"/>
      <c r="I260" s="7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s="77" customFormat="1" ht="14.25" x14ac:dyDescent="0.2">
      <c r="A261" s="75"/>
      <c r="B261" s="76"/>
      <c r="C261" s="76"/>
      <c r="D261" s="76"/>
      <c r="E261" s="76"/>
      <c r="F261" s="75"/>
      <c r="G261" s="76"/>
      <c r="H261" s="76"/>
      <c r="I261" s="7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s="77" customFormat="1" ht="14.25" x14ac:dyDescent="0.2">
      <c r="A262" s="75"/>
      <c r="B262" s="76"/>
      <c r="C262" s="76"/>
      <c r="D262" s="76"/>
      <c r="E262" s="76"/>
      <c r="F262" s="75"/>
      <c r="G262" s="76"/>
      <c r="H262" s="76"/>
      <c r="I262" s="7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s="77" customFormat="1" ht="14.25" x14ac:dyDescent="0.2">
      <c r="A263" s="75"/>
      <c r="B263" s="76"/>
      <c r="C263" s="76"/>
      <c r="D263" s="76"/>
      <c r="E263" s="76"/>
      <c r="F263" s="75"/>
      <c r="G263" s="76"/>
      <c r="H263" s="76"/>
      <c r="I263" s="7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s="77" customFormat="1" ht="14.25" x14ac:dyDescent="0.2">
      <c r="A264" s="75"/>
      <c r="B264" s="76"/>
      <c r="C264" s="76"/>
      <c r="D264" s="76"/>
      <c r="E264" s="76"/>
      <c r="F264" s="75"/>
      <c r="G264" s="76"/>
      <c r="H264" s="76"/>
      <c r="I264" s="7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s="77" customFormat="1" ht="14.25" x14ac:dyDescent="0.2">
      <c r="A265" s="75"/>
      <c r="B265" s="76"/>
      <c r="C265" s="76"/>
      <c r="D265" s="76"/>
      <c r="E265" s="76"/>
      <c r="F265" s="75"/>
      <c r="G265" s="76"/>
      <c r="H265" s="76"/>
      <c r="I265" s="7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s="77" customFormat="1" ht="14.25" x14ac:dyDescent="0.2">
      <c r="A266" s="75"/>
      <c r="B266" s="76"/>
      <c r="C266" s="76"/>
      <c r="D266" s="76"/>
      <c r="E266" s="76"/>
      <c r="F266" s="75"/>
      <c r="G266" s="76"/>
      <c r="H266" s="76"/>
      <c r="I266" s="7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s="77" customFormat="1" ht="14.25" x14ac:dyDescent="0.2">
      <c r="A267" s="75"/>
      <c r="B267" s="76"/>
      <c r="C267" s="76"/>
      <c r="D267" s="76"/>
      <c r="E267" s="76"/>
      <c r="F267" s="75"/>
      <c r="G267" s="76"/>
      <c r="H267" s="76"/>
      <c r="I267" s="7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s="77" customFormat="1" ht="14.25" x14ac:dyDescent="0.2">
      <c r="A268" s="75"/>
      <c r="B268" s="76"/>
      <c r="C268" s="76"/>
      <c r="D268" s="76"/>
      <c r="E268" s="76"/>
      <c r="F268" s="75"/>
      <c r="G268" s="76"/>
      <c r="H268" s="76"/>
      <c r="I268" s="7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s="77" customFormat="1" ht="14.25" x14ac:dyDescent="0.2">
      <c r="A269" s="75"/>
      <c r="B269" s="76"/>
      <c r="C269" s="76"/>
      <c r="D269" s="76"/>
      <c r="E269" s="76"/>
      <c r="F269" s="75"/>
      <c r="G269" s="76"/>
      <c r="H269" s="76"/>
      <c r="I269" s="7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s="77" customFormat="1" ht="14.25" x14ac:dyDescent="0.2">
      <c r="A270" s="75"/>
      <c r="B270" s="76"/>
      <c r="C270" s="76"/>
      <c r="D270" s="76"/>
      <c r="E270" s="76"/>
      <c r="F270" s="75"/>
      <c r="G270" s="76"/>
      <c r="H270" s="76"/>
      <c r="I270" s="7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s="77" customFormat="1" ht="14.25" x14ac:dyDescent="0.2">
      <c r="A271" s="75"/>
      <c r="B271" s="76"/>
      <c r="C271" s="76"/>
      <c r="D271" s="76"/>
      <c r="E271" s="76"/>
      <c r="F271" s="75"/>
      <c r="G271" s="76"/>
      <c r="H271" s="76"/>
      <c r="I271" s="7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s="77" customFormat="1" ht="14.25" x14ac:dyDescent="0.2">
      <c r="A272" s="75"/>
      <c r="B272" s="76"/>
      <c r="C272" s="76"/>
      <c r="D272" s="76"/>
      <c r="E272" s="76"/>
      <c r="F272" s="75"/>
      <c r="G272" s="76"/>
      <c r="H272" s="76"/>
      <c r="I272" s="7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s="77" customFormat="1" ht="14.25" x14ac:dyDescent="0.2">
      <c r="A273" s="75"/>
      <c r="B273" s="76"/>
      <c r="C273" s="76"/>
      <c r="D273" s="76"/>
      <c r="E273" s="76"/>
      <c r="F273" s="75"/>
      <c r="G273" s="76"/>
      <c r="H273" s="76"/>
      <c r="I273" s="7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s="77" customFormat="1" ht="14.25" x14ac:dyDescent="0.2">
      <c r="A274" s="75"/>
      <c r="B274" s="76"/>
      <c r="C274" s="76"/>
      <c r="D274" s="76"/>
      <c r="E274" s="76"/>
      <c r="F274" s="75"/>
      <c r="G274" s="76"/>
      <c r="H274" s="76"/>
      <c r="I274" s="7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s="77" customFormat="1" ht="14.25" x14ac:dyDescent="0.2">
      <c r="A275" s="75"/>
      <c r="B275" s="76"/>
      <c r="C275" s="76"/>
      <c r="D275" s="76"/>
      <c r="E275" s="76"/>
      <c r="F275" s="75"/>
      <c r="G275" s="76"/>
      <c r="H275" s="76"/>
      <c r="I275" s="7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s="77" customFormat="1" ht="14.25" x14ac:dyDescent="0.2">
      <c r="A276" s="75"/>
      <c r="B276" s="76"/>
      <c r="C276" s="76"/>
      <c r="D276" s="76"/>
      <c r="E276" s="76"/>
      <c r="F276" s="75"/>
      <c r="G276" s="76"/>
      <c r="H276" s="76"/>
      <c r="I276" s="7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s="77" customFormat="1" ht="14.25" x14ac:dyDescent="0.2">
      <c r="A277" s="75"/>
      <c r="B277" s="76"/>
      <c r="C277" s="76"/>
      <c r="D277" s="76"/>
      <c r="E277" s="76"/>
      <c r="F277" s="75"/>
      <c r="G277" s="76"/>
      <c r="H277" s="76"/>
      <c r="I277" s="7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s="77" customFormat="1" ht="14.25" x14ac:dyDescent="0.2">
      <c r="A278" s="75"/>
      <c r="B278" s="76"/>
      <c r="C278" s="76"/>
      <c r="D278" s="76"/>
      <c r="E278" s="76"/>
      <c r="F278" s="75"/>
      <c r="G278" s="76"/>
      <c r="H278" s="76"/>
      <c r="I278" s="7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s="77" customFormat="1" ht="14.25" x14ac:dyDescent="0.2">
      <c r="A279" s="75"/>
      <c r="B279" s="76"/>
      <c r="C279" s="76"/>
      <c r="D279" s="76"/>
      <c r="E279" s="76"/>
      <c r="F279" s="75"/>
      <c r="G279" s="76"/>
      <c r="H279" s="76"/>
      <c r="I279" s="7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s="77" customFormat="1" ht="14.25" x14ac:dyDescent="0.2">
      <c r="A280" s="75"/>
      <c r="B280" s="76"/>
      <c r="C280" s="76"/>
      <c r="D280" s="76"/>
      <c r="E280" s="76"/>
      <c r="F280" s="75"/>
      <c r="G280" s="76"/>
      <c r="H280" s="76"/>
      <c r="I280" s="7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s="77" customFormat="1" ht="14.25" x14ac:dyDescent="0.2">
      <c r="A281" s="75"/>
      <c r="B281" s="76"/>
      <c r="C281" s="76"/>
      <c r="D281" s="76"/>
      <c r="E281" s="76"/>
      <c r="F281" s="75"/>
      <c r="G281" s="76"/>
      <c r="H281" s="76"/>
      <c r="I281" s="7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s="77" customFormat="1" ht="14.25" x14ac:dyDescent="0.2">
      <c r="A282" s="75"/>
      <c r="B282" s="76"/>
      <c r="C282" s="76"/>
      <c r="D282" s="76"/>
      <c r="E282" s="76"/>
      <c r="F282" s="75"/>
      <c r="G282" s="76"/>
      <c r="H282" s="76"/>
      <c r="I282" s="7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s="77" customFormat="1" ht="14.25" x14ac:dyDescent="0.2">
      <c r="A283" s="75"/>
      <c r="B283" s="76"/>
      <c r="C283" s="76"/>
      <c r="D283" s="76"/>
      <c r="E283" s="76"/>
      <c r="F283" s="75"/>
      <c r="G283" s="76"/>
      <c r="H283" s="76"/>
      <c r="I283" s="7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s="77" customFormat="1" ht="14.25" x14ac:dyDescent="0.2">
      <c r="A284" s="75"/>
      <c r="B284" s="76"/>
      <c r="C284" s="76"/>
      <c r="D284" s="76"/>
      <c r="E284" s="76"/>
      <c r="F284" s="75"/>
      <c r="G284" s="76"/>
      <c r="H284" s="76"/>
      <c r="I284" s="7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s="77" customFormat="1" ht="14.25" x14ac:dyDescent="0.2">
      <c r="A285" s="75"/>
      <c r="B285" s="76"/>
      <c r="C285" s="76"/>
      <c r="D285" s="76"/>
      <c r="E285" s="76"/>
      <c r="F285" s="75"/>
      <c r="G285" s="76"/>
      <c r="H285" s="76"/>
      <c r="I285" s="7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s="77" customFormat="1" ht="14.25" x14ac:dyDescent="0.2">
      <c r="A286" s="75"/>
      <c r="B286" s="76"/>
      <c r="C286" s="76"/>
      <c r="D286" s="76"/>
      <c r="E286" s="76"/>
      <c r="F286" s="75"/>
      <c r="G286" s="76"/>
      <c r="H286" s="76"/>
      <c r="I286" s="7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s="77" customFormat="1" ht="14.25" x14ac:dyDescent="0.2">
      <c r="A287" s="75"/>
      <c r="B287" s="76"/>
      <c r="C287" s="76"/>
      <c r="D287" s="76"/>
      <c r="E287" s="76"/>
      <c r="F287" s="75"/>
      <c r="G287" s="76"/>
      <c r="H287" s="76"/>
      <c r="I287" s="7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s="77" customFormat="1" ht="14.25" x14ac:dyDescent="0.2">
      <c r="A288" s="75"/>
      <c r="B288" s="76"/>
      <c r="C288" s="76"/>
      <c r="D288" s="76"/>
      <c r="E288" s="76"/>
      <c r="F288" s="75"/>
      <c r="G288" s="76"/>
      <c r="H288" s="76"/>
      <c r="I288" s="7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s="77" customFormat="1" ht="14.25" x14ac:dyDescent="0.2">
      <c r="A289" s="75"/>
      <c r="B289" s="76"/>
      <c r="C289" s="76"/>
      <c r="D289" s="76"/>
      <c r="E289" s="76"/>
      <c r="F289" s="75"/>
      <c r="G289" s="76"/>
      <c r="H289" s="76"/>
      <c r="I289" s="7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s="77" customFormat="1" ht="14.25" x14ac:dyDescent="0.2">
      <c r="A290" s="75"/>
      <c r="B290" s="76"/>
      <c r="C290" s="76"/>
      <c r="D290" s="76"/>
      <c r="E290" s="76"/>
      <c r="F290" s="75"/>
      <c r="G290" s="76"/>
      <c r="H290" s="76"/>
      <c r="I290" s="7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s="77" customFormat="1" ht="14.25" x14ac:dyDescent="0.2">
      <c r="A291" s="75"/>
      <c r="B291" s="76"/>
      <c r="C291" s="76"/>
      <c r="D291" s="76"/>
      <c r="E291" s="76"/>
      <c r="F291" s="75"/>
      <c r="G291" s="76"/>
      <c r="H291" s="76"/>
      <c r="I291" s="7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s="77" customFormat="1" ht="14.25" x14ac:dyDescent="0.2">
      <c r="A292" s="75"/>
      <c r="B292" s="76"/>
      <c r="C292" s="76"/>
      <c r="D292" s="76"/>
      <c r="E292" s="76"/>
      <c r="F292" s="75"/>
      <c r="G292" s="76"/>
      <c r="H292" s="76"/>
      <c r="I292" s="7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s="77" customFormat="1" ht="14.25" x14ac:dyDescent="0.2">
      <c r="A293" s="75"/>
      <c r="B293" s="76"/>
      <c r="C293" s="76"/>
      <c r="D293" s="76"/>
      <c r="E293" s="76"/>
      <c r="F293" s="75"/>
      <c r="G293" s="76"/>
      <c r="H293" s="76"/>
      <c r="I293" s="7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s="77" customFormat="1" ht="14.25" x14ac:dyDescent="0.2">
      <c r="A294" s="75"/>
      <c r="B294" s="76"/>
      <c r="C294" s="76"/>
      <c r="D294" s="76"/>
      <c r="E294" s="76"/>
      <c r="F294" s="75"/>
      <c r="G294" s="76"/>
      <c r="H294" s="76"/>
      <c r="I294" s="7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s="77" customFormat="1" ht="14.25" x14ac:dyDescent="0.2">
      <c r="A295" s="75"/>
      <c r="B295" s="76"/>
      <c r="C295" s="76"/>
      <c r="D295" s="76"/>
      <c r="E295" s="76"/>
      <c r="F295" s="75"/>
      <c r="G295" s="76"/>
      <c r="H295" s="76"/>
      <c r="I295" s="7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s="77" customFormat="1" ht="14.25" x14ac:dyDescent="0.2">
      <c r="A296" s="75"/>
      <c r="B296" s="76"/>
      <c r="C296" s="76"/>
      <c r="D296" s="76"/>
      <c r="E296" s="76"/>
      <c r="F296" s="75"/>
      <c r="G296" s="76"/>
      <c r="H296" s="76"/>
      <c r="I296" s="7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s="77" customFormat="1" ht="14.25" x14ac:dyDescent="0.2">
      <c r="A297" s="75"/>
      <c r="B297" s="76"/>
      <c r="C297" s="76"/>
      <c r="D297" s="76"/>
      <c r="E297" s="76"/>
      <c r="F297" s="75"/>
      <c r="G297" s="76"/>
      <c r="H297" s="76"/>
      <c r="I297" s="7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s="77" customFormat="1" ht="14.25" x14ac:dyDescent="0.2">
      <c r="A298" s="75"/>
      <c r="B298" s="76"/>
      <c r="C298" s="76"/>
      <c r="D298" s="76"/>
      <c r="E298" s="76"/>
      <c r="F298" s="75"/>
      <c r="G298" s="76"/>
      <c r="H298" s="76"/>
      <c r="I298" s="7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s="77" customFormat="1" ht="14.25" x14ac:dyDescent="0.2">
      <c r="A299" s="75"/>
      <c r="B299" s="76"/>
      <c r="C299" s="76"/>
      <c r="D299" s="76"/>
      <c r="E299" s="76"/>
      <c r="F299" s="75"/>
      <c r="G299" s="76"/>
      <c r="H299" s="76"/>
      <c r="I299" s="7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s="77" customFormat="1" ht="14.25" x14ac:dyDescent="0.2">
      <c r="A300" s="75"/>
      <c r="B300" s="76"/>
      <c r="C300" s="76"/>
      <c r="D300" s="76"/>
      <c r="E300" s="76"/>
      <c r="F300" s="75"/>
      <c r="G300" s="76"/>
      <c r="H300" s="76"/>
      <c r="I300" s="7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s="77" customFormat="1" ht="14.25" x14ac:dyDescent="0.2">
      <c r="A301" s="75"/>
      <c r="B301" s="76"/>
      <c r="C301" s="76"/>
      <c r="D301" s="76"/>
      <c r="E301" s="76"/>
      <c r="F301" s="75"/>
      <c r="G301" s="76"/>
      <c r="H301" s="76"/>
      <c r="I301" s="7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s="77" customFormat="1" ht="14.25" x14ac:dyDescent="0.2">
      <c r="A302" s="75"/>
      <c r="B302" s="76"/>
      <c r="C302" s="76"/>
      <c r="D302" s="76"/>
      <c r="E302" s="76"/>
      <c r="F302" s="75"/>
      <c r="G302" s="76"/>
      <c r="H302" s="76"/>
      <c r="I302" s="7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s="77" customFormat="1" ht="14.25" x14ac:dyDescent="0.2">
      <c r="A303" s="75"/>
      <c r="B303" s="76"/>
      <c r="C303" s="76"/>
      <c r="D303" s="76"/>
      <c r="E303" s="76"/>
      <c r="F303" s="75"/>
      <c r="G303" s="76"/>
      <c r="H303" s="76"/>
      <c r="I303" s="7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s="77" customFormat="1" ht="14.25" x14ac:dyDescent="0.2">
      <c r="A304" s="75"/>
      <c r="B304" s="76"/>
      <c r="C304" s="76"/>
      <c r="D304" s="76"/>
      <c r="E304" s="76"/>
      <c r="F304" s="75"/>
      <c r="G304" s="76"/>
      <c r="H304" s="76"/>
      <c r="I304" s="7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s="77" customFormat="1" ht="14.25" x14ac:dyDescent="0.2">
      <c r="A305" s="75"/>
      <c r="B305" s="76"/>
      <c r="C305" s="76"/>
      <c r="D305" s="76"/>
      <c r="E305" s="76"/>
      <c r="F305" s="75"/>
      <c r="G305" s="76"/>
      <c r="H305" s="76"/>
      <c r="I305" s="7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s="77" customFormat="1" ht="14.25" x14ac:dyDescent="0.2">
      <c r="A306" s="75"/>
      <c r="B306" s="76"/>
      <c r="C306" s="76"/>
      <c r="D306" s="76"/>
      <c r="E306" s="76"/>
      <c r="F306" s="75"/>
      <c r="G306" s="76"/>
      <c r="H306" s="76"/>
      <c r="I306" s="7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s="77" customFormat="1" ht="14.25" x14ac:dyDescent="0.2">
      <c r="A307" s="75"/>
      <c r="B307" s="76"/>
      <c r="C307" s="76"/>
      <c r="D307" s="76"/>
      <c r="E307" s="76"/>
      <c r="F307" s="75"/>
      <c r="G307" s="76"/>
      <c r="H307" s="76"/>
      <c r="I307" s="7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s="77" customFormat="1" ht="14.25" x14ac:dyDescent="0.2">
      <c r="A308" s="75"/>
      <c r="B308" s="76"/>
      <c r="C308" s="76"/>
      <c r="D308" s="76"/>
      <c r="E308" s="76"/>
      <c r="F308" s="75"/>
      <c r="G308" s="76"/>
      <c r="H308" s="76"/>
      <c r="I308" s="7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s="77" customFormat="1" ht="14.25" x14ac:dyDescent="0.2">
      <c r="A309" s="75"/>
      <c r="B309" s="76"/>
      <c r="C309" s="76"/>
      <c r="D309" s="76"/>
      <c r="E309" s="76"/>
      <c r="F309" s="75"/>
      <c r="G309" s="76"/>
      <c r="H309" s="76"/>
      <c r="I309" s="7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s="77" customFormat="1" ht="14.25" x14ac:dyDescent="0.2">
      <c r="A310" s="75"/>
      <c r="B310" s="76"/>
      <c r="C310" s="76"/>
      <c r="D310" s="76"/>
      <c r="E310" s="76"/>
      <c r="F310" s="75"/>
      <c r="G310" s="76"/>
      <c r="H310" s="76"/>
      <c r="I310" s="7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s="77" customFormat="1" ht="14.25" x14ac:dyDescent="0.2">
      <c r="A311" s="75"/>
      <c r="B311" s="76"/>
      <c r="C311" s="76"/>
      <c r="D311" s="76"/>
      <c r="E311" s="76"/>
      <c r="F311" s="75"/>
      <c r="G311" s="76"/>
      <c r="H311" s="76"/>
      <c r="I311" s="7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s="77" customFormat="1" ht="14.25" x14ac:dyDescent="0.2">
      <c r="A312" s="75"/>
      <c r="B312" s="76"/>
      <c r="C312" s="76"/>
      <c r="D312" s="76"/>
      <c r="E312" s="76"/>
      <c r="F312" s="75"/>
      <c r="G312" s="76"/>
      <c r="H312" s="76"/>
      <c r="I312" s="7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s="77" customFormat="1" ht="14.25" x14ac:dyDescent="0.2">
      <c r="A313" s="75"/>
      <c r="B313" s="76"/>
      <c r="C313" s="76"/>
      <c r="D313" s="76"/>
      <c r="E313" s="76"/>
      <c r="F313" s="75"/>
      <c r="G313" s="76"/>
      <c r="H313" s="76"/>
      <c r="I313" s="7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s="77" customFormat="1" ht="14.25" x14ac:dyDescent="0.2">
      <c r="A314" s="75"/>
      <c r="B314" s="76"/>
      <c r="C314" s="76"/>
      <c r="D314" s="76"/>
      <c r="E314" s="76"/>
      <c r="F314" s="75"/>
      <c r="G314" s="76"/>
      <c r="H314" s="76"/>
      <c r="I314" s="7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s="77" customFormat="1" ht="14.25" x14ac:dyDescent="0.2">
      <c r="A315" s="75"/>
      <c r="B315" s="76"/>
      <c r="C315" s="76"/>
      <c r="D315" s="76"/>
      <c r="E315" s="76"/>
      <c r="F315" s="75"/>
      <c r="G315" s="76"/>
      <c r="H315" s="76"/>
      <c r="I315" s="7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s="77" customFormat="1" ht="14.25" x14ac:dyDescent="0.2">
      <c r="A316" s="75"/>
      <c r="B316" s="76"/>
      <c r="C316" s="76"/>
      <c r="D316" s="76"/>
      <c r="E316" s="76"/>
      <c r="F316" s="75"/>
      <c r="G316" s="76"/>
      <c r="H316" s="76"/>
      <c r="I316" s="7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s="77" customFormat="1" ht="14.25" x14ac:dyDescent="0.2">
      <c r="A317" s="75"/>
      <c r="B317" s="76"/>
      <c r="C317" s="76"/>
      <c r="D317" s="76"/>
      <c r="E317" s="76"/>
      <c r="F317" s="75"/>
      <c r="G317" s="76"/>
      <c r="H317" s="76"/>
      <c r="I317" s="7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s="77" customFormat="1" ht="14.25" x14ac:dyDescent="0.2">
      <c r="A318" s="75"/>
      <c r="B318" s="76"/>
      <c r="C318" s="76"/>
      <c r="D318" s="76"/>
      <c r="E318" s="76"/>
      <c r="F318" s="75"/>
      <c r="G318" s="76"/>
      <c r="H318" s="76"/>
      <c r="I318" s="7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s="77" customFormat="1" ht="14.25" x14ac:dyDescent="0.2">
      <c r="A319" s="75"/>
      <c r="B319" s="76"/>
      <c r="C319" s="76"/>
      <c r="D319" s="76"/>
      <c r="E319" s="76"/>
      <c r="F319" s="75"/>
      <c r="G319" s="76"/>
      <c r="H319" s="76"/>
      <c r="I319" s="7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s="77" customFormat="1" ht="14.25" x14ac:dyDescent="0.2">
      <c r="A320" s="75"/>
      <c r="B320" s="76"/>
      <c r="C320" s="76"/>
      <c r="D320" s="76"/>
      <c r="E320" s="76"/>
      <c r="F320" s="75"/>
      <c r="G320" s="76"/>
      <c r="H320" s="76"/>
      <c r="I320" s="7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s="77" customFormat="1" ht="14.25" x14ac:dyDescent="0.2">
      <c r="A321" s="75"/>
      <c r="B321" s="76"/>
      <c r="C321" s="76"/>
      <c r="D321" s="76"/>
      <c r="E321" s="76"/>
      <c r="F321" s="75"/>
      <c r="G321" s="76"/>
      <c r="H321" s="76"/>
      <c r="I321" s="7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s="77" customFormat="1" ht="14.25" x14ac:dyDescent="0.2">
      <c r="A322" s="75"/>
      <c r="B322" s="76"/>
      <c r="C322" s="76"/>
      <c r="D322" s="76"/>
      <c r="E322" s="76"/>
      <c r="F322" s="75"/>
      <c r="G322" s="76"/>
      <c r="H322" s="76"/>
      <c r="I322" s="7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s="77" customFormat="1" ht="14.25" x14ac:dyDescent="0.2">
      <c r="A323" s="75"/>
      <c r="B323" s="76"/>
      <c r="C323" s="76"/>
      <c r="D323" s="76"/>
      <c r="E323" s="76"/>
      <c r="F323" s="75"/>
      <c r="G323" s="76"/>
      <c r="H323" s="76"/>
      <c r="I323" s="7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s="77" customFormat="1" ht="14.25" x14ac:dyDescent="0.2">
      <c r="A324" s="75"/>
      <c r="B324" s="76"/>
      <c r="C324" s="76"/>
      <c r="D324" s="76"/>
      <c r="E324" s="76"/>
      <c r="F324" s="75"/>
      <c r="G324" s="76"/>
      <c r="H324" s="76"/>
      <c r="I324" s="7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s="77" customFormat="1" ht="14.25" x14ac:dyDescent="0.2">
      <c r="A325" s="75"/>
      <c r="B325" s="76"/>
      <c r="C325" s="76"/>
      <c r="D325" s="76"/>
      <c r="E325" s="76"/>
      <c r="F325" s="75"/>
      <c r="G325" s="76"/>
      <c r="H325" s="76"/>
      <c r="I325" s="7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s="77" customFormat="1" ht="14.25" x14ac:dyDescent="0.2">
      <c r="A326" s="75"/>
      <c r="B326" s="76"/>
      <c r="C326" s="76"/>
      <c r="D326" s="76"/>
      <c r="E326" s="76"/>
      <c r="F326" s="75"/>
      <c r="G326" s="76"/>
      <c r="H326" s="76"/>
      <c r="I326" s="7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s="77" customFormat="1" ht="14.25" x14ac:dyDescent="0.2">
      <c r="A327" s="75"/>
      <c r="B327" s="76"/>
      <c r="C327" s="76"/>
      <c r="D327" s="76"/>
      <c r="E327" s="76"/>
      <c r="F327" s="75"/>
      <c r="G327" s="76"/>
      <c r="H327" s="76"/>
      <c r="I327" s="7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s="77" customFormat="1" ht="14.25" x14ac:dyDescent="0.2">
      <c r="A328" s="75"/>
      <c r="B328" s="76"/>
      <c r="C328" s="76"/>
      <c r="D328" s="76"/>
      <c r="E328" s="76"/>
      <c r="F328" s="75"/>
      <c r="G328" s="76"/>
      <c r="H328" s="76"/>
      <c r="I328" s="7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s="77" customFormat="1" ht="14.25" x14ac:dyDescent="0.2">
      <c r="A329" s="75"/>
      <c r="B329" s="76"/>
      <c r="C329" s="76"/>
      <c r="D329" s="76"/>
      <c r="E329" s="76"/>
      <c r="F329" s="75"/>
      <c r="G329" s="76"/>
      <c r="H329" s="76"/>
      <c r="I329" s="7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s="77" customFormat="1" ht="14.25" x14ac:dyDescent="0.2">
      <c r="A330" s="75"/>
      <c r="B330" s="76"/>
      <c r="C330" s="76"/>
      <c r="D330" s="76"/>
      <c r="E330" s="76"/>
      <c r="F330" s="75"/>
      <c r="G330" s="76"/>
      <c r="H330" s="76"/>
      <c r="I330" s="7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s="77" customFormat="1" ht="14.25" x14ac:dyDescent="0.2">
      <c r="A331" s="75"/>
      <c r="B331" s="76"/>
      <c r="C331" s="76"/>
      <c r="D331" s="76"/>
      <c r="E331" s="76"/>
      <c r="F331" s="75"/>
      <c r="G331" s="76"/>
      <c r="H331" s="76"/>
      <c r="I331" s="7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s="77" customFormat="1" ht="14.25" x14ac:dyDescent="0.2">
      <c r="A332" s="75"/>
      <c r="B332" s="76"/>
      <c r="C332" s="76"/>
      <c r="D332" s="76"/>
      <c r="E332" s="76"/>
      <c r="F332" s="75"/>
      <c r="G332" s="76"/>
      <c r="H332" s="76"/>
      <c r="I332" s="7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s="77" customFormat="1" ht="14.25" x14ac:dyDescent="0.2">
      <c r="A333" s="75"/>
      <c r="B333" s="76"/>
      <c r="C333" s="76"/>
      <c r="D333" s="76"/>
      <c r="E333" s="76"/>
      <c r="F333" s="75"/>
      <c r="G333" s="76"/>
      <c r="H333" s="76"/>
      <c r="I333" s="7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s="77" customFormat="1" ht="14.25" x14ac:dyDescent="0.2">
      <c r="A334" s="75"/>
      <c r="B334" s="76"/>
      <c r="C334" s="76"/>
      <c r="D334" s="76"/>
      <c r="E334" s="76"/>
      <c r="F334" s="75"/>
      <c r="G334" s="76"/>
      <c r="H334" s="76"/>
      <c r="I334" s="7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s="77" customFormat="1" ht="14.25" x14ac:dyDescent="0.2">
      <c r="A335" s="75"/>
      <c r="B335" s="76"/>
      <c r="C335" s="76"/>
      <c r="D335" s="76"/>
      <c r="E335" s="76"/>
      <c r="F335" s="75"/>
      <c r="G335" s="76"/>
      <c r="H335" s="76"/>
      <c r="I335" s="7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s="77" customFormat="1" ht="14.25" x14ac:dyDescent="0.2">
      <c r="A336" s="75"/>
      <c r="B336" s="76"/>
      <c r="C336" s="76"/>
      <c r="D336" s="76"/>
      <c r="E336" s="76"/>
      <c r="F336" s="75"/>
      <c r="G336" s="76"/>
      <c r="H336" s="76"/>
      <c r="I336" s="7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s="77" customFormat="1" ht="14.25" x14ac:dyDescent="0.2">
      <c r="A337" s="75"/>
      <c r="B337" s="76"/>
      <c r="C337" s="76"/>
      <c r="D337" s="76"/>
      <c r="E337" s="76"/>
      <c r="F337" s="75"/>
      <c r="G337" s="76"/>
      <c r="H337" s="76"/>
      <c r="I337" s="7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s="77" customFormat="1" ht="14.25" x14ac:dyDescent="0.2">
      <c r="A338" s="75"/>
      <c r="B338" s="76"/>
      <c r="C338" s="76"/>
      <c r="D338" s="76"/>
      <c r="E338" s="76"/>
      <c r="F338" s="75"/>
      <c r="G338" s="76"/>
      <c r="H338" s="76"/>
      <c r="I338" s="7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s="77" customFormat="1" ht="14.25" x14ac:dyDescent="0.2">
      <c r="A339" s="75"/>
      <c r="B339" s="76"/>
      <c r="C339" s="76"/>
      <c r="D339" s="76"/>
      <c r="E339" s="76"/>
      <c r="F339" s="75"/>
      <c r="G339" s="76"/>
      <c r="H339" s="76"/>
      <c r="I339" s="7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s="77" customFormat="1" ht="14.25" x14ac:dyDescent="0.2">
      <c r="A340" s="75"/>
      <c r="B340" s="76"/>
      <c r="C340" s="76"/>
      <c r="D340" s="76"/>
      <c r="E340" s="76"/>
      <c r="F340" s="75"/>
      <c r="G340" s="76"/>
      <c r="H340" s="76"/>
      <c r="I340" s="7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s="77" customFormat="1" ht="14.25" x14ac:dyDescent="0.2">
      <c r="A341" s="75"/>
      <c r="B341" s="76"/>
      <c r="C341" s="76"/>
      <c r="D341" s="76"/>
      <c r="E341" s="76"/>
      <c r="F341" s="75"/>
      <c r="G341" s="76"/>
      <c r="H341" s="76"/>
      <c r="I341" s="7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s="77" customFormat="1" ht="14.25" x14ac:dyDescent="0.2">
      <c r="A342" s="75"/>
      <c r="B342" s="76"/>
      <c r="C342" s="76"/>
      <c r="D342" s="76"/>
      <c r="E342" s="76"/>
      <c r="F342" s="75"/>
      <c r="G342" s="76"/>
      <c r="H342" s="76"/>
      <c r="I342" s="7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s="77" customFormat="1" ht="14.25" x14ac:dyDescent="0.2">
      <c r="A343" s="75"/>
      <c r="B343" s="76"/>
      <c r="C343" s="76"/>
      <c r="D343" s="76"/>
      <c r="E343" s="76"/>
      <c r="F343" s="75"/>
      <c r="G343" s="76"/>
      <c r="H343" s="76"/>
      <c r="I343" s="7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s="77" customFormat="1" ht="14.25" x14ac:dyDescent="0.2">
      <c r="A344" s="75"/>
      <c r="B344" s="76"/>
      <c r="C344" s="76"/>
      <c r="D344" s="76"/>
      <c r="E344" s="76"/>
      <c r="F344" s="75"/>
      <c r="G344" s="76"/>
      <c r="H344" s="76"/>
      <c r="I344" s="7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s="77" customFormat="1" ht="14.25" x14ac:dyDescent="0.2">
      <c r="A345" s="75"/>
      <c r="B345" s="76"/>
      <c r="C345" s="76"/>
      <c r="D345" s="76"/>
      <c r="E345" s="76"/>
      <c r="F345" s="75"/>
      <c r="G345" s="76"/>
      <c r="H345" s="76"/>
      <c r="I345" s="7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s="77" customFormat="1" ht="14.25" x14ac:dyDescent="0.2">
      <c r="A346" s="75"/>
      <c r="B346" s="76"/>
      <c r="C346" s="76"/>
      <c r="D346" s="76"/>
      <c r="E346" s="76"/>
      <c r="F346" s="75"/>
      <c r="G346" s="76"/>
      <c r="H346" s="76"/>
      <c r="I346" s="7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s="77" customFormat="1" ht="14.25" x14ac:dyDescent="0.2">
      <c r="A347" s="75"/>
      <c r="B347" s="76"/>
      <c r="C347" s="76"/>
      <c r="D347" s="76"/>
      <c r="E347" s="76"/>
      <c r="F347" s="75"/>
      <c r="G347" s="76"/>
      <c r="H347" s="76"/>
      <c r="I347" s="7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s="77" customFormat="1" ht="14.25" x14ac:dyDescent="0.2">
      <c r="A348" s="75"/>
      <c r="B348" s="76"/>
      <c r="C348" s="76"/>
      <c r="D348" s="76"/>
      <c r="E348" s="76"/>
      <c r="F348" s="75"/>
      <c r="G348" s="76"/>
      <c r="H348" s="76"/>
      <c r="I348" s="7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s="77" customFormat="1" ht="14.25" x14ac:dyDescent="0.2">
      <c r="A349" s="75"/>
      <c r="B349" s="76"/>
      <c r="C349" s="76"/>
      <c r="D349" s="76"/>
      <c r="E349" s="76"/>
      <c r="F349" s="75"/>
      <c r="G349" s="76"/>
      <c r="H349" s="76"/>
      <c r="I349" s="7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s="77" customFormat="1" ht="14.25" x14ac:dyDescent="0.2">
      <c r="A350" s="75"/>
      <c r="B350" s="76"/>
      <c r="C350" s="76"/>
      <c r="D350" s="76"/>
      <c r="E350" s="76"/>
      <c r="F350" s="75"/>
      <c r="G350" s="76"/>
      <c r="H350" s="76"/>
      <c r="I350" s="7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s="77" customFormat="1" ht="14.25" x14ac:dyDescent="0.2">
      <c r="A351" s="75"/>
      <c r="B351" s="76"/>
      <c r="C351" s="76"/>
      <c r="D351" s="76"/>
      <c r="E351" s="76"/>
      <c r="F351" s="75"/>
      <c r="G351" s="76"/>
      <c r="H351" s="76"/>
      <c r="I351" s="7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s="77" customFormat="1" ht="14.25" x14ac:dyDescent="0.2">
      <c r="A352" s="75"/>
      <c r="B352" s="76"/>
      <c r="C352" s="76"/>
      <c r="D352" s="76"/>
      <c r="E352" s="76"/>
      <c r="F352" s="75"/>
      <c r="G352" s="76"/>
      <c r="H352" s="76"/>
      <c r="I352" s="7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s="77" customFormat="1" ht="14.25" x14ac:dyDescent="0.2">
      <c r="A353" s="75"/>
      <c r="B353" s="76"/>
      <c r="C353" s="76"/>
      <c r="D353" s="76"/>
      <c r="E353" s="76"/>
      <c r="F353" s="75"/>
      <c r="G353" s="76"/>
      <c r="H353" s="76"/>
      <c r="I353" s="7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s="77" customFormat="1" ht="14.25" x14ac:dyDescent="0.2">
      <c r="A354" s="75"/>
      <c r="B354" s="76"/>
      <c r="C354" s="76"/>
      <c r="D354" s="76"/>
      <c r="E354" s="76"/>
      <c r="F354" s="75"/>
      <c r="G354" s="76"/>
      <c r="H354" s="76"/>
      <c r="I354" s="7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s="77" customFormat="1" ht="14.25" x14ac:dyDescent="0.2">
      <c r="A355" s="75"/>
      <c r="B355" s="76"/>
      <c r="C355" s="76"/>
      <c r="D355" s="76"/>
      <c r="E355" s="76"/>
      <c r="F355" s="75"/>
      <c r="G355" s="76"/>
      <c r="H355" s="76"/>
      <c r="I355" s="7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s="77" customFormat="1" ht="14.25" x14ac:dyDescent="0.2">
      <c r="A356" s="75"/>
      <c r="B356" s="76"/>
      <c r="C356" s="76"/>
      <c r="D356" s="76"/>
      <c r="E356" s="76"/>
      <c r="F356" s="75"/>
      <c r="G356" s="76"/>
      <c r="H356" s="76"/>
      <c r="I356" s="7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s="77" customFormat="1" ht="14.25" x14ac:dyDescent="0.2">
      <c r="A357" s="75"/>
      <c r="B357" s="76"/>
      <c r="C357" s="76"/>
      <c r="D357" s="76"/>
      <c r="E357" s="76"/>
      <c r="F357" s="75"/>
      <c r="G357" s="76"/>
      <c r="H357" s="76"/>
      <c r="I357" s="7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s="77" customFormat="1" ht="14.25" x14ac:dyDescent="0.2">
      <c r="A358" s="75"/>
      <c r="B358" s="76"/>
      <c r="C358" s="76"/>
      <c r="D358" s="76"/>
      <c r="E358" s="76"/>
      <c r="F358" s="75"/>
      <c r="G358" s="76"/>
      <c r="H358" s="76"/>
      <c r="I358" s="7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s="77" customFormat="1" ht="14.25" x14ac:dyDescent="0.2">
      <c r="A359" s="75"/>
      <c r="B359" s="76"/>
      <c r="C359" s="76"/>
      <c r="D359" s="76"/>
      <c r="E359" s="76"/>
      <c r="F359" s="75"/>
      <c r="G359" s="76"/>
      <c r="H359" s="76"/>
      <c r="I359" s="7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s="77" customFormat="1" ht="14.25" x14ac:dyDescent="0.2">
      <c r="A360" s="75"/>
      <c r="B360" s="76"/>
      <c r="C360" s="76"/>
      <c r="D360" s="76"/>
      <c r="E360" s="76"/>
      <c r="F360" s="75"/>
      <c r="G360" s="76"/>
      <c r="H360" s="76"/>
      <c r="I360" s="7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s="77" customFormat="1" ht="14.25" x14ac:dyDescent="0.2">
      <c r="A361" s="75"/>
      <c r="B361" s="76"/>
      <c r="C361" s="76"/>
      <c r="D361" s="76"/>
      <c r="E361" s="76"/>
      <c r="F361" s="75"/>
      <c r="G361" s="76"/>
      <c r="H361" s="76"/>
      <c r="I361" s="7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s="77" customFormat="1" ht="14.25" x14ac:dyDescent="0.2">
      <c r="A362" s="75"/>
      <c r="B362" s="76"/>
      <c r="C362" s="76"/>
      <c r="D362" s="76"/>
      <c r="E362" s="76"/>
      <c r="F362" s="75"/>
      <c r="G362" s="76"/>
      <c r="H362" s="76"/>
      <c r="I362" s="7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s="77" customFormat="1" ht="14.25" x14ac:dyDescent="0.2">
      <c r="A363" s="75"/>
      <c r="B363" s="76"/>
      <c r="C363" s="76"/>
      <c r="D363" s="76"/>
      <c r="E363" s="76"/>
      <c r="F363" s="75"/>
      <c r="G363" s="76"/>
      <c r="H363" s="76"/>
      <c r="I363" s="7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s="77" customFormat="1" ht="14.25" x14ac:dyDescent="0.2">
      <c r="A364" s="75"/>
      <c r="B364" s="76"/>
      <c r="C364" s="76"/>
      <c r="D364" s="76"/>
      <c r="E364" s="76"/>
      <c r="F364" s="75"/>
      <c r="G364" s="76"/>
      <c r="H364" s="76"/>
      <c r="I364" s="7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s="77" customFormat="1" ht="14.25" x14ac:dyDescent="0.2">
      <c r="A365" s="75"/>
      <c r="B365" s="76"/>
      <c r="C365" s="76"/>
      <c r="D365" s="76"/>
      <c r="E365" s="76"/>
      <c r="F365" s="75"/>
      <c r="G365" s="76"/>
      <c r="H365" s="76"/>
      <c r="I365" s="7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s="77" customFormat="1" ht="14.25" x14ac:dyDescent="0.2">
      <c r="A366" s="75"/>
      <c r="B366" s="76"/>
      <c r="C366" s="76"/>
      <c r="D366" s="76"/>
      <c r="E366" s="76"/>
      <c r="F366" s="75"/>
      <c r="G366" s="76"/>
      <c r="H366" s="76"/>
      <c r="I366" s="7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s="77" customFormat="1" ht="14.25" x14ac:dyDescent="0.2">
      <c r="A367" s="75"/>
      <c r="B367" s="76"/>
      <c r="C367" s="76"/>
      <c r="D367" s="76"/>
      <c r="E367" s="76"/>
      <c r="F367" s="75"/>
      <c r="G367" s="76"/>
      <c r="H367" s="76"/>
      <c r="I367" s="7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s="77" customFormat="1" ht="14.25" x14ac:dyDescent="0.2">
      <c r="A368" s="75"/>
      <c r="B368" s="76"/>
      <c r="C368" s="76"/>
      <c r="D368" s="76"/>
      <c r="E368" s="76"/>
      <c r="F368" s="75"/>
      <c r="G368" s="76"/>
      <c r="H368" s="76"/>
      <c r="I368" s="7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s="77" customFormat="1" ht="14.25" x14ac:dyDescent="0.2">
      <c r="A369" s="75"/>
      <c r="B369" s="76"/>
      <c r="C369" s="76"/>
      <c r="D369" s="76"/>
      <c r="E369" s="76"/>
      <c r="F369" s="75"/>
      <c r="G369" s="76"/>
      <c r="H369" s="76"/>
      <c r="I369" s="7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s="77" customFormat="1" ht="14.25" x14ac:dyDescent="0.2">
      <c r="A370" s="75"/>
      <c r="B370" s="76"/>
      <c r="C370" s="76"/>
      <c r="D370" s="76"/>
      <c r="E370" s="76"/>
      <c r="F370" s="75"/>
      <c r="G370" s="76"/>
      <c r="H370" s="76"/>
      <c r="I370" s="7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s="77" customFormat="1" ht="14.25" x14ac:dyDescent="0.2">
      <c r="A371" s="75"/>
      <c r="B371" s="76"/>
      <c r="C371" s="76"/>
      <c r="D371" s="76"/>
      <c r="E371" s="76"/>
      <c r="F371" s="75"/>
      <c r="G371" s="76"/>
      <c r="H371" s="76"/>
      <c r="I371" s="7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s="77" customFormat="1" ht="14.25" x14ac:dyDescent="0.2">
      <c r="A372" s="75"/>
      <c r="B372" s="76"/>
      <c r="C372" s="76"/>
      <c r="D372" s="76"/>
      <c r="E372" s="76"/>
      <c r="F372" s="75"/>
      <c r="G372" s="76"/>
      <c r="H372" s="76"/>
      <c r="I372" s="7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s="77" customFormat="1" ht="14.25" x14ac:dyDescent="0.2">
      <c r="A373" s="75"/>
      <c r="B373" s="76"/>
      <c r="C373" s="76"/>
      <c r="D373" s="76"/>
      <c r="E373" s="76"/>
      <c r="F373" s="75"/>
      <c r="G373" s="76"/>
      <c r="H373" s="76"/>
      <c r="I373" s="7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s="77" customFormat="1" ht="14.25" x14ac:dyDescent="0.2">
      <c r="A374" s="75"/>
      <c r="B374" s="76"/>
      <c r="C374" s="76"/>
      <c r="D374" s="76"/>
      <c r="E374" s="76"/>
      <c r="F374" s="75"/>
      <c r="G374" s="76"/>
      <c r="H374" s="76"/>
      <c r="I374" s="7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s="77" customFormat="1" ht="14.25" x14ac:dyDescent="0.2">
      <c r="A375" s="75"/>
      <c r="B375" s="76"/>
      <c r="C375" s="76"/>
      <c r="D375" s="76"/>
      <c r="E375" s="76"/>
      <c r="F375" s="75"/>
      <c r="G375" s="76"/>
      <c r="H375" s="76"/>
      <c r="I375" s="7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s="77" customFormat="1" ht="14.25" x14ac:dyDescent="0.2">
      <c r="A376" s="2"/>
      <c r="F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s="77" customFormat="1" ht="14.25" x14ac:dyDescent="0.2">
      <c r="A377" s="2"/>
      <c r="F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s="77" customFormat="1" ht="14.25" x14ac:dyDescent="0.2">
      <c r="A378" s="2"/>
      <c r="F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s="77" customFormat="1" ht="14.25" x14ac:dyDescent="0.2">
      <c r="A379" s="2"/>
      <c r="F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s="77" customFormat="1" ht="14.25" x14ac:dyDescent="0.2">
      <c r="A380" s="2"/>
      <c r="F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s="77" customFormat="1" ht="14.25" x14ac:dyDescent="0.2">
      <c r="A381" s="2"/>
      <c r="F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s="77" customFormat="1" ht="14.25" x14ac:dyDescent="0.2">
      <c r="A382" s="2"/>
      <c r="F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s="77" customFormat="1" ht="14.25" x14ac:dyDescent="0.2">
      <c r="A383" s="2"/>
      <c r="F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s="77" customFormat="1" ht="14.25" x14ac:dyDescent="0.2">
      <c r="A384" s="2"/>
      <c r="F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</sheetData>
  <mergeCells count="76">
    <mergeCell ref="A209:F209"/>
    <mergeCell ref="A210:F210"/>
    <mergeCell ref="A211:F211"/>
    <mergeCell ref="A212:F212"/>
    <mergeCell ref="A203:F203"/>
    <mergeCell ref="A204:F204"/>
    <mergeCell ref="A205:F205"/>
    <mergeCell ref="A206:F206"/>
    <mergeCell ref="A207:F207"/>
    <mergeCell ref="A208:F208"/>
    <mergeCell ref="A202:F202"/>
    <mergeCell ref="A191:F191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190:F190"/>
    <mergeCell ref="A179:F179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78:F178"/>
    <mergeCell ref="A167:F167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66:F166"/>
    <mergeCell ref="A155:F155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54:F154"/>
    <mergeCell ref="A113:I113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97:I97"/>
    <mergeCell ref="A1:J1"/>
    <mergeCell ref="A2:J2"/>
    <mergeCell ref="A3:J3"/>
    <mergeCell ref="B4:J4"/>
    <mergeCell ref="A5:J5"/>
  </mergeCells>
  <dataValidations count="1">
    <dataValidation type="list" allowBlank="1" sqref="D115:D131 D7:D82 D99:D104" xr:uid="{9E2E7A11-B9B7-41F7-8564-930B66DD02B5}">
      <formula1>"AGP,CLH,CLT,COM,CTD,CTI,DES,DISP,ELE,ESG,EST,EXM,EXQ,EXR,FRQ,REV,VAGO"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51" orientation="landscape" horizontalDpi="0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926D-C289-4246-94E8-C6377BA23680}">
  <dimension ref="A1:AD1032"/>
  <sheetViews>
    <sheetView zoomScale="80" zoomScaleNormal="80" workbookViewId="0">
      <selection sqref="A1:XFD1048576"/>
    </sheetView>
  </sheetViews>
  <sheetFormatPr defaultColWidth="12.625" defaultRowHeight="15" customHeight="1" x14ac:dyDescent="0.2"/>
  <cols>
    <col min="1" max="1" width="70.5" style="2" bestFit="1" customWidth="1"/>
    <col min="2" max="2" width="9.5" style="77" bestFit="1" customWidth="1"/>
    <col min="3" max="3" width="11.75" style="77" bestFit="1" customWidth="1"/>
    <col min="4" max="4" width="10.75" style="77" customWidth="1"/>
    <col min="5" max="5" width="6.875" style="77" customWidth="1"/>
    <col min="6" max="6" width="52.875" style="2" customWidth="1"/>
    <col min="7" max="7" width="11.875" style="77" customWidth="1"/>
    <col min="8" max="10" width="13.625" style="77" customWidth="1"/>
    <col min="11" max="16" width="8" style="2" customWidth="1"/>
    <col min="17" max="17" width="43.875" style="2" customWidth="1"/>
    <col min="18" max="30" width="8" style="2" customWidth="1"/>
    <col min="31" max="16384" width="12.625" style="2"/>
  </cols>
  <sheetData>
    <row r="1" spans="1:30" ht="18" customHeight="1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18" customHeight="1" x14ac:dyDescent="0.2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10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18" customHeight="1" x14ac:dyDescent="0.2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ht="35.1" customHeight="1" x14ac:dyDescent="0.2">
      <c r="A4" s="5" t="s">
        <v>347</v>
      </c>
      <c r="B4" s="104" t="s">
        <v>4</v>
      </c>
      <c r="C4" s="81"/>
      <c r="D4" s="81"/>
      <c r="E4" s="81"/>
      <c r="F4" s="81"/>
      <c r="G4" s="81"/>
      <c r="H4" s="81"/>
      <c r="I4" s="81"/>
      <c r="J4" s="82"/>
      <c r="K4" s="6"/>
    </row>
    <row r="5" spans="1:30" ht="35.1" customHeight="1" x14ac:dyDescent="0.2">
      <c r="A5" s="105" t="s">
        <v>5</v>
      </c>
      <c r="B5" s="106"/>
      <c r="C5" s="106"/>
      <c r="D5" s="106"/>
      <c r="E5" s="106"/>
      <c r="F5" s="106"/>
      <c r="G5" s="106"/>
      <c r="H5" s="106"/>
      <c r="I5" s="106"/>
      <c r="J5" s="107"/>
      <c r="K5" s="7"/>
      <c r="L5" s="8"/>
      <c r="M5" s="8"/>
      <c r="N5" s="8"/>
      <c r="O5" s="8"/>
      <c r="P5" s="8"/>
      <c r="Q5" s="8"/>
    </row>
    <row r="6" spans="1:30" ht="35.1" customHeight="1" x14ac:dyDescent="0.2">
      <c r="A6" s="9" t="s">
        <v>6</v>
      </c>
      <c r="B6" s="10" t="s">
        <v>7</v>
      </c>
      <c r="C6" s="10" t="s">
        <v>8</v>
      </c>
      <c r="D6" s="10" t="s">
        <v>9</v>
      </c>
      <c r="E6" s="10" t="s">
        <v>10</v>
      </c>
      <c r="F6" s="11" t="s">
        <v>11</v>
      </c>
      <c r="G6" s="10" t="s">
        <v>12</v>
      </c>
      <c r="H6" s="10" t="s">
        <v>13</v>
      </c>
      <c r="I6" s="10" t="s">
        <v>14</v>
      </c>
      <c r="J6" s="12" t="s">
        <v>15</v>
      </c>
      <c r="K6" s="7"/>
      <c r="L6" s="13"/>
      <c r="M6" s="13"/>
      <c r="N6" s="13"/>
      <c r="O6" s="13"/>
      <c r="P6" s="13"/>
      <c r="Q6" s="13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18" customHeight="1" x14ac:dyDescent="0.2">
      <c r="A7" s="15" t="s">
        <v>16</v>
      </c>
      <c r="B7" s="16" t="s">
        <v>17</v>
      </c>
      <c r="C7" s="17"/>
      <c r="D7" s="17" t="s">
        <v>18</v>
      </c>
      <c r="E7" s="18">
        <v>1</v>
      </c>
      <c r="F7" s="19" t="s">
        <v>19</v>
      </c>
      <c r="G7" s="20">
        <v>0</v>
      </c>
      <c r="H7" s="20">
        <v>0</v>
      </c>
      <c r="I7" s="20">
        <v>18000</v>
      </c>
      <c r="J7" s="21">
        <f t="shared" ref="J7:J70" si="0">SUM(G7:I7)</f>
        <v>18000</v>
      </c>
      <c r="K7" s="22"/>
      <c r="L7" s="22"/>
      <c r="M7" s="22"/>
      <c r="N7" s="22"/>
      <c r="O7" s="22"/>
      <c r="P7" s="22"/>
      <c r="Q7" s="22"/>
      <c r="R7" s="23"/>
      <c r="S7" s="23"/>
      <c r="T7" s="23"/>
      <c r="U7" s="23"/>
      <c r="V7" s="23"/>
      <c r="W7" s="23"/>
      <c r="X7" s="23"/>
      <c r="Y7" s="23"/>
      <c r="Z7" s="23"/>
      <c r="AA7" s="6"/>
      <c r="AB7" s="6"/>
      <c r="AC7" s="6"/>
      <c r="AD7" s="6"/>
    </row>
    <row r="8" spans="1:30" ht="18" customHeight="1" x14ac:dyDescent="0.2">
      <c r="A8" s="15" t="s">
        <v>20</v>
      </c>
      <c r="B8" s="16" t="s">
        <v>21</v>
      </c>
      <c r="C8" s="17"/>
      <c r="D8" s="17" t="s">
        <v>22</v>
      </c>
      <c r="E8" s="18">
        <v>1</v>
      </c>
      <c r="F8" s="19" t="s">
        <v>23</v>
      </c>
      <c r="G8" s="20">
        <v>0</v>
      </c>
      <c r="H8" s="20">
        <v>2600</v>
      </c>
      <c r="I8" s="20">
        <v>10400</v>
      </c>
      <c r="J8" s="21">
        <f t="shared" si="0"/>
        <v>13000</v>
      </c>
      <c r="K8" s="22"/>
      <c r="L8" s="22"/>
      <c r="M8" s="22"/>
      <c r="N8" s="22"/>
      <c r="O8" s="22"/>
      <c r="P8" s="22"/>
      <c r="Q8" s="22"/>
      <c r="R8" s="23"/>
      <c r="S8" s="23"/>
      <c r="T8" s="23"/>
      <c r="U8" s="23"/>
      <c r="V8" s="23"/>
      <c r="W8" s="23"/>
      <c r="X8" s="23"/>
      <c r="Y8" s="23"/>
      <c r="Z8" s="23"/>
      <c r="AA8" s="6"/>
      <c r="AB8" s="6"/>
      <c r="AC8" s="6"/>
      <c r="AD8" s="6"/>
    </row>
    <row r="9" spans="1:30" ht="18" customHeight="1" x14ac:dyDescent="0.2">
      <c r="A9" s="19" t="s">
        <v>24</v>
      </c>
      <c r="B9" s="24" t="s">
        <v>21</v>
      </c>
      <c r="C9" s="24"/>
      <c r="D9" s="24" t="s">
        <v>22</v>
      </c>
      <c r="E9" s="25">
        <v>1</v>
      </c>
      <c r="F9" s="19" t="s">
        <v>25</v>
      </c>
      <c r="G9" s="26">
        <v>0</v>
      </c>
      <c r="H9" s="26">
        <v>2600</v>
      </c>
      <c r="I9" s="26">
        <v>10400</v>
      </c>
      <c r="J9" s="21">
        <f t="shared" si="0"/>
        <v>13000</v>
      </c>
      <c r="K9" s="22"/>
      <c r="L9" s="22"/>
      <c r="M9" s="22"/>
      <c r="N9" s="22"/>
      <c r="O9" s="22"/>
      <c r="P9" s="22"/>
      <c r="Q9" s="22"/>
      <c r="R9" s="23"/>
      <c r="S9" s="23"/>
      <c r="T9" s="23"/>
      <c r="U9" s="23"/>
      <c r="V9" s="23"/>
      <c r="W9" s="23"/>
      <c r="X9" s="23"/>
      <c r="Y9" s="23"/>
      <c r="Z9" s="23"/>
      <c r="AA9" s="6"/>
      <c r="AB9" s="6"/>
      <c r="AC9" s="6"/>
      <c r="AD9" s="6"/>
    </row>
    <row r="10" spans="1:30" ht="18" customHeight="1" x14ac:dyDescent="0.2">
      <c r="A10" s="19" t="s">
        <v>26</v>
      </c>
      <c r="B10" s="24" t="s">
        <v>27</v>
      </c>
      <c r="C10" s="24"/>
      <c r="D10" s="24" t="s">
        <v>28</v>
      </c>
      <c r="E10" s="25">
        <v>1</v>
      </c>
      <c r="F10" s="19" t="s">
        <v>29</v>
      </c>
      <c r="G10" s="26">
        <v>0</v>
      </c>
      <c r="H10" s="26"/>
      <c r="I10" s="26">
        <v>6782.61</v>
      </c>
      <c r="J10" s="21">
        <f t="shared" si="0"/>
        <v>6782.61</v>
      </c>
      <c r="K10" s="22"/>
      <c r="L10" s="22"/>
      <c r="M10" s="22"/>
      <c r="N10" s="22"/>
      <c r="O10" s="22"/>
      <c r="P10" s="22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6"/>
      <c r="AB10" s="6"/>
      <c r="AC10" s="6"/>
      <c r="AD10" s="6"/>
    </row>
    <row r="11" spans="1:30" ht="18" customHeight="1" x14ac:dyDescent="0.2">
      <c r="A11" s="19" t="s">
        <v>30</v>
      </c>
      <c r="B11" s="24" t="s">
        <v>27</v>
      </c>
      <c r="C11" s="24"/>
      <c r="D11" s="24" t="s">
        <v>22</v>
      </c>
      <c r="E11" s="25">
        <v>1</v>
      </c>
      <c r="F11" s="19" t="s">
        <v>31</v>
      </c>
      <c r="G11" s="26">
        <v>0</v>
      </c>
      <c r="H11" s="26">
        <v>1695.65</v>
      </c>
      <c r="I11" s="26">
        <v>6782.61</v>
      </c>
      <c r="J11" s="21">
        <f t="shared" si="0"/>
        <v>8478.26</v>
      </c>
      <c r="K11" s="22"/>
      <c r="L11" s="22"/>
      <c r="M11" s="22"/>
      <c r="N11" s="22"/>
      <c r="O11" s="22"/>
      <c r="P11" s="22"/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6"/>
      <c r="AB11" s="6"/>
      <c r="AC11" s="6"/>
      <c r="AD11" s="6"/>
    </row>
    <row r="12" spans="1:30" ht="18" customHeight="1" x14ac:dyDescent="0.2">
      <c r="A12" s="19" t="s">
        <v>32</v>
      </c>
      <c r="B12" s="24" t="s">
        <v>27</v>
      </c>
      <c r="C12" s="24"/>
      <c r="D12" s="24" t="s">
        <v>22</v>
      </c>
      <c r="E12" s="25">
        <v>1</v>
      </c>
      <c r="F12" s="19" t="s">
        <v>33</v>
      </c>
      <c r="G12" s="26">
        <v>0</v>
      </c>
      <c r="H12" s="26">
        <v>1695.65</v>
      </c>
      <c r="I12" s="26">
        <v>6782.61</v>
      </c>
      <c r="J12" s="21">
        <f t="shared" si="0"/>
        <v>8478.26</v>
      </c>
      <c r="K12" s="22"/>
      <c r="L12" s="22"/>
      <c r="M12" s="22"/>
      <c r="N12" s="22"/>
      <c r="O12" s="22"/>
      <c r="P12" s="22"/>
      <c r="Q12" s="22"/>
      <c r="R12" s="23"/>
      <c r="S12" s="23"/>
      <c r="T12" s="23"/>
      <c r="U12" s="23"/>
      <c r="V12" s="23"/>
      <c r="W12" s="23"/>
      <c r="X12" s="23"/>
      <c r="Y12" s="23"/>
      <c r="Z12" s="23"/>
      <c r="AA12" s="6"/>
      <c r="AB12" s="6"/>
      <c r="AC12" s="6"/>
      <c r="AD12" s="6"/>
    </row>
    <row r="13" spans="1:30" ht="18" customHeight="1" x14ac:dyDescent="0.2">
      <c r="A13" s="19" t="s">
        <v>34</v>
      </c>
      <c r="B13" s="24" t="s">
        <v>27</v>
      </c>
      <c r="C13" s="24"/>
      <c r="D13" s="24" t="s">
        <v>22</v>
      </c>
      <c r="E13" s="25">
        <v>1</v>
      </c>
      <c r="F13" s="19" t="s">
        <v>35</v>
      </c>
      <c r="G13" s="26">
        <v>0</v>
      </c>
      <c r="H13" s="26">
        <v>1695.65</v>
      </c>
      <c r="I13" s="26">
        <v>6782.61</v>
      </c>
      <c r="J13" s="21">
        <f t="shared" si="0"/>
        <v>8478.26</v>
      </c>
      <c r="K13" s="22"/>
      <c r="L13" s="22"/>
      <c r="M13" s="22"/>
      <c r="N13" s="22"/>
      <c r="O13" s="22"/>
      <c r="P13" s="22"/>
      <c r="Q13" s="22"/>
      <c r="R13" s="23"/>
      <c r="S13" s="23"/>
      <c r="T13" s="23"/>
      <c r="U13" s="23"/>
      <c r="V13" s="23"/>
      <c r="W13" s="23"/>
      <c r="X13" s="23"/>
      <c r="Y13" s="23"/>
      <c r="Z13" s="23"/>
      <c r="AA13" s="6"/>
      <c r="AB13" s="6"/>
      <c r="AC13" s="6"/>
      <c r="AD13" s="6"/>
    </row>
    <row r="14" spans="1:30" ht="18" customHeight="1" x14ac:dyDescent="0.2">
      <c r="A14" s="19" t="s">
        <v>36</v>
      </c>
      <c r="B14" s="24" t="s">
        <v>27</v>
      </c>
      <c r="C14" s="24"/>
      <c r="D14" s="24" t="s">
        <v>22</v>
      </c>
      <c r="E14" s="25">
        <v>1</v>
      </c>
      <c r="F14" s="19" t="s">
        <v>37</v>
      </c>
      <c r="G14" s="26">
        <v>0</v>
      </c>
      <c r="H14" s="26">
        <v>1695.65</v>
      </c>
      <c r="I14" s="26">
        <v>6782.61</v>
      </c>
      <c r="J14" s="21">
        <f t="shared" si="0"/>
        <v>8478.26</v>
      </c>
      <c r="K14" s="22"/>
      <c r="L14" s="22"/>
      <c r="M14" s="22"/>
      <c r="N14" s="22"/>
      <c r="O14" s="22"/>
      <c r="P14" s="22"/>
      <c r="Q14" s="22"/>
      <c r="R14" s="23"/>
      <c r="S14" s="23"/>
      <c r="T14" s="23"/>
      <c r="U14" s="23"/>
      <c r="V14" s="23"/>
      <c r="W14" s="23"/>
      <c r="X14" s="23"/>
      <c r="Y14" s="23"/>
      <c r="Z14" s="23"/>
      <c r="AA14" s="6"/>
      <c r="AB14" s="6"/>
      <c r="AC14" s="6"/>
      <c r="AD14" s="6"/>
    </row>
    <row r="15" spans="1:30" ht="18" customHeight="1" x14ac:dyDescent="0.2">
      <c r="A15" s="19" t="s">
        <v>38</v>
      </c>
      <c r="B15" s="24" t="s">
        <v>39</v>
      </c>
      <c r="C15" s="24"/>
      <c r="D15" s="24" t="s">
        <v>22</v>
      </c>
      <c r="E15" s="25">
        <v>1</v>
      </c>
      <c r="F15" s="19" t="s">
        <v>40</v>
      </c>
      <c r="G15" s="26">
        <v>0</v>
      </c>
      <c r="H15" s="26">
        <v>1425.9</v>
      </c>
      <c r="I15" s="26">
        <v>5703.56</v>
      </c>
      <c r="J15" s="21">
        <f t="shared" si="0"/>
        <v>7129.4600000000009</v>
      </c>
      <c r="K15" s="22"/>
      <c r="L15" s="22"/>
      <c r="M15" s="22"/>
      <c r="N15" s="22"/>
      <c r="O15" s="22"/>
      <c r="P15" s="22"/>
      <c r="Q15" s="22"/>
      <c r="R15" s="23"/>
      <c r="S15" s="23"/>
      <c r="T15" s="23"/>
      <c r="U15" s="23"/>
      <c r="V15" s="23"/>
      <c r="W15" s="23"/>
      <c r="X15" s="23"/>
      <c r="Y15" s="23"/>
      <c r="Z15" s="23"/>
      <c r="AA15" s="6"/>
      <c r="AB15" s="6"/>
      <c r="AC15" s="6"/>
      <c r="AD15" s="6"/>
    </row>
    <row r="16" spans="1:30" ht="18" customHeight="1" x14ac:dyDescent="0.2">
      <c r="A16" s="19" t="s">
        <v>41</v>
      </c>
      <c r="B16" s="24" t="s">
        <v>39</v>
      </c>
      <c r="C16" s="24"/>
      <c r="D16" s="24" t="s">
        <v>22</v>
      </c>
      <c r="E16" s="25">
        <v>1</v>
      </c>
      <c r="F16" s="19" t="s">
        <v>42</v>
      </c>
      <c r="G16" s="26">
        <v>0</v>
      </c>
      <c r="H16" s="26">
        <v>1425.9</v>
      </c>
      <c r="I16" s="26">
        <v>5703.58</v>
      </c>
      <c r="J16" s="21">
        <f t="shared" si="0"/>
        <v>7129.48</v>
      </c>
      <c r="K16" s="22"/>
      <c r="L16" s="22"/>
      <c r="M16" s="22"/>
      <c r="N16" s="22"/>
      <c r="O16" s="22"/>
      <c r="P16" s="22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6"/>
      <c r="AB16" s="6"/>
      <c r="AC16" s="6"/>
      <c r="AD16" s="6"/>
    </row>
    <row r="17" spans="1:30" ht="18" customHeight="1" x14ac:dyDescent="0.2">
      <c r="A17" s="19" t="s">
        <v>43</v>
      </c>
      <c r="B17" s="24" t="s">
        <v>39</v>
      </c>
      <c r="C17" s="24"/>
      <c r="D17" s="24" t="s">
        <v>22</v>
      </c>
      <c r="E17" s="25">
        <v>1</v>
      </c>
      <c r="F17" s="19" t="s">
        <v>44</v>
      </c>
      <c r="G17" s="26">
        <v>0</v>
      </c>
      <c r="H17" s="26">
        <v>1425.9</v>
      </c>
      <c r="I17" s="26">
        <v>5703.56</v>
      </c>
      <c r="J17" s="21">
        <f t="shared" si="0"/>
        <v>7129.4600000000009</v>
      </c>
      <c r="K17" s="22"/>
      <c r="L17" s="22"/>
      <c r="M17" s="22"/>
      <c r="N17" s="22"/>
      <c r="O17" s="22"/>
      <c r="P17" s="22"/>
      <c r="Q17" s="22"/>
      <c r="R17" s="23"/>
      <c r="S17" s="23"/>
      <c r="T17" s="23"/>
      <c r="U17" s="23"/>
      <c r="V17" s="23"/>
      <c r="W17" s="23"/>
      <c r="X17" s="23"/>
      <c r="Y17" s="23"/>
      <c r="Z17" s="23"/>
      <c r="AA17" s="6"/>
      <c r="AB17" s="6"/>
      <c r="AC17" s="6"/>
      <c r="AD17" s="6"/>
    </row>
    <row r="18" spans="1:30" ht="18" customHeight="1" x14ac:dyDescent="0.2">
      <c r="A18" s="19" t="s">
        <v>45</v>
      </c>
      <c r="B18" s="24" t="s">
        <v>39</v>
      </c>
      <c r="C18" s="24"/>
      <c r="D18" s="24" t="s">
        <v>22</v>
      </c>
      <c r="E18" s="25">
        <v>1</v>
      </c>
      <c r="F18" s="19" t="s">
        <v>46</v>
      </c>
      <c r="G18" s="26">
        <v>0</v>
      </c>
      <c r="H18" s="26">
        <v>1425.9</v>
      </c>
      <c r="I18" s="26">
        <v>5703.56</v>
      </c>
      <c r="J18" s="21">
        <f t="shared" si="0"/>
        <v>7129.4600000000009</v>
      </c>
      <c r="K18" s="22"/>
      <c r="L18" s="22"/>
      <c r="M18" s="22"/>
      <c r="N18" s="22"/>
      <c r="O18" s="22"/>
      <c r="P18" s="22"/>
      <c r="Q18" s="22"/>
      <c r="R18" s="23"/>
      <c r="S18" s="23"/>
      <c r="T18" s="23"/>
      <c r="U18" s="23"/>
      <c r="V18" s="23"/>
      <c r="W18" s="23"/>
      <c r="X18" s="23"/>
      <c r="Y18" s="23"/>
      <c r="Z18" s="23"/>
      <c r="AA18" s="6"/>
      <c r="AB18" s="6"/>
      <c r="AC18" s="6"/>
      <c r="AD18" s="6"/>
    </row>
    <row r="19" spans="1:30" ht="18" customHeight="1" x14ac:dyDescent="0.2">
      <c r="A19" s="19" t="s">
        <v>47</v>
      </c>
      <c r="B19" s="24" t="s">
        <v>39</v>
      </c>
      <c r="C19" s="24"/>
      <c r="D19" s="24" t="s">
        <v>48</v>
      </c>
      <c r="E19" s="25">
        <v>1</v>
      </c>
      <c r="F19" s="19"/>
      <c r="G19" s="26">
        <v>0</v>
      </c>
      <c r="H19" s="26"/>
      <c r="I19" s="26"/>
      <c r="J19" s="21">
        <f t="shared" si="0"/>
        <v>0</v>
      </c>
      <c r="K19" s="22"/>
      <c r="L19" s="22"/>
      <c r="M19" s="22"/>
      <c r="N19" s="22"/>
      <c r="O19" s="22"/>
      <c r="P19" s="22"/>
      <c r="Q19" s="22"/>
      <c r="R19" s="23"/>
      <c r="S19" s="23"/>
      <c r="T19" s="23"/>
      <c r="U19" s="23"/>
      <c r="V19" s="23"/>
      <c r="W19" s="23"/>
      <c r="X19" s="23"/>
      <c r="Y19" s="23"/>
      <c r="Z19" s="23"/>
      <c r="AA19" s="6"/>
      <c r="AB19" s="6"/>
      <c r="AC19" s="6"/>
      <c r="AD19" s="6"/>
    </row>
    <row r="20" spans="1:30" ht="18" customHeight="1" x14ac:dyDescent="0.2">
      <c r="A20" s="19" t="s">
        <v>49</v>
      </c>
      <c r="B20" s="24" t="s">
        <v>39</v>
      </c>
      <c r="C20" s="24"/>
      <c r="D20" s="24" t="s">
        <v>22</v>
      </c>
      <c r="E20" s="25">
        <v>1</v>
      </c>
      <c r="F20" s="19" t="s">
        <v>50</v>
      </c>
      <c r="G20" s="26">
        <v>0</v>
      </c>
      <c r="H20" s="26">
        <v>1425.9</v>
      </c>
      <c r="I20" s="26">
        <v>5703.56</v>
      </c>
      <c r="J20" s="21">
        <f t="shared" si="0"/>
        <v>7129.4600000000009</v>
      </c>
      <c r="K20" s="22"/>
      <c r="L20" s="22"/>
      <c r="M20" s="22"/>
      <c r="N20" s="22"/>
      <c r="O20" s="22"/>
      <c r="P20" s="22"/>
      <c r="Q20" s="22"/>
      <c r="R20" s="23"/>
      <c r="S20" s="23"/>
      <c r="T20" s="23"/>
      <c r="U20" s="23"/>
      <c r="V20" s="23"/>
      <c r="W20" s="23"/>
      <c r="X20" s="23"/>
      <c r="Y20" s="23"/>
      <c r="Z20" s="23"/>
      <c r="AA20" s="6"/>
      <c r="AB20" s="6"/>
      <c r="AC20" s="6"/>
      <c r="AD20" s="6"/>
    </row>
    <row r="21" spans="1:30" ht="18" customHeight="1" x14ac:dyDescent="0.2">
      <c r="A21" s="19" t="s">
        <v>51</v>
      </c>
      <c r="B21" s="24" t="s">
        <v>39</v>
      </c>
      <c r="C21" s="24"/>
      <c r="D21" s="24" t="s">
        <v>48</v>
      </c>
      <c r="E21" s="25">
        <v>1</v>
      </c>
      <c r="F21" s="19"/>
      <c r="G21" s="26">
        <v>0</v>
      </c>
      <c r="H21" s="26"/>
      <c r="I21" s="26"/>
      <c r="J21" s="21">
        <f t="shared" si="0"/>
        <v>0</v>
      </c>
      <c r="K21" s="22"/>
      <c r="L21" s="22"/>
      <c r="M21" s="22"/>
      <c r="N21" s="22"/>
      <c r="O21" s="22"/>
      <c r="P21" s="22"/>
      <c r="Q21" s="22"/>
      <c r="R21" s="23"/>
      <c r="S21" s="23"/>
      <c r="T21" s="23"/>
      <c r="U21" s="23"/>
      <c r="V21" s="23"/>
      <c r="W21" s="23"/>
      <c r="X21" s="23"/>
      <c r="Y21" s="23"/>
      <c r="Z21" s="23"/>
      <c r="AA21" s="6"/>
      <c r="AB21" s="6"/>
      <c r="AC21" s="6"/>
      <c r="AD21" s="6"/>
    </row>
    <row r="22" spans="1:30" ht="18" customHeight="1" x14ac:dyDescent="0.2">
      <c r="A22" s="27" t="s">
        <v>52</v>
      </c>
      <c r="B22" s="24" t="s">
        <v>53</v>
      </c>
      <c r="C22" s="24"/>
      <c r="D22" s="24" t="s">
        <v>22</v>
      </c>
      <c r="E22" s="25">
        <v>1</v>
      </c>
      <c r="F22" s="19" t="s">
        <v>54</v>
      </c>
      <c r="G22" s="26">
        <v>0</v>
      </c>
      <c r="H22" s="28">
        <v>1310.28</v>
      </c>
      <c r="I22" s="28">
        <v>5241.1099999999997</v>
      </c>
      <c r="J22" s="21">
        <f t="shared" si="0"/>
        <v>6551.3899999999994</v>
      </c>
      <c r="K22" s="22"/>
      <c r="L22" s="22"/>
      <c r="M22" s="22"/>
      <c r="N22" s="22"/>
      <c r="O22" s="22"/>
      <c r="P22" s="22"/>
      <c r="Q22" s="22"/>
      <c r="R22" s="23"/>
      <c r="S22" s="23"/>
      <c r="T22" s="23"/>
      <c r="U22" s="23"/>
      <c r="V22" s="23"/>
      <c r="W22" s="23"/>
      <c r="X22" s="23"/>
      <c r="Y22" s="23"/>
      <c r="Z22" s="23"/>
      <c r="AA22" s="6"/>
      <c r="AB22" s="6"/>
      <c r="AC22" s="6"/>
      <c r="AD22" s="6"/>
    </row>
    <row r="23" spans="1:30" ht="18" customHeight="1" x14ac:dyDescent="0.2">
      <c r="A23" s="19" t="s">
        <v>55</v>
      </c>
      <c r="B23" s="24" t="s">
        <v>53</v>
      </c>
      <c r="C23" s="24"/>
      <c r="D23" s="24" t="s">
        <v>22</v>
      </c>
      <c r="E23" s="25">
        <v>1</v>
      </c>
      <c r="F23" s="19" t="s">
        <v>56</v>
      </c>
      <c r="G23" s="26">
        <v>0</v>
      </c>
      <c r="H23" s="28">
        <v>1310.28</v>
      </c>
      <c r="I23" s="28">
        <v>5241.1099999999997</v>
      </c>
      <c r="J23" s="21">
        <f t="shared" si="0"/>
        <v>6551.3899999999994</v>
      </c>
      <c r="K23" s="22"/>
      <c r="L23" s="22"/>
      <c r="M23" s="22"/>
      <c r="N23" s="22"/>
      <c r="O23" s="22"/>
      <c r="P23" s="22"/>
      <c r="Q23" s="22"/>
      <c r="R23" s="23"/>
      <c r="S23" s="23"/>
      <c r="T23" s="23"/>
      <c r="U23" s="23"/>
      <c r="V23" s="23"/>
      <c r="W23" s="23"/>
      <c r="X23" s="23"/>
      <c r="Y23" s="23"/>
      <c r="Z23" s="23"/>
      <c r="AA23" s="6"/>
      <c r="AB23" s="6"/>
      <c r="AC23" s="6"/>
      <c r="AD23" s="6"/>
    </row>
    <row r="24" spans="1:30" ht="18" customHeight="1" x14ac:dyDescent="0.2">
      <c r="A24" s="19" t="s">
        <v>57</v>
      </c>
      <c r="B24" s="24" t="s">
        <v>53</v>
      </c>
      <c r="C24" s="24"/>
      <c r="D24" s="24" t="s">
        <v>48</v>
      </c>
      <c r="E24" s="25">
        <v>1</v>
      </c>
      <c r="F24" s="19"/>
      <c r="G24" s="26">
        <v>0</v>
      </c>
      <c r="H24" s="28"/>
      <c r="I24" s="28"/>
      <c r="J24" s="21">
        <f t="shared" si="0"/>
        <v>0</v>
      </c>
      <c r="K24" s="22"/>
      <c r="L24" s="22"/>
      <c r="M24" s="22"/>
      <c r="N24" s="22"/>
      <c r="O24" s="22"/>
      <c r="P24" s="22"/>
      <c r="Q24" s="22"/>
      <c r="R24" s="23"/>
      <c r="S24" s="23"/>
      <c r="T24" s="23"/>
      <c r="U24" s="23"/>
      <c r="V24" s="23"/>
      <c r="W24" s="23"/>
      <c r="X24" s="23"/>
      <c r="Y24" s="23"/>
      <c r="Z24" s="23"/>
      <c r="AA24" s="6"/>
      <c r="AB24" s="6"/>
      <c r="AC24" s="6"/>
      <c r="AD24" s="6"/>
    </row>
    <row r="25" spans="1:30" ht="18" customHeight="1" x14ac:dyDescent="0.2">
      <c r="A25" s="19" t="s">
        <v>58</v>
      </c>
      <c r="B25" s="24" t="s">
        <v>53</v>
      </c>
      <c r="C25" s="24"/>
      <c r="D25" s="24" t="s">
        <v>48</v>
      </c>
      <c r="E25" s="25">
        <v>1</v>
      </c>
      <c r="F25" s="19"/>
      <c r="G25" s="26">
        <v>0</v>
      </c>
      <c r="H25" s="28"/>
      <c r="I25" s="28"/>
      <c r="J25" s="21">
        <f t="shared" si="0"/>
        <v>0</v>
      </c>
      <c r="K25" s="22"/>
      <c r="L25" s="22"/>
      <c r="M25" s="22"/>
      <c r="N25" s="22"/>
      <c r="O25" s="22"/>
      <c r="P25" s="22"/>
      <c r="Q25" s="22"/>
      <c r="R25" s="23"/>
      <c r="S25" s="23"/>
      <c r="T25" s="23"/>
      <c r="U25" s="23"/>
      <c r="V25" s="23"/>
      <c r="W25" s="23"/>
      <c r="X25" s="23"/>
      <c r="Y25" s="23"/>
      <c r="Z25" s="23"/>
      <c r="AA25" s="6"/>
      <c r="AB25" s="6"/>
      <c r="AC25" s="6"/>
      <c r="AD25" s="6"/>
    </row>
    <row r="26" spans="1:30" ht="18" customHeight="1" x14ac:dyDescent="0.2">
      <c r="A26" s="19" t="s">
        <v>59</v>
      </c>
      <c r="B26" s="24" t="s">
        <v>53</v>
      </c>
      <c r="C26" s="24"/>
      <c r="D26" s="24" t="s">
        <v>22</v>
      </c>
      <c r="E26" s="25">
        <v>1</v>
      </c>
      <c r="F26" s="19" t="s">
        <v>60</v>
      </c>
      <c r="G26" s="26">
        <v>0</v>
      </c>
      <c r="H26" s="28">
        <v>1310.28</v>
      </c>
      <c r="I26" s="28">
        <v>5241.1099999999997</v>
      </c>
      <c r="J26" s="21">
        <f t="shared" si="0"/>
        <v>6551.3899999999994</v>
      </c>
      <c r="K26" s="22"/>
      <c r="L26" s="22"/>
      <c r="M26" s="22"/>
      <c r="N26" s="22"/>
      <c r="O26" s="22"/>
      <c r="P26" s="22"/>
      <c r="Q26" s="22"/>
      <c r="R26" s="23"/>
      <c r="S26" s="23"/>
      <c r="T26" s="23"/>
      <c r="U26" s="23"/>
      <c r="V26" s="23"/>
      <c r="W26" s="23"/>
      <c r="X26" s="23"/>
      <c r="Y26" s="23"/>
      <c r="Z26" s="23"/>
      <c r="AA26" s="6"/>
      <c r="AB26" s="6"/>
      <c r="AC26" s="6"/>
      <c r="AD26" s="6"/>
    </row>
    <row r="27" spans="1:30" ht="18" customHeight="1" x14ac:dyDescent="0.2">
      <c r="A27" s="19" t="s">
        <v>61</v>
      </c>
      <c r="B27" s="24" t="s">
        <v>53</v>
      </c>
      <c r="C27" s="24"/>
      <c r="D27" s="24" t="s">
        <v>22</v>
      </c>
      <c r="E27" s="25">
        <v>1</v>
      </c>
      <c r="F27" s="19" t="s">
        <v>62</v>
      </c>
      <c r="G27" s="26">
        <v>0</v>
      </c>
      <c r="H27" s="28">
        <v>1310.28</v>
      </c>
      <c r="I27" s="28">
        <v>5241.1099999999997</v>
      </c>
      <c r="J27" s="21">
        <f t="shared" si="0"/>
        <v>6551.3899999999994</v>
      </c>
      <c r="K27" s="22"/>
      <c r="L27" s="22"/>
      <c r="M27" s="22"/>
      <c r="N27" s="22"/>
      <c r="O27" s="22"/>
      <c r="P27" s="22"/>
      <c r="Q27" s="22"/>
      <c r="R27" s="23"/>
      <c r="S27" s="23"/>
      <c r="T27" s="23"/>
      <c r="U27" s="23"/>
      <c r="V27" s="23"/>
      <c r="W27" s="23"/>
      <c r="X27" s="23"/>
      <c r="Y27" s="23"/>
      <c r="Z27" s="23"/>
      <c r="AA27" s="6"/>
      <c r="AB27" s="6"/>
      <c r="AC27" s="6"/>
      <c r="AD27" s="6"/>
    </row>
    <row r="28" spans="1:30" ht="18" customHeight="1" x14ac:dyDescent="0.2">
      <c r="A28" s="19" t="s">
        <v>63</v>
      </c>
      <c r="B28" s="24" t="s">
        <v>53</v>
      </c>
      <c r="C28" s="24"/>
      <c r="D28" s="24" t="s">
        <v>48</v>
      </c>
      <c r="E28" s="25">
        <v>1</v>
      </c>
      <c r="F28" s="29"/>
      <c r="G28" s="26">
        <v>0</v>
      </c>
      <c r="H28" s="28"/>
      <c r="I28" s="28"/>
      <c r="J28" s="21">
        <f t="shared" si="0"/>
        <v>0</v>
      </c>
      <c r="K28" s="22"/>
      <c r="L28" s="22"/>
      <c r="M28" s="22"/>
      <c r="N28" s="22"/>
      <c r="O28" s="22"/>
      <c r="P28" s="22"/>
      <c r="Q28" s="22"/>
      <c r="R28" s="23"/>
      <c r="S28" s="23"/>
      <c r="T28" s="23"/>
      <c r="U28" s="23"/>
      <c r="V28" s="23"/>
      <c r="W28" s="23"/>
      <c r="X28" s="23"/>
      <c r="Y28" s="23"/>
      <c r="Z28" s="23"/>
      <c r="AA28" s="6"/>
      <c r="AB28" s="6"/>
      <c r="AC28" s="6"/>
      <c r="AD28" s="6"/>
    </row>
    <row r="29" spans="1:30" ht="18" customHeight="1" x14ac:dyDescent="0.2">
      <c r="A29" s="19" t="s">
        <v>64</v>
      </c>
      <c r="B29" s="24" t="s">
        <v>53</v>
      </c>
      <c r="C29" s="24"/>
      <c r="D29" s="24" t="s">
        <v>22</v>
      </c>
      <c r="E29" s="25">
        <v>1</v>
      </c>
      <c r="F29" s="19" t="s">
        <v>65</v>
      </c>
      <c r="G29" s="26">
        <v>0</v>
      </c>
      <c r="H29" s="28">
        <v>1310.28</v>
      </c>
      <c r="I29" s="28">
        <v>5241.1099999999997</v>
      </c>
      <c r="J29" s="21">
        <f t="shared" si="0"/>
        <v>6551.3899999999994</v>
      </c>
      <c r="K29" s="22"/>
      <c r="L29" s="22"/>
      <c r="M29" s="22"/>
      <c r="N29" s="22"/>
      <c r="O29" s="22"/>
      <c r="P29" s="22"/>
      <c r="Q29" s="22"/>
      <c r="R29" s="23"/>
      <c r="S29" s="23"/>
      <c r="T29" s="23"/>
      <c r="U29" s="23"/>
      <c r="V29" s="23"/>
      <c r="W29" s="23"/>
      <c r="X29" s="23"/>
      <c r="Y29" s="23"/>
      <c r="Z29" s="23"/>
      <c r="AA29" s="6"/>
      <c r="AB29" s="6"/>
      <c r="AC29" s="6"/>
      <c r="AD29" s="6"/>
    </row>
    <row r="30" spans="1:30" ht="18" customHeight="1" x14ac:dyDescent="0.2">
      <c r="A30" s="19" t="s">
        <v>64</v>
      </c>
      <c r="B30" s="24" t="s">
        <v>53</v>
      </c>
      <c r="C30" s="24"/>
      <c r="D30" s="24" t="s">
        <v>22</v>
      </c>
      <c r="E30" s="25">
        <v>1</v>
      </c>
      <c r="F30" s="19" t="s">
        <v>346</v>
      </c>
      <c r="G30" s="26">
        <v>0</v>
      </c>
      <c r="H30" s="28">
        <v>1310.28</v>
      </c>
      <c r="I30" s="28">
        <v>5241.1099999999997</v>
      </c>
      <c r="J30" s="21">
        <f t="shared" si="0"/>
        <v>6551.3899999999994</v>
      </c>
      <c r="K30" s="22"/>
      <c r="L30" s="22"/>
      <c r="M30" s="22"/>
      <c r="N30" s="22"/>
      <c r="O30" s="22"/>
      <c r="P30" s="22"/>
      <c r="Q30" s="22"/>
      <c r="R30" s="23"/>
      <c r="S30" s="23"/>
      <c r="T30" s="23"/>
      <c r="U30" s="23"/>
      <c r="V30" s="23"/>
      <c r="W30" s="23"/>
      <c r="X30" s="23"/>
      <c r="Y30" s="23"/>
      <c r="Z30" s="23"/>
      <c r="AA30" s="6"/>
      <c r="AB30" s="6"/>
      <c r="AC30" s="6"/>
      <c r="AD30" s="6"/>
    </row>
    <row r="31" spans="1:30" ht="18" customHeight="1" x14ac:dyDescent="0.2">
      <c r="A31" s="19" t="s">
        <v>66</v>
      </c>
      <c r="B31" s="24" t="s">
        <v>53</v>
      </c>
      <c r="C31" s="24"/>
      <c r="D31" s="24" t="s">
        <v>48</v>
      </c>
      <c r="E31" s="25">
        <v>1</v>
      </c>
      <c r="F31" s="19"/>
      <c r="G31" s="26">
        <v>0</v>
      </c>
      <c r="H31" s="28">
        <v>1310.28</v>
      </c>
      <c r="I31" s="28">
        <v>5241.1099999999997</v>
      </c>
      <c r="J31" s="21">
        <f t="shared" si="0"/>
        <v>6551.3899999999994</v>
      </c>
      <c r="K31" s="22"/>
      <c r="L31" s="22"/>
      <c r="M31" s="22"/>
      <c r="N31" s="22"/>
      <c r="O31" s="22"/>
      <c r="P31" s="22"/>
      <c r="Q31" s="22"/>
      <c r="R31" s="23"/>
      <c r="S31" s="23"/>
      <c r="T31" s="23"/>
      <c r="U31" s="23"/>
      <c r="V31" s="23"/>
      <c r="W31" s="23"/>
      <c r="X31" s="23"/>
      <c r="Y31" s="23"/>
      <c r="Z31" s="23"/>
      <c r="AA31" s="6"/>
      <c r="AB31" s="6"/>
      <c r="AC31" s="6"/>
      <c r="AD31" s="6"/>
    </row>
    <row r="32" spans="1:30" ht="18" customHeight="1" x14ac:dyDescent="0.2">
      <c r="A32" s="19" t="s">
        <v>67</v>
      </c>
      <c r="B32" s="24" t="s">
        <v>53</v>
      </c>
      <c r="C32" s="24"/>
      <c r="D32" s="24" t="s">
        <v>22</v>
      </c>
      <c r="E32" s="25">
        <v>1</v>
      </c>
      <c r="F32" s="19" t="s">
        <v>68</v>
      </c>
      <c r="G32" s="26">
        <v>0</v>
      </c>
      <c r="H32" s="28">
        <v>1310.28</v>
      </c>
      <c r="I32" s="28">
        <v>5241.1099999999997</v>
      </c>
      <c r="J32" s="21">
        <f t="shared" si="0"/>
        <v>6551.3899999999994</v>
      </c>
      <c r="K32" s="22"/>
      <c r="L32" s="22"/>
      <c r="M32" s="22"/>
      <c r="N32" s="22"/>
      <c r="O32" s="22"/>
      <c r="P32" s="22"/>
      <c r="Q32" s="22"/>
      <c r="R32" s="23"/>
      <c r="S32" s="23"/>
      <c r="T32" s="23"/>
      <c r="U32" s="23"/>
      <c r="V32" s="23"/>
      <c r="W32" s="23"/>
      <c r="X32" s="23"/>
      <c r="Y32" s="23"/>
      <c r="Z32" s="23"/>
      <c r="AA32" s="6"/>
      <c r="AB32" s="6"/>
      <c r="AC32" s="6"/>
      <c r="AD32" s="6"/>
    </row>
    <row r="33" spans="1:30" ht="18" customHeight="1" x14ac:dyDescent="0.2">
      <c r="A33" s="19" t="s">
        <v>69</v>
      </c>
      <c r="B33" s="24" t="s">
        <v>53</v>
      </c>
      <c r="C33" s="24"/>
      <c r="D33" s="24" t="s">
        <v>22</v>
      </c>
      <c r="E33" s="25">
        <v>1</v>
      </c>
      <c r="F33" s="19" t="s">
        <v>70</v>
      </c>
      <c r="G33" s="26">
        <v>0</v>
      </c>
      <c r="H33" s="28">
        <v>1310.28</v>
      </c>
      <c r="I33" s="28">
        <v>5241.1099999999997</v>
      </c>
      <c r="J33" s="21">
        <f t="shared" si="0"/>
        <v>6551.3899999999994</v>
      </c>
      <c r="K33" s="22"/>
      <c r="L33" s="22"/>
      <c r="M33" s="22"/>
      <c r="N33" s="22"/>
      <c r="O33" s="22"/>
      <c r="P33" s="22"/>
      <c r="Q33" s="22"/>
      <c r="R33" s="23"/>
      <c r="S33" s="23"/>
      <c r="T33" s="23"/>
      <c r="U33" s="23"/>
      <c r="V33" s="23"/>
      <c r="W33" s="23"/>
      <c r="X33" s="23"/>
      <c r="Y33" s="23"/>
      <c r="Z33" s="23"/>
      <c r="AA33" s="6"/>
      <c r="AB33" s="6"/>
      <c r="AC33" s="6"/>
      <c r="AD33" s="6"/>
    </row>
    <row r="34" spans="1:30" ht="18" customHeight="1" x14ac:dyDescent="0.2">
      <c r="A34" s="19" t="s">
        <v>71</v>
      </c>
      <c r="B34" s="24" t="s">
        <v>53</v>
      </c>
      <c r="C34" s="24"/>
      <c r="D34" s="24" t="s">
        <v>22</v>
      </c>
      <c r="E34" s="25">
        <v>1</v>
      </c>
      <c r="F34" s="19" t="s">
        <v>72</v>
      </c>
      <c r="G34" s="26">
        <v>0</v>
      </c>
      <c r="H34" s="28">
        <v>1310.28</v>
      </c>
      <c r="I34" s="28">
        <v>5241.1099999999997</v>
      </c>
      <c r="J34" s="21">
        <f t="shared" si="0"/>
        <v>6551.3899999999994</v>
      </c>
      <c r="K34" s="22"/>
      <c r="L34" s="22"/>
      <c r="M34" s="22"/>
      <c r="N34" s="22"/>
      <c r="O34" s="22"/>
      <c r="P34" s="22"/>
      <c r="Q34" s="22"/>
      <c r="R34" s="23"/>
      <c r="S34" s="23"/>
      <c r="T34" s="23"/>
      <c r="U34" s="23"/>
      <c r="V34" s="23"/>
      <c r="W34" s="23"/>
      <c r="X34" s="23"/>
      <c r="Y34" s="23"/>
      <c r="Z34" s="23"/>
      <c r="AA34" s="6"/>
      <c r="AB34" s="6"/>
      <c r="AC34" s="6"/>
      <c r="AD34" s="6"/>
    </row>
    <row r="35" spans="1:30" ht="18" customHeight="1" x14ac:dyDescent="0.2">
      <c r="A35" s="19" t="s">
        <v>73</v>
      </c>
      <c r="B35" s="24" t="s">
        <v>53</v>
      </c>
      <c r="C35" s="24"/>
      <c r="D35" s="24" t="s">
        <v>22</v>
      </c>
      <c r="E35" s="25">
        <v>1</v>
      </c>
      <c r="F35" s="19" t="s">
        <v>74</v>
      </c>
      <c r="G35" s="26">
        <v>0</v>
      </c>
      <c r="H35" s="28">
        <v>1310.28</v>
      </c>
      <c r="I35" s="28">
        <v>5241.1099999999997</v>
      </c>
      <c r="J35" s="21">
        <f t="shared" si="0"/>
        <v>6551.3899999999994</v>
      </c>
      <c r="K35" s="22"/>
      <c r="L35" s="22"/>
      <c r="M35" s="22"/>
      <c r="N35" s="22"/>
      <c r="O35" s="22"/>
      <c r="P35" s="22"/>
      <c r="Q35" s="22"/>
      <c r="R35" s="23"/>
      <c r="S35" s="23"/>
      <c r="T35" s="23"/>
      <c r="U35" s="23"/>
      <c r="V35" s="23"/>
      <c r="W35" s="23"/>
      <c r="X35" s="23"/>
      <c r="Y35" s="23"/>
      <c r="Z35" s="23"/>
      <c r="AA35" s="6"/>
      <c r="AB35" s="6"/>
      <c r="AC35" s="6"/>
      <c r="AD35" s="6"/>
    </row>
    <row r="36" spans="1:30" ht="18" customHeight="1" x14ac:dyDescent="0.2">
      <c r="A36" s="19" t="s">
        <v>75</v>
      </c>
      <c r="B36" s="24" t="s">
        <v>53</v>
      </c>
      <c r="C36" s="24"/>
      <c r="D36" s="24" t="s">
        <v>22</v>
      </c>
      <c r="E36" s="25">
        <v>1</v>
      </c>
      <c r="F36" s="19" t="s">
        <v>76</v>
      </c>
      <c r="G36" s="26">
        <v>0</v>
      </c>
      <c r="H36" s="28">
        <v>1310.28</v>
      </c>
      <c r="I36" s="28">
        <v>5241.1099999999997</v>
      </c>
      <c r="J36" s="21">
        <f t="shared" si="0"/>
        <v>6551.3899999999994</v>
      </c>
      <c r="K36" s="22"/>
      <c r="L36" s="22"/>
      <c r="M36" s="22"/>
      <c r="N36" s="22"/>
      <c r="O36" s="22"/>
      <c r="P36" s="22"/>
      <c r="Q36" s="22"/>
      <c r="R36" s="23"/>
      <c r="S36" s="23"/>
      <c r="T36" s="23"/>
      <c r="U36" s="23"/>
      <c r="V36" s="23"/>
      <c r="W36" s="23"/>
      <c r="X36" s="23"/>
      <c r="Y36" s="23"/>
      <c r="Z36" s="23"/>
      <c r="AA36" s="6"/>
      <c r="AB36" s="6"/>
      <c r="AC36" s="6"/>
      <c r="AD36" s="6"/>
    </row>
    <row r="37" spans="1:30" ht="18" customHeight="1" x14ac:dyDescent="0.2">
      <c r="A37" s="19" t="s">
        <v>77</v>
      </c>
      <c r="B37" s="24" t="s">
        <v>78</v>
      </c>
      <c r="C37" s="24"/>
      <c r="D37" s="24" t="s">
        <v>48</v>
      </c>
      <c r="E37" s="25">
        <v>1</v>
      </c>
      <c r="F37" s="19"/>
      <c r="G37" s="26">
        <v>0</v>
      </c>
      <c r="H37" s="28"/>
      <c r="I37" s="28"/>
      <c r="J37" s="21">
        <f t="shared" si="0"/>
        <v>0</v>
      </c>
      <c r="K37" s="22"/>
      <c r="L37" s="22"/>
      <c r="M37" s="22"/>
      <c r="N37" s="22"/>
      <c r="O37" s="22"/>
      <c r="P37" s="22"/>
      <c r="Q37" s="22"/>
      <c r="R37" s="23"/>
      <c r="S37" s="23"/>
      <c r="T37" s="23"/>
      <c r="U37" s="23"/>
      <c r="V37" s="23"/>
      <c r="W37" s="23"/>
      <c r="X37" s="23"/>
      <c r="Y37" s="23"/>
      <c r="Z37" s="23"/>
      <c r="AA37" s="6"/>
      <c r="AB37" s="6"/>
      <c r="AC37" s="6"/>
      <c r="AD37" s="6"/>
    </row>
    <row r="38" spans="1:30" ht="18" customHeight="1" x14ac:dyDescent="0.2">
      <c r="A38" s="19" t="s">
        <v>79</v>
      </c>
      <c r="B38" s="24" t="s">
        <v>78</v>
      </c>
      <c r="C38" s="24"/>
      <c r="D38" s="24" t="s">
        <v>22</v>
      </c>
      <c r="E38" s="25">
        <v>1</v>
      </c>
      <c r="F38" s="19" t="s">
        <v>80</v>
      </c>
      <c r="G38" s="26">
        <v>0</v>
      </c>
      <c r="H38" s="28">
        <v>1079.06</v>
      </c>
      <c r="I38" s="28">
        <v>4316.21</v>
      </c>
      <c r="J38" s="21">
        <f t="shared" si="0"/>
        <v>5395.27</v>
      </c>
      <c r="K38" s="22"/>
      <c r="L38" s="22"/>
      <c r="M38" s="22"/>
      <c r="N38" s="22"/>
      <c r="O38" s="22"/>
      <c r="P38" s="22"/>
      <c r="Q38" s="22"/>
      <c r="R38" s="23"/>
      <c r="S38" s="23"/>
      <c r="T38" s="23"/>
      <c r="U38" s="23"/>
      <c r="V38" s="23"/>
      <c r="W38" s="23"/>
      <c r="X38" s="23"/>
      <c r="Y38" s="23"/>
      <c r="Z38" s="23"/>
      <c r="AA38" s="6"/>
      <c r="AB38" s="6"/>
      <c r="AC38" s="6"/>
      <c r="AD38" s="6"/>
    </row>
    <row r="39" spans="1:30" ht="18" customHeight="1" x14ac:dyDescent="0.2">
      <c r="A39" s="19" t="s">
        <v>81</v>
      </c>
      <c r="B39" s="24" t="s">
        <v>78</v>
      </c>
      <c r="C39" s="24"/>
      <c r="D39" s="24" t="s">
        <v>22</v>
      </c>
      <c r="E39" s="25">
        <v>1</v>
      </c>
      <c r="F39" s="19" t="s">
        <v>82</v>
      </c>
      <c r="G39" s="26">
        <v>0</v>
      </c>
      <c r="H39" s="28">
        <v>1079.06</v>
      </c>
      <c r="I39" s="28">
        <v>4316.21</v>
      </c>
      <c r="J39" s="21">
        <f t="shared" si="0"/>
        <v>5395.27</v>
      </c>
      <c r="K39" s="22"/>
      <c r="L39" s="22"/>
      <c r="M39" s="22"/>
      <c r="N39" s="22"/>
      <c r="O39" s="22"/>
      <c r="P39" s="22"/>
      <c r="Q39" s="22"/>
      <c r="R39" s="23"/>
      <c r="S39" s="23"/>
      <c r="T39" s="23"/>
      <c r="U39" s="23"/>
      <c r="V39" s="23"/>
      <c r="W39" s="23"/>
      <c r="X39" s="23"/>
      <c r="Y39" s="23"/>
      <c r="Z39" s="23"/>
      <c r="AA39" s="6"/>
      <c r="AB39" s="6"/>
      <c r="AC39" s="6"/>
      <c r="AD39" s="6"/>
    </row>
    <row r="40" spans="1:30" ht="18" customHeight="1" x14ac:dyDescent="0.2">
      <c r="A40" s="19" t="s">
        <v>81</v>
      </c>
      <c r="B40" s="24" t="s">
        <v>78</v>
      </c>
      <c r="C40" s="24"/>
      <c r="D40" s="24" t="s">
        <v>48</v>
      </c>
      <c r="E40" s="25">
        <v>1</v>
      </c>
      <c r="F40" s="19"/>
      <c r="G40" s="26">
        <v>0</v>
      </c>
      <c r="H40" s="28"/>
      <c r="I40" s="28"/>
      <c r="J40" s="21">
        <f t="shared" si="0"/>
        <v>0</v>
      </c>
      <c r="K40" s="22"/>
      <c r="L40" s="22"/>
      <c r="M40" s="22"/>
      <c r="N40" s="22"/>
      <c r="O40" s="22"/>
      <c r="P40" s="22"/>
      <c r="Q40" s="22"/>
      <c r="R40" s="23"/>
      <c r="S40" s="23"/>
      <c r="T40" s="23"/>
      <c r="U40" s="23"/>
      <c r="V40" s="23"/>
      <c r="W40" s="23"/>
      <c r="X40" s="23"/>
      <c r="Y40" s="23"/>
      <c r="Z40" s="23"/>
      <c r="AA40" s="6"/>
      <c r="AB40" s="6"/>
      <c r="AC40" s="6"/>
      <c r="AD40" s="6"/>
    </row>
    <row r="41" spans="1:30" ht="18" customHeight="1" x14ac:dyDescent="0.2">
      <c r="A41" s="19" t="s">
        <v>81</v>
      </c>
      <c r="B41" s="24" t="s">
        <v>78</v>
      </c>
      <c r="C41" s="24"/>
      <c r="D41" s="24" t="s">
        <v>48</v>
      </c>
      <c r="E41" s="25">
        <v>1</v>
      </c>
      <c r="F41" s="19"/>
      <c r="G41" s="26">
        <v>0</v>
      </c>
      <c r="H41" s="28"/>
      <c r="I41" s="28"/>
      <c r="J41" s="21">
        <f t="shared" si="0"/>
        <v>0</v>
      </c>
      <c r="K41" s="22"/>
      <c r="L41" s="22"/>
      <c r="M41" s="22"/>
      <c r="N41" s="22"/>
      <c r="O41" s="22"/>
      <c r="P41" s="22"/>
      <c r="Q41" s="22"/>
      <c r="R41" s="23"/>
      <c r="S41" s="23"/>
      <c r="T41" s="23"/>
      <c r="U41" s="23"/>
      <c r="V41" s="23"/>
      <c r="W41" s="23"/>
      <c r="X41" s="23"/>
      <c r="Y41" s="23"/>
      <c r="Z41" s="23"/>
      <c r="AA41" s="6"/>
      <c r="AB41" s="6"/>
      <c r="AC41" s="6"/>
      <c r="AD41" s="6"/>
    </row>
    <row r="42" spans="1:30" ht="18" customHeight="1" x14ac:dyDescent="0.2">
      <c r="A42" s="19" t="s">
        <v>83</v>
      </c>
      <c r="B42" s="24" t="s">
        <v>78</v>
      </c>
      <c r="C42" s="24"/>
      <c r="D42" s="24" t="s">
        <v>48</v>
      </c>
      <c r="E42" s="25">
        <v>1</v>
      </c>
      <c r="F42" s="19"/>
      <c r="G42" s="26">
        <v>0</v>
      </c>
      <c r="H42" s="28"/>
      <c r="I42" s="28"/>
      <c r="J42" s="21">
        <f t="shared" si="0"/>
        <v>0</v>
      </c>
      <c r="K42" s="22"/>
      <c r="L42" s="22"/>
      <c r="M42" s="22"/>
      <c r="N42" s="22"/>
      <c r="O42" s="22"/>
      <c r="P42" s="22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6"/>
      <c r="AB42" s="6"/>
      <c r="AC42" s="6"/>
      <c r="AD42" s="6"/>
    </row>
    <row r="43" spans="1:30" ht="18" customHeight="1" x14ac:dyDescent="0.2">
      <c r="A43" s="19" t="s">
        <v>84</v>
      </c>
      <c r="B43" s="24" t="s">
        <v>78</v>
      </c>
      <c r="C43" s="24"/>
      <c r="D43" s="24" t="s">
        <v>28</v>
      </c>
      <c r="E43" s="25">
        <v>1</v>
      </c>
      <c r="F43" s="19" t="s">
        <v>85</v>
      </c>
      <c r="G43" s="26">
        <v>0</v>
      </c>
      <c r="H43" s="28"/>
      <c r="I43" s="28">
        <v>4316.21</v>
      </c>
      <c r="J43" s="21">
        <f t="shared" si="0"/>
        <v>4316.21</v>
      </c>
      <c r="K43" s="22"/>
      <c r="L43" s="22"/>
      <c r="M43" s="22"/>
      <c r="N43" s="22"/>
      <c r="O43" s="22"/>
      <c r="P43" s="22"/>
      <c r="Q43" s="22"/>
      <c r="R43" s="23"/>
      <c r="S43" s="23"/>
      <c r="T43" s="23"/>
      <c r="U43" s="23"/>
      <c r="V43" s="23"/>
      <c r="W43" s="23"/>
      <c r="X43" s="23"/>
      <c r="Y43" s="23"/>
      <c r="Z43" s="23"/>
      <c r="AA43" s="6"/>
      <c r="AB43" s="6"/>
      <c r="AC43" s="6"/>
      <c r="AD43" s="6"/>
    </row>
    <row r="44" spans="1:30" ht="18" customHeight="1" x14ac:dyDescent="0.2">
      <c r="A44" s="27" t="s">
        <v>86</v>
      </c>
      <c r="B44" s="24" t="s">
        <v>78</v>
      </c>
      <c r="C44" s="24"/>
      <c r="D44" s="24" t="s">
        <v>22</v>
      </c>
      <c r="E44" s="25">
        <v>1</v>
      </c>
      <c r="F44" s="19" t="s">
        <v>87</v>
      </c>
      <c r="G44" s="26">
        <v>0</v>
      </c>
      <c r="H44" s="28">
        <v>1079.06</v>
      </c>
      <c r="I44" s="28">
        <v>4316.21</v>
      </c>
      <c r="J44" s="21">
        <f t="shared" si="0"/>
        <v>5395.27</v>
      </c>
      <c r="K44" s="22"/>
      <c r="L44" s="22"/>
      <c r="M44" s="22"/>
      <c r="N44" s="22"/>
      <c r="O44" s="22"/>
      <c r="P44" s="22"/>
      <c r="Q44" s="22"/>
      <c r="R44" s="23"/>
      <c r="S44" s="23"/>
      <c r="T44" s="23"/>
      <c r="U44" s="23"/>
      <c r="V44" s="23"/>
      <c r="W44" s="23"/>
      <c r="X44" s="23"/>
      <c r="Y44" s="23"/>
      <c r="Z44" s="23"/>
      <c r="AA44" s="6"/>
      <c r="AB44" s="6"/>
      <c r="AC44" s="6"/>
      <c r="AD44" s="6"/>
    </row>
    <row r="45" spans="1:30" ht="18" customHeight="1" x14ac:dyDescent="0.2">
      <c r="A45" s="19" t="s">
        <v>88</v>
      </c>
      <c r="B45" s="24" t="s">
        <v>78</v>
      </c>
      <c r="C45" s="24"/>
      <c r="D45" s="24" t="s">
        <v>22</v>
      </c>
      <c r="E45" s="25">
        <v>1</v>
      </c>
      <c r="F45" s="19" t="s">
        <v>89</v>
      </c>
      <c r="G45" s="26">
        <v>0</v>
      </c>
      <c r="H45" s="28">
        <v>1079.06</v>
      </c>
      <c r="I45" s="28">
        <v>4316.21</v>
      </c>
      <c r="J45" s="21">
        <f t="shared" si="0"/>
        <v>5395.27</v>
      </c>
      <c r="K45" s="22"/>
      <c r="L45" s="22"/>
      <c r="M45" s="22"/>
      <c r="N45" s="22"/>
      <c r="O45" s="22"/>
      <c r="P45" s="22"/>
      <c r="Q45" s="22"/>
      <c r="R45" s="23"/>
      <c r="S45" s="23"/>
      <c r="T45" s="23"/>
      <c r="U45" s="23"/>
      <c r="V45" s="23"/>
      <c r="W45" s="23"/>
      <c r="X45" s="23"/>
      <c r="Y45" s="23"/>
      <c r="Z45" s="23"/>
      <c r="AA45" s="6"/>
      <c r="AB45" s="6"/>
      <c r="AC45" s="6"/>
      <c r="AD45" s="6"/>
    </row>
    <row r="46" spans="1:30" ht="18" customHeight="1" x14ac:dyDescent="0.2">
      <c r="A46" s="19" t="s">
        <v>90</v>
      </c>
      <c r="B46" s="24" t="s">
        <v>78</v>
      </c>
      <c r="C46" s="24"/>
      <c r="D46" s="24" t="s">
        <v>22</v>
      </c>
      <c r="E46" s="25">
        <v>1</v>
      </c>
      <c r="F46" s="19" t="s">
        <v>344</v>
      </c>
      <c r="G46" s="26">
        <v>0</v>
      </c>
      <c r="H46" s="28">
        <v>1079.06</v>
      </c>
      <c r="I46" s="28">
        <v>4316.21</v>
      </c>
      <c r="J46" s="21">
        <f t="shared" si="0"/>
        <v>5395.27</v>
      </c>
      <c r="K46" s="22"/>
      <c r="L46" s="22"/>
      <c r="M46" s="22"/>
      <c r="N46" s="22"/>
      <c r="O46" s="22"/>
      <c r="P46" s="22"/>
      <c r="Q46" s="22"/>
      <c r="R46" s="23"/>
      <c r="S46" s="23"/>
      <c r="T46" s="23"/>
      <c r="U46" s="23"/>
      <c r="V46" s="23"/>
      <c r="W46" s="23"/>
      <c r="X46" s="23"/>
      <c r="Y46" s="23"/>
      <c r="Z46" s="23"/>
      <c r="AA46" s="6"/>
      <c r="AB46" s="6"/>
      <c r="AC46" s="6"/>
      <c r="AD46" s="6"/>
    </row>
    <row r="47" spans="1:30" ht="18" customHeight="1" x14ac:dyDescent="0.2">
      <c r="A47" s="19" t="s">
        <v>92</v>
      </c>
      <c r="B47" s="24" t="s">
        <v>93</v>
      </c>
      <c r="C47" s="24"/>
      <c r="D47" s="24" t="s">
        <v>48</v>
      </c>
      <c r="E47" s="25">
        <v>1</v>
      </c>
      <c r="F47" s="19"/>
      <c r="G47" s="26">
        <v>0</v>
      </c>
      <c r="H47" s="28"/>
      <c r="I47" s="28"/>
      <c r="J47" s="21">
        <f t="shared" si="0"/>
        <v>0</v>
      </c>
      <c r="K47" s="22"/>
      <c r="L47" s="22"/>
      <c r="M47" s="22"/>
      <c r="N47" s="22"/>
      <c r="O47" s="22"/>
      <c r="P47" s="22"/>
      <c r="Q47" s="22"/>
      <c r="R47" s="23"/>
      <c r="S47" s="23"/>
      <c r="T47" s="23"/>
      <c r="U47" s="23"/>
      <c r="V47" s="23"/>
      <c r="W47" s="23"/>
      <c r="X47" s="23"/>
      <c r="Y47" s="23"/>
      <c r="Z47" s="23"/>
      <c r="AA47" s="6"/>
      <c r="AB47" s="6"/>
      <c r="AC47" s="6"/>
      <c r="AD47" s="6"/>
    </row>
    <row r="48" spans="1:30" ht="18" customHeight="1" x14ac:dyDescent="0.2">
      <c r="A48" s="19" t="s">
        <v>94</v>
      </c>
      <c r="B48" s="24" t="s">
        <v>95</v>
      </c>
      <c r="C48" s="24"/>
      <c r="D48" s="24" t="s">
        <v>22</v>
      </c>
      <c r="E48" s="25">
        <v>1</v>
      </c>
      <c r="F48" s="19" t="s">
        <v>96</v>
      </c>
      <c r="G48" s="26">
        <v>0</v>
      </c>
      <c r="H48" s="28">
        <v>770.75</v>
      </c>
      <c r="I48" s="28">
        <v>3083.01</v>
      </c>
      <c r="J48" s="21">
        <f t="shared" si="0"/>
        <v>3853.76</v>
      </c>
      <c r="K48" s="22"/>
      <c r="L48" s="22"/>
      <c r="M48" s="22"/>
      <c r="N48" s="22"/>
      <c r="O48" s="22"/>
      <c r="P48" s="22"/>
      <c r="Q48" s="22"/>
      <c r="R48" s="23"/>
      <c r="S48" s="23"/>
      <c r="T48" s="23"/>
      <c r="U48" s="23"/>
      <c r="V48" s="23"/>
      <c r="W48" s="23"/>
      <c r="X48" s="23"/>
      <c r="Y48" s="23"/>
      <c r="Z48" s="23"/>
      <c r="AA48" s="6"/>
      <c r="AB48" s="6"/>
      <c r="AC48" s="6"/>
      <c r="AD48" s="6"/>
    </row>
    <row r="49" spans="1:30" ht="18" customHeight="1" x14ac:dyDescent="0.2">
      <c r="A49" s="19" t="s">
        <v>94</v>
      </c>
      <c r="B49" s="24" t="s">
        <v>95</v>
      </c>
      <c r="C49" s="24"/>
      <c r="D49" s="24" t="s">
        <v>48</v>
      </c>
      <c r="E49" s="25">
        <v>1</v>
      </c>
      <c r="F49" s="29"/>
      <c r="G49" s="26">
        <v>0</v>
      </c>
      <c r="H49" s="28"/>
      <c r="I49" s="28"/>
      <c r="J49" s="21">
        <f t="shared" si="0"/>
        <v>0</v>
      </c>
      <c r="K49" s="22"/>
      <c r="L49" s="22"/>
      <c r="M49" s="22"/>
      <c r="N49" s="22"/>
      <c r="O49" s="22"/>
      <c r="P49" s="22"/>
      <c r="Q49" s="22"/>
      <c r="R49" s="23"/>
      <c r="S49" s="23"/>
      <c r="T49" s="23"/>
      <c r="U49" s="23"/>
      <c r="V49" s="23"/>
      <c r="W49" s="23"/>
      <c r="X49" s="23"/>
      <c r="Y49" s="23"/>
      <c r="Z49" s="23"/>
      <c r="AA49" s="6"/>
      <c r="AB49" s="6"/>
      <c r="AC49" s="6"/>
      <c r="AD49" s="6"/>
    </row>
    <row r="50" spans="1:30" ht="18" customHeight="1" x14ac:dyDescent="0.2">
      <c r="A50" s="19" t="s">
        <v>97</v>
      </c>
      <c r="B50" s="24" t="s">
        <v>95</v>
      </c>
      <c r="C50" s="24"/>
      <c r="D50" s="24" t="s">
        <v>22</v>
      </c>
      <c r="E50" s="25">
        <v>1</v>
      </c>
      <c r="F50" s="19" t="s">
        <v>98</v>
      </c>
      <c r="G50" s="26">
        <v>0</v>
      </c>
      <c r="H50" s="28">
        <v>770.75</v>
      </c>
      <c r="I50" s="28">
        <v>3083.01</v>
      </c>
      <c r="J50" s="21">
        <f t="shared" si="0"/>
        <v>3853.76</v>
      </c>
      <c r="K50" s="22"/>
      <c r="L50" s="22"/>
      <c r="M50" s="22"/>
      <c r="N50" s="22"/>
      <c r="O50" s="22"/>
      <c r="P50" s="22"/>
      <c r="Q50" s="22"/>
      <c r="R50" s="23"/>
      <c r="S50" s="23"/>
      <c r="T50" s="23"/>
      <c r="U50" s="23"/>
      <c r="V50" s="23"/>
      <c r="W50" s="23"/>
      <c r="X50" s="23"/>
      <c r="Y50" s="23"/>
      <c r="Z50" s="23"/>
      <c r="AA50" s="6"/>
      <c r="AB50" s="6"/>
      <c r="AC50" s="6"/>
      <c r="AD50" s="6"/>
    </row>
    <row r="51" spans="1:30" ht="18" customHeight="1" x14ac:dyDescent="0.2">
      <c r="A51" s="19" t="s">
        <v>99</v>
      </c>
      <c r="B51" s="24" t="s">
        <v>95</v>
      </c>
      <c r="C51" s="24"/>
      <c r="D51" s="24" t="s">
        <v>22</v>
      </c>
      <c r="E51" s="25">
        <v>1</v>
      </c>
      <c r="F51" s="19" t="s">
        <v>100</v>
      </c>
      <c r="G51" s="26">
        <v>0</v>
      </c>
      <c r="H51" s="28">
        <v>770.75</v>
      </c>
      <c r="I51" s="28">
        <v>3083.01</v>
      </c>
      <c r="J51" s="21">
        <f t="shared" si="0"/>
        <v>3853.76</v>
      </c>
      <c r="K51" s="22"/>
      <c r="L51" s="22"/>
      <c r="M51" s="22"/>
      <c r="N51" s="22"/>
      <c r="O51" s="22"/>
      <c r="P51" s="22"/>
      <c r="Q51" s="22"/>
      <c r="R51" s="23"/>
      <c r="S51" s="23"/>
      <c r="T51" s="23"/>
      <c r="U51" s="23"/>
      <c r="V51" s="23"/>
      <c r="W51" s="23"/>
      <c r="X51" s="23"/>
      <c r="Y51" s="23"/>
      <c r="Z51" s="23"/>
      <c r="AA51" s="6"/>
      <c r="AB51" s="6"/>
      <c r="AC51" s="6"/>
      <c r="AD51" s="6"/>
    </row>
    <row r="52" spans="1:30" ht="18" customHeight="1" x14ac:dyDescent="0.2">
      <c r="A52" s="19" t="s">
        <v>99</v>
      </c>
      <c r="B52" s="24" t="s">
        <v>95</v>
      </c>
      <c r="C52" s="24"/>
      <c r="D52" s="24" t="s">
        <v>22</v>
      </c>
      <c r="E52" s="25">
        <v>1</v>
      </c>
      <c r="F52" s="19" t="s">
        <v>101</v>
      </c>
      <c r="G52" s="26">
        <v>0</v>
      </c>
      <c r="H52" s="28">
        <v>770.75</v>
      </c>
      <c r="I52" s="28">
        <v>3083.01</v>
      </c>
      <c r="J52" s="21">
        <f t="shared" si="0"/>
        <v>3853.76</v>
      </c>
      <c r="K52" s="22"/>
      <c r="L52" s="22"/>
      <c r="M52" s="22"/>
      <c r="N52" s="22"/>
      <c r="O52" s="22"/>
      <c r="P52" s="22"/>
      <c r="Q52" s="22"/>
      <c r="R52" s="23"/>
      <c r="S52" s="23"/>
      <c r="T52" s="23"/>
      <c r="U52" s="23"/>
      <c r="V52" s="23"/>
      <c r="W52" s="23"/>
      <c r="X52" s="23"/>
      <c r="Y52" s="23"/>
      <c r="Z52" s="23"/>
      <c r="AA52" s="6"/>
      <c r="AB52" s="6"/>
      <c r="AC52" s="6"/>
      <c r="AD52" s="6"/>
    </row>
    <row r="53" spans="1:30" ht="18" customHeight="1" x14ac:dyDescent="0.2">
      <c r="A53" s="19" t="s">
        <v>102</v>
      </c>
      <c r="B53" s="24" t="s">
        <v>95</v>
      </c>
      <c r="C53" s="24"/>
      <c r="D53" s="24" t="s">
        <v>48</v>
      </c>
      <c r="E53" s="25">
        <v>1</v>
      </c>
      <c r="F53" s="19"/>
      <c r="G53" s="26">
        <v>0</v>
      </c>
      <c r="H53" s="28"/>
      <c r="I53" s="28"/>
      <c r="J53" s="21">
        <f t="shared" si="0"/>
        <v>0</v>
      </c>
      <c r="K53" s="22"/>
      <c r="L53" s="22"/>
      <c r="M53" s="22"/>
      <c r="N53" s="22"/>
      <c r="O53" s="22"/>
      <c r="P53" s="22"/>
      <c r="Q53" s="22"/>
      <c r="R53" s="23"/>
      <c r="S53" s="23"/>
      <c r="T53" s="23"/>
      <c r="U53" s="23"/>
      <c r="V53" s="23"/>
      <c r="W53" s="23"/>
      <c r="X53" s="23"/>
      <c r="Y53" s="23"/>
      <c r="Z53" s="23"/>
      <c r="AA53" s="6"/>
      <c r="AB53" s="6"/>
      <c r="AC53" s="6"/>
      <c r="AD53" s="6"/>
    </row>
    <row r="54" spans="1:30" ht="18" customHeight="1" x14ac:dyDescent="0.2">
      <c r="A54" s="27" t="s">
        <v>103</v>
      </c>
      <c r="B54" s="24" t="s">
        <v>95</v>
      </c>
      <c r="C54" s="24"/>
      <c r="D54" s="24" t="s">
        <v>22</v>
      </c>
      <c r="E54" s="25">
        <v>1</v>
      </c>
      <c r="F54" s="19" t="s">
        <v>104</v>
      </c>
      <c r="G54" s="26">
        <v>0</v>
      </c>
      <c r="H54" s="28">
        <v>770.75</v>
      </c>
      <c r="I54" s="28">
        <v>3083.01</v>
      </c>
      <c r="J54" s="21">
        <f t="shared" si="0"/>
        <v>3853.76</v>
      </c>
      <c r="K54" s="22"/>
      <c r="L54" s="22"/>
      <c r="M54" s="22"/>
      <c r="N54" s="22"/>
      <c r="O54" s="22"/>
      <c r="P54" s="22"/>
      <c r="Q54" s="22"/>
      <c r="R54" s="23"/>
      <c r="S54" s="23"/>
      <c r="T54" s="23"/>
      <c r="U54" s="23"/>
      <c r="V54" s="23"/>
      <c r="W54" s="23"/>
      <c r="X54" s="23"/>
      <c r="Y54" s="23"/>
      <c r="Z54" s="23"/>
      <c r="AA54" s="6"/>
      <c r="AB54" s="6"/>
      <c r="AC54" s="6"/>
      <c r="AD54" s="6"/>
    </row>
    <row r="55" spans="1:30" ht="18" customHeight="1" x14ac:dyDescent="0.2">
      <c r="A55" s="19" t="s">
        <v>105</v>
      </c>
      <c r="B55" s="24" t="s">
        <v>95</v>
      </c>
      <c r="C55" s="24"/>
      <c r="D55" s="24" t="s">
        <v>22</v>
      </c>
      <c r="E55" s="25">
        <v>1</v>
      </c>
      <c r="F55" s="19" t="s">
        <v>106</v>
      </c>
      <c r="G55" s="26">
        <v>0</v>
      </c>
      <c r="H55" s="28">
        <v>770.75</v>
      </c>
      <c r="I55" s="28">
        <v>3083.01</v>
      </c>
      <c r="J55" s="21">
        <f t="shared" si="0"/>
        <v>3853.76</v>
      </c>
      <c r="K55" s="22"/>
      <c r="L55" s="22"/>
      <c r="M55" s="22"/>
      <c r="N55" s="22"/>
      <c r="O55" s="22"/>
      <c r="P55" s="22"/>
      <c r="Q55" s="22"/>
      <c r="R55" s="23"/>
      <c r="S55" s="23"/>
      <c r="T55" s="23"/>
      <c r="U55" s="23"/>
      <c r="V55" s="23"/>
      <c r="W55" s="23"/>
      <c r="X55" s="23"/>
      <c r="Y55" s="23"/>
      <c r="Z55" s="23"/>
      <c r="AA55" s="6"/>
      <c r="AB55" s="6"/>
      <c r="AC55" s="6"/>
      <c r="AD55" s="6"/>
    </row>
    <row r="56" spans="1:30" ht="18" customHeight="1" x14ac:dyDescent="0.2">
      <c r="A56" s="19" t="s">
        <v>107</v>
      </c>
      <c r="B56" s="24" t="s">
        <v>95</v>
      </c>
      <c r="C56" s="24"/>
      <c r="D56" s="24" t="s">
        <v>22</v>
      </c>
      <c r="E56" s="25">
        <v>1</v>
      </c>
      <c r="F56" s="19" t="s">
        <v>108</v>
      </c>
      <c r="G56" s="26">
        <v>0</v>
      </c>
      <c r="H56" s="28">
        <v>770.75</v>
      </c>
      <c r="I56" s="28">
        <v>3083.01</v>
      </c>
      <c r="J56" s="21">
        <f t="shared" si="0"/>
        <v>3853.76</v>
      </c>
      <c r="K56" s="22"/>
      <c r="L56" s="22"/>
      <c r="M56" s="22"/>
      <c r="N56" s="22"/>
      <c r="O56" s="22"/>
      <c r="P56" s="22"/>
      <c r="Q56" s="22"/>
      <c r="R56" s="23"/>
      <c r="S56" s="23"/>
      <c r="T56" s="23"/>
      <c r="U56" s="23"/>
      <c r="V56" s="23"/>
      <c r="W56" s="23"/>
      <c r="X56" s="23"/>
      <c r="Y56" s="23"/>
      <c r="Z56" s="23"/>
      <c r="AA56" s="6"/>
      <c r="AB56" s="6"/>
      <c r="AC56" s="6"/>
      <c r="AD56" s="6"/>
    </row>
    <row r="57" spans="1:30" ht="18" customHeight="1" x14ac:dyDescent="0.2">
      <c r="A57" s="19" t="s">
        <v>109</v>
      </c>
      <c r="B57" s="24" t="s">
        <v>95</v>
      </c>
      <c r="C57" s="24"/>
      <c r="D57" s="24" t="s">
        <v>22</v>
      </c>
      <c r="E57" s="25">
        <v>1</v>
      </c>
      <c r="F57" s="19" t="s">
        <v>110</v>
      </c>
      <c r="G57" s="26">
        <v>0</v>
      </c>
      <c r="H57" s="28">
        <v>770.75</v>
      </c>
      <c r="I57" s="28">
        <v>3083.01</v>
      </c>
      <c r="J57" s="21">
        <f t="shared" si="0"/>
        <v>3853.76</v>
      </c>
      <c r="K57" s="22"/>
      <c r="L57" s="22"/>
      <c r="M57" s="22"/>
      <c r="N57" s="22"/>
      <c r="O57" s="22"/>
      <c r="P57" s="22"/>
      <c r="Q57" s="22"/>
      <c r="R57" s="23"/>
      <c r="S57" s="23"/>
      <c r="T57" s="23"/>
      <c r="U57" s="23"/>
      <c r="V57" s="23"/>
      <c r="W57" s="23"/>
      <c r="X57" s="23"/>
      <c r="Y57" s="23"/>
      <c r="Z57" s="23"/>
      <c r="AA57" s="6"/>
      <c r="AB57" s="6"/>
      <c r="AC57" s="6"/>
      <c r="AD57" s="6"/>
    </row>
    <row r="58" spans="1:30" ht="18" customHeight="1" x14ac:dyDescent="0.2">
      <c r="A58" s="19" t="s">
        <v>111</v>
      </c>
      <c r="B58" s="24" t="s">
        <v>95</v>
      </c>
      <c r="C58" s="24"/>
      <c r="D58" s="24" t="s">
        <v>22</v>
      </c>
      <c r="E58" s="25">
        <v>1</v>
      </c>
      <c r="F58" s="19" t="s">
        <v>112</v>
      </c>
      <c r="G58" s="26">
        <v>0</v>
      </c>
      <c r="H58" s="28">
        <v>770.75</v>
      </c>
      <c r="I58" s="28">
        <v>3083.01</v>
      </c>
      <c r="J58" s="21">
        <f t="shared" si="0"/>
        <v>3853.76</v>
      </c>
      <c r="K58" s="22"/>
      <c r="L58" s="22"/>
      <c r="M58" s="22"/>
      <c r="N58" s="22"/>
      <c r="O58" s="22"/>
      <c r="P58" s="22"/>
      <c r="Q58" s="22"/>
      <c r="R58" s="23"/>
      <c r="S58" s="23"/>
      <c r="T58" s="23"/>
      <c r="U58" s="23"/>
      <c r="V58" s="23"/>
      <c r="W58" s="23"/>
      <c r="X58" s="23"/>
      <c r="Y58" s="23"/>
      <c r="Z58" s="23"/>
      <c r="AA58" s="6"/>
      <c r="AB58" s="6"/>
      <c r="AC58" s="6"/>
      <c r="AD58" s="6"/>
    </row>
    <row r="59" spans="1:30" ht="18" customHeight="1" x14ac:dyDescent="0.2">
      <c r="A59" s="19" t="s">
        <v>113</v>
      </c>
      <c r="B59" s="24" t="s">
        <v>95</v>
      </c>
      <c r="C59" s="24"/>
      <c r="D59" s="24" t="s">
        <v>22</v>
      </c>
      <c r="E59" s="25">
        <v>1</v>
      </c>
      <c r="F59" s="19" t="s">
        <v>114</v>
      </c>
      <c r="G59" s="26">
        <v>0</v>
      </c>
      <c r="H59" s="28">
        <v>770.75</v>
      </c>
      <c r="I59" s="28">
        <v>3083.01</v>
      </c>
      <c r="J59" s="21">
        <f t="shared" si="0"/>
        <v>3853.76</v>
      </c>
      <c r="K59" s="22"/>
      <c r="L59" s="22"/>
      <c r="M59" s="22"/>
      <c r="N59" s="22"/>
      <c r="O59" s="22"/>
      <c r="P59" s="22"/>
      <c r="Q59" s="22"/>
      <c r="R59" s="23"/>
      <c r="S59" s="23"/>
      <c r="T59" s="23"/>
      <c r="U59" s="23"/>
      <c r="V59" s="23"/>
      <c r="W59" s="23"/>
      <c r="X59" s="23"/>
      <c r="Y59" s="23"/>
      <c r="Z59" s="23"/>
      <c r="AA59" s="6"/>
      <c r="AB59" s="6"/>
      <c r="AC59" s="6"/>
      <c r="AD59" s="6"/>
    </row>
    <row r="60" spans="1:30" ht="18" customHeight="1" x14ac:dyDescent="0.2">
      <c r="A60" s="19" t="s">
        <v>115</v>
      </c>
      <c r="B60" s="24" t="s">
        <v>95</v>
      </c>
      <c r="C60" s="24"/>
      <c r="D60" s="24" t="s">
        <v>22</v>
      </c>
      <c r="E60" s="25">
        <v>1</v>
      </c>
      <c r="F60" s="19" t="s">
        <v>116</v>
      </c>
      <c r="G60" s="26">
        <v>0</v>
      </c>
      <c r="H60" s="28">
        <v>770.75</v>
      </c>
      <c r="I60" s="28">
        <v>3083.01</v>
      </c>
      <c r="J60" s="21">
        <f t="shared" si="0"/>
        <v>3853.76</v>
      </c>
      <c r="K60" s="22"/>
      <c r="L60" s="22"/>
      <c r="M60" s="22"/>
      <c r="N60" s="22"/>
      <c r="O60" s="22"/>
      <c r="P60" s="22"/>
      <c r="Q60" s="22"/>
      <c r="R60" s="23"/>
      <c r="S60" s="23"/>
      <c r="T60" s="23"/>
      <c r="U60" s="23"/>
      <c r="V60" s="23"/>
      <c r="W60" s="23"/>
      <c r="X60" s="23"/>
      <c r="Y60" s="23"/>
      <c r="Z60" s="23"/>
      <c r="AA60" s="6"/>
      <c r="AB60" s="6"/>
      <c r="AC60" s="6"/>
      <c r="AD60" s="6"/>
    </row>
    <row r="61" spans="1:30" ht="18" customHeight="1" x14ac:dyDescent="0.2">
      <c r="A61" s="19" t="s">
        <v>117</v>
      </c>
      <c r="B61" s="24" t="s">
        <v>95</v>
      </c>
      <c r="C61" s="24"/>
      <c r="D61" s="24" t="s">
        <v>48</v>
      </c>
      <c r="E61" s="25">
        <v>1</v>
      </c>
      <c r="F61" s="19"/>
      <c r="G61" s="26">
        <v>0</v>
      </c>
      <c r="H61" s="28"/>
      <c r="I61" s="28"/>
      <c r="J61" s="21">
        <f t="shared" si="0"/>
        <v>0</v>
      </c>
      <c r="K61" s="22"/>
      <c r="L61" s="22"/>
      <c r="M61" s="22"/>
      <c r="N61" s="22"/>
      <c r="O61" s="22"/>
      <c r="P61" s="22"/>
      <c r="Q61" s="22"/>
      <c r="R61" s="23"/>
      <c r="S61" s="23"/>
      <c r="T61" s="23"/>
      <c r="U61" s="23"/>
      <c r="V61" s="23"/>
      <c r="W61" s="23"/>
      <c r="X61" s="23"/>
      <c r="Y61" s="23"/>
      <c r="Z61" s="23"/>
      <c r="AA61" s="6"/>
      <c r="AB61" s="6"/>
      <c r="AC61" s="6"/>
      <c r="AD61" s="6"/>
    </row>
    <row r="62" spans="1:30" ht="18" customHeight="1" x14ac:dyDescent="0.2">
      <c r="A62" s="19" t="s">
        <v>118</v>
      </c>
      <c r="B62" s="24" t="s">
        <v>95</v>
      </c>
      <c r="C62" s="24"/>
      <c r="D62" s="24" t="s">
        <v>22</v>
      </c>
      <c r="E62" s="25">
        <v>1</v>
      </c>
      <c r="F62" s="19" t="s">
        <v>119</v>
      </c>
      <c r="G62" s="26">
        <v>0</v>
      </c>
      <c r="H62" s="28">
        <v>770.75</v>
      </c>
      <c r="I62" s="28">
        <v>3083.01</v>
      </c>
      <c r="J62" s="21">
        <f t="shared" si="0"/>
        <v>3853.76</v>
      </c>
      <c r="K62" s="22"/>
      <c r="L62" s="22"/>
      <c r="M62" s="22"/>
      <c r="N62" s="22"/>
      <c r="O62" s="22"/>
      <c r="P62" s="22"/>
      <c r="Q62" s="22"/>
      <c r="R62" s="23"/>
      <c r="S62" s="23"/>
      <c r="T62" s="23"/>
      <c r="U62" s="23"/>
      <c r="V62" s="23"/>
      <c r="W62" s="23"/>
      <c r="X62" s="23"/>
      <c r="Y62" s="23"/>
      <c r="Z62" s="23"/>
      <c r="AA62" s="6"/>
      <c r="AB62" s="6"/>
      <c r="AC62" s="6"/>
      <c r="AD62" s="6"/>
    </row>
    <row r="63" spans="1:30" ht="18" customHeight="1" x14ac:dyDescent="0.2">
      <c r="A63" s="19" t="s">
        <v>120</v>
      </c>
      <c r="B63" s="24" t="s">
        <v>95</v>
      </c>
      <c r="C63" s="24"/>
      <c r="D63" s="24" t="s">
        <v>22</v>
      </c>
      <c r="E63" s="25">
        <v>1</v>
      </c>
      <c r="F63" s="19" t="s">
        <v>121</v>
      </c>
      <c r="G63" s="26">
        <v>0</v>
      </c>
      <c r="H63" s="28">
        <v>770.75</v>
      </c>
      <c r="I63" s="28">
        <v>3083.01</v>
      </c>
      <c r="J63" s="21">
        <f t="shared" si="0"/>
        <v>3853.76</v>
      </c>
      <c r="K63" s="22"/>
      <c r="L63" s="22"/>
      <c r="M63" s="22"/>
      <c r="N63" s="22"/>
      <c r="O63" s="22"/>
      <c r="P63" s="22"/>
      <c r="Q63" s="22"/>
      <c r="R63" s="23"/>
      <c r="S63" s="23"/>
      <c r="T63" s="23"/>
      <c r="U63" s="23"/>
      <c r="V63" s="23"/>
      <c r="W63" s="23"/>
      <c r="X63" s="23"/>
      <c r="Y63" s="23"/>
      <c r="Z63" s="23"/>
      <c r="AA63" s="6"/>
      <c r="AB63" s="6"/>
      <c r="AC63" s="6"/>
      <c r="AD63" s="6"/>
    </row>
    <row r="64" spans="1:30" ht="18" customHeight="1" x14ac:dyDescent="0.2">
      <c r="A64" s="19" t="s">
        <v>122</v>
      </c>
      <c r="B64" s="24" t="s">
        <v>95</v>
      </c>
      <c r="C64" s="24"/>
      <c r="D64" s="24" t="s">
        <v>22</v>
      </c>
      <c r="E64" s="25">
        <v>1</v>
      </c>
      <c r="F64" s="19" t="s">
        <v>123</v>
      </c>
      <c r="G64" s="26">
        <v>0</v>
      </c>
      <c r="H64" s="28">
        <v>770.75</v>
      </c>
      <c r="I64" s="28">
        <v>3083.01</v>
      </c>
      <c r="J64" s="21">
        <f t="shared" si="0"/>
        <v>3853.76</v>
      </c>
      <c r="K64" s="22"/>
      <c r="L64" s="22"/>
      <c r="M64" s="22"/>
      <c r="N64" s="22"/>
      <c r="O64" s="22"/>
      <c r="P64" s="22"/>
      <c r="Q64" s="22"/>
      <c r="R64" s="23"/>
      <c r="S64" s="23"/>
      <c r="T64" s="23"/>
      <c r="U64" s="23"/>
      <c r="V64" s="23"/>
      <c r="W64" s="23"/>
      <c r="X64" s="23"/>
      <c r="Y64" s="23"/>
      <c r="Z64" s="23"/>
      <c r="AA64" s="6"/>
      <c r="AB64" s="6"/>
      <c r="AC64" s="6"/>
      <c r="AD64" s="6"/>
    </row>
    <row r="65" spans="1:30" ht="18" customHeight="1" x14ac:dyDescent="0.2">
      <c r="A65" s="19" t="s">
        <v>124</v>
      </c>
      <c r="B65" s="24" t="s">
        <v>125</v>
      </c>
      <c r="C65" s="24"/>
      <c r="D65" s="24" t="s">
        <v>22</v>
      </c>
      <c r="E65" s="25">
        <v>1</v>
      </c>
      <c r="F65" s="19" t="s">
        <v>126</v>
      </c>
      <c r="G65" s="26">
        <v>0</v>
      </c>
      <c r="H65" s="28">
        <v>500.99</v>
      </c>
      <c r="I65" s="28">
        <v>2003.96</v>
      </c>
      <c r="J65" s="21">
        <f t="shared" si="0"/>
        <v>2504.9499999999998</v>
      </c>
      <c r="K65" s="22"/>
      <c r="L65" s="22"/>
      <c r="M65" s="22"/>
      <c r="N65" s="22"/>
      <c r="O65" s="22"/>
      <c r="P65" s="22"/>
      <c r="Q65" s="22"/>
      <c r="R65" s="23"/>
      <c r="S65" s="23"/>
      <c r="T65" s="23"/>
      <c r="U65" s="23"/>
      <c r="V65" s="23"/>
      <c r="W65" s="23"/>
      <c r="X65" s="23"/>
      <c r="Y65" s="23"/>
      <c r="Z65" s="23"/>
      <c r="AA65" s="6"/>
      <c r="AB65" s="6"/>
      <c r="AC65" s="6"/>
      <c r="AD65" s="6"/>
    </row>
    <row r="66" spans="1:30" ht="18" customHeight="1" x14ac:dyDescent="0.2">
      <c r="A66" s="19" t="s">
        <v>127</v>
      </c>
      <c r="B66" s="24" t="s">
        <v>125</v>
      </c>
      <c r="C66" s="24"/>
      <c r="D66" s="24" t="s">
        <v>48</v>
      </c>
      <c r="E66" s="25">
        <v>1</v>
      </c>
      <c r="F66" s="19"/>
      <c r="G66" s="26">
        <v>0</v>
      </c>
      <c r="H66" s="28"/>
      <c r="I66" s="28"/>
      <c r="J66" s="21">
        <f t="shared" si="0"/>
        <v>0</v>
      </c>
      <c r="K66" s="22"/>
      <c r="L66" s="22"/>
      <c r="M66" s="22"/>
      <c r="N66" s="22"/>
      <c r="O66" s="22"/>
      <c r="P66" s="22"/>
      <c r="Q66" s="22"/>
      <c r="R66" s="23"/>
      <c r="S66" s="23"/>
      <c r="T66" s="23"/>
      <c r="U66" s="23"/>
      <c r="V66" s="23"/>
      <c r="W66" s="23"/>
      <c r="X66" s="23"/>
      <c r="Y66" s="23"/>
      <c r="Z66" s="23"/>
      <c r="AA66" s="6"/>
      <c r="AB66" s="6"/>
      <c r="AC66" s="6"/>
      <c r="AD66" s="6"/>
    </row>
    <row r="67" spans="1:30" ht="18" customHeight="1" x14ac:dyDescent="0.2">
      <c r="A67" s="19" t="s">
        <v>128</v>
      </c>
      <c r="B67" s="24" t="s">
        <v>125</v>
      </c>
      <c r="C67" s="24"/>
      <c r="D67" s="24" t="s">
        <v>22</v>
      </c>
      <c r="E67" s="25">
        <v>1</v>
      </c>
      <c r="F67" s="19" t="s">
        <v>129</v>
      </c>
      <c r="G67" s="26">
        <v>0</v>
      </c>
      <c r="H67" s="28">
        <v>500.99</v>
      </c>
      <c r="I67" s="28">
        <v>2003.96</v>
      </c>
      <c r="J67" s="21">
        <f t="shared" si="0"/>
        <v>2504.9499999999998</v>
      </c>
      <c r="K67" s="22"/>
      <c r="L67" s="22"/>
      <c r="M67" s="22"/>
      <c r="N67" s="22"/>
      <c r="O67" s="22"/>
      <c r="P67" s="22"/>
      <c r="Q67" s="22"/>
      <c r="R67" s="23"/>
      <c r="S67" s="23"/>
      <c r="T67" s="23"/>
      <c r="U67" s="23"/>
      <c r="V67" s="23"/>
      <c r="W67" s="23"/>
      <c r="X67" s="23"/>
      <c r="Y67" s="23"/>
      <c r="Z67" s="23"/>
      <c r="AA67" s="6"/>
      <c r="AB67" s="6"/>
      <c r="AC67" s="6"/>
      <c r="AD67" s="6"/>
    </row>
    <row r="68" spans="1:30" ht="18" customHeight="1" x14ac:dyDescent="0.2">
      <c r="A68" s="19" t="s">
        <v>130</v>
      </c>
      <c r="B68" s="24" t="s">
        <v>125</v>
      </c>
      <c r="C68" s="24"/>
      <c r="D68" s="24" t="s">
        <v>22</v>
      </c>
      <c r="E68" s="25">
        <v>1</v>
      </c>
      <c r="F68" s="19" t="s">
        <v>131</v>
      </c>
      <c r="G68" s="26">
        <v>0</v>
      </c>
      <c r="H68" s="28">
        <v>500.99</v>
      </c>
      <c r="I68" s="28">
        <v>2003.96</v>
      </c>
      <c r="J68" s="21">
        <f t="shared" si="0"/>
        <v>2504.9499999999998</v>
      </c>
      <c r="K68" s="22"/>
      <c r="L68" s="22"/>
      <c r="M68" s="22"/>
      <c r="N68" s="22"/>
      <c r="O68" s="22"/>
      <c r="P68" s="22"/>
      <c r="Q68" s="22"/>
      <c r="R68" s="23"/>
      <c r="S68" s="23"/>
      <c r="T68" s="23"/>
      <c r="U68" s="23"/>
      <c r="V68" s="23"/>
      <c r="W68" s="23"/>
      <c r="X68" s="23"/>
      <c r="Y68" s="23"/>
      <c r="Z68" s="23"/>
      <c r="AA68" s="6"/>
      <c r="AB68" s="6"/>
      <c r="AC68" s="6"/>
      <c r="AD68" s="6"/>
    </row>
    <row r="69" spans="1:30" ht="18" customHeight="1" x14ac:dyDescent="0.2">
      <c r="A69" s="19" t="s">
        <v>132</v>
      </c>
      <c r="B69" s="24" t="s">
        <v>125</v>
      </c>
      <c r="C69" s="24"/>
      <c r="D69" s="24" t="s">
        <v>22</v>
      </c>
      <c r="E69" s="25">
        <v>1</v>
      </c>
      <c r="F69" s="19" t="s">
        <v>133</v>
      </c>
      <c r="G69" s="26">
        <v>0</v>
      </c>
      <c r="H69" s="28">
        <v>500.99</v>
      </c>
      <c r="I69" s="28">
        <v>2003.96</v>
      </c>
      <c r="J69" s="21">
        <f t="shared" si="0"/>
        <v>2504.9499999999998</v>
      </c>
      <c r="K69" s="22"/>
      <c r="L69" s="22"/>
      <c r="M69" s="22"/>
      <c r="N69" s="22"/>
      <c r="O69" s="22"/>
      <c r="P69" s="22"/>
      <c r="Q69" s="22"/>
      <c r="R69" s="23"/>
      <c r="S69" s="23"/>
      <c r="T69" s="23"/>
      <c r="U69" s="23"/>
      <c r="V69" s="23"/>
      <c r="W69" s="23"/>
      <c r="X69" s="23"/>
      <c r="Y69" s="23"/>
      <c r="Z69" s="23"/>
      <c r="AA69" s="6"/>
      <c r="AB69" s="6"/>
      <c r="AC69" s="6"/>
      <c r="AD69" s="6"/>
    </row>
    <row r="70" spans="1:30" ht="18" customHeight="1" x14ac:dyDescent="0.2">
      <c r="A70" s="19" t="s">
        <v>134</v>
      </c>
      <c r="B70" s="24" t="s">
        <v>125</v>
      </c>
      <c r="C70" s="24"/>
      <c r="D70" s="24" t="s">
        <v>22</v>
      </c>
      <c r="E70" s="25">
        <v>1</v>
      </c>
      <c r="F70" s="19" t="s">
        <v>135</v>
      </c>
      <c r="G70" s="26">
        <v>0</v>
      </c>
      <c r="H70" s="28">
        <v>500.99</v>
      </c>
      <c r="I70" s="28">
        <v>2003.96</v>
      </c>
      <c r="J70" s="21">
        <f t="shared" si="0"/>
        <v>2504.9499999999998</v>
      </c>
      <c r="K70" s="22"/>
      <c r="L70" s="22"/>
      <c r="M70" s="22"/>
      <c r="N70" s="22"/>
      <c r="O70" s="22"/>
      <c r="P70" s="22"/>
      <c r="Q70" s="22"/>
      <c r="R70" s="23"/>
      <c r="S70" s="23"/>
      <c r="T70" s="23"/>
      <c r="U70" s="23"/>
      <c r="V70" s="23"/>
      <c r="W70" s="23"/>
      <c r="X70" s="23"/>
      <c r="Y70" s="23"/>
      <c r="Z70" s="23"/>
      <c r="AA70" s="6"/>
      <c r="AB70" s="6"/>
      <c r="AC70" s="6"/>
      <c r="AD70" s="6"/>
    </row>
    <row r="71" spans="1:30" ht="18" customHeight="1" x14ac:dyDescent="0.2">
      <c r="A71" s="19" t="s">
        <v>136</v>
      </c>
      <c r="B71" s="24" t="s">
        <v>125</v>
      </c>
      <c r="C71" s="24"/>
      <c r="D71" s="24" t="s">
        <v>22</v>
      </c>
      <c r="E71" s="25">
        <v>1</v>
      </c>
      <c r="F71" s="19" t="s">
        <v>137</v>
      </c>
      <c r="G71" s="26">
        <v>0</v>
      </c>
      <c r="H71" s="28">
        <v>500.99</v>
      </c>
      <c r="I71" s="28">
        <v>2003.96</v>
      </c>
      <c r="J71" s="21">
        <f t="shared" ref="J71:J82" si="1">SUM(G71:I71)</f>
        <v>2504.9499999999998</v>
      </c>
      <c r="K71" s="22"/>
      <c r="L71" s="22"/>
      <c r="M71" s="22"/>
      <c r="N71" s="22"/>
      <c r="O71" s="22"/>
      <c r="P71" s="22"/>
      <c r="Q71" s="22"/>
      <c r="R71" s="23"/>
      <c r="S71" s="23"/>
      <c r="T71" s="23"/>
      <c r="U71" s="23"/>
      <c r="V71" s="23"/>
      <c r="W71" s="23"/>
      <c r="X71" s="23"/>
      <c r="Y71" s="23"/>
      <c r="Z71" s="23"/>
      <c r="AA71" s="6"/>
      <c r="AB71" s="6"/>
      <c r="AC71" s="6"/>
      <c r="AD71" s="6"/>
    </row>
    <row r="72" spans="1:30" ht="18" customHeight="1" x14ac:dyDescent="0.2">
      <c r="A72" s="19" t="s">
        <v>138</v>
      </c>
      <c r="B72" s="24" t="s">
        <v>125</v>
      </c>
      <c r="C72" s="24"/>
      <c r="D72" s="24" t="s">
        <v>48</v>
      </c>
      <c r="E72" s="25">
        <v>1</v>
      </c>
      <c r="F72" s="19"/>
      <c r="G72" s="26">
        <v>0</v>
      </c>
      <c r="H72" s="28"/>
      <c r="I72" s="28"/>
      <c r="J72" s="21">
        <f t="shared" si="1"/>
        <v>0</v>
      </c>
      <c r="K72" s="22"/>
      <c r="L72" s="22"/>
      <c r="M72" s="22"/>
      <c r="N72" s="22"/>
      <c r="O72" s="22"/>
      <c r="P72" s="22"/>
      <c r="Q72" s="22"/>
      <c r="R72" s="23"/>
      <c r="S72" s="23"/>
      <c r="T72" s="23"/>
      <c r="U72" s="23"/>
      <c r="V72" s="23"/>
      <c r="W72" s="23"/>
      <c r="X72" s="23"/>
      <c r="Y72" s="23"/>
      <c r="Z72" s="23"/>
      <c r="AA72" s="6"/>
      <c r="AB72" s="6"/>
      <c r="AC72" s="6"/>
      <c r="AD72" s="6"/>
    </row>
    <row r="73" spans="1:30" ht="18" customHeight="1" x14ac:dyDescent="0.2">
      <c r="A73" s="19" t="s">
        <v>139</v>
      </c>
      <c r="B73" s="24" t="s">
        <v>125</v>
      </c>
      <c r="C73" s="24"/>
      <c r="D73" s="24" t="s">
        <v>48</v>
      </c>
      <c r="E73" s="25">
        <v>1</v>
      </c>
      <c r="F73" s="19"/>
      <c r="G73" s="26">
        <v>0</v>
      </c>
      <c r="H73" s="28"/>
      <c r="I73" s="28"/>
      <c r="J73" s="21">
        <f t="shared" si="1"/>
        <v>0</v>
      </c>
      <c r="K73" s="22"/>
      <c r="L73" s="22"/>
      <c r="M73" s="22"/>
      <c r="N73" s="22"/>
      <c r="O73" s="22"/>
      <c r="P73" s="22"/>
      <c r="Q73" s="22"/>
      <c r="R73" s="23"/>
      <c r="S73" s="23"/>
      <c r="T73" s="23"/>
      <c r="U73" s="23"/>
      <c r="V73" s="23"/>
      <c r="W73" s="23"/>
      <c r="X73" s="23"/>
      <c r="Y73" s="23"/>
      <c r="Z73" s="23"/>
      <c r="AA73" s="6"/>
      <c r="AB73" s="6"/>
      <c r="AC73" s="6"/>
      <c r="AD73" s="6"/>
    </row>
    <row r="74" spans="1:30" ht="18" customHeight="1" x14ac:dyDescent="0.2">
      <c r="A74" s="19" t="s">
        <v>140</v>
      </c>
      <c r="B74" s="24" t="s">
        <v>125</v>
      </c>
      <c r="C74" s="24"/>
      <c r="D74" s="24" t="s">
        <v>22</v>
      </c>
      <c r="E74" s="25">
        <v>1</v>
      </c>
      <c r="F74" s="19" t="s">
        <v>141</v>
      </c>
      <c r="G74" s="26">
        <v>0</v>
      </c>
      <c r="H74" s="28">
        <v>500.99</v>
      </c>
      <c r="I74" s="28">
        <v>2003.96</v>
      </c>
      <c r="J74" s="21">
        <f t="shared" si="1"/>
        <v>2504.9499999999998</v>
      </c>
      <c r="K74" s="22"/>
      <c r="L74" s="22"/>
      <c r="M74" s="22"/>
      <c r="N74" s="22"/>
      <c r="O74" s="22"/>
      <c r="P74" s="22"/>
      <c r="Q74" s="22"/>
      <c r="R74" s="23"/>
      <c r="S74" s="23"/>
      <c r="T74" s="23"/>
      <c r="U74" s="23"/>
      <c r="V74" s="23"/>
      <c r="W74" s="23"/>
      <c r="X74" s="23"/>
      <c r="Y74" s="23"/>
      <c r="Z74" s="23"/>
      <c r="AA74" s="6"/>
      <c r="AB74" s="6"/>
      <c r="AC74" s="6"/>
      <c r="AD74" s="6"/>
    </row>
    <row r="75" spans="1:30" ht="18" customHeight="1" x14ac:dyDescent="0.2">
      <c r="A75" s="19" t="s">
        <v>140</v>
      </c>
      <c r="B75" s="24" t="s">
        <v>125</v>
      </c>
      <c r="C75" s="24"/>
      <c r="D75" s="24" t="s">
        <v>22</v>
      </c>
      <c r="E75" s="25">
        <v>1</v>
      </c>
      <c r="F75" s="19" t="s">
        <v>142</v>
      </c>
      <c r="G75" s="26">
        <v>0</v>
      </c>
      <c r="H75" s="28">
        <v>500.99</v>
      </c>
      <c r="I75" s="28">
        <v>2003.96</v>
      </c>
      <c r="J75" s="21">
        <f t="shared" si="1"/>
        <v>2504.9499999999998</v>
      </c>
      <c r="K75" s="22"/>
      <c r="L75" s="22"/>
      <c r="M75" s="22"/>
      <c r="N75" s="22"/>
      <c r="O75" s="22"/>
      <c r="P75" s="22"/>
      <c r="Q75" s="22"/>
      <c r="R75" s="23"/>
      <c r="S75" s="23"/>
      <c r="T75" s="23"/>
      <c r="U75" s="23"/>
      <c r="V75" s="23"/>
      <c r="W75" s="23"/>
      <c r="X75" s="23"/>
      <c r="Y75" s="23"/>
      <c r="Z75" s="23"/>
      <c r="AA75" s="6"/>
      <c r="AB75" s="6"/>
      <c r="AC75" s="6"/>
      <c r="AD75" s="6"/>
    </row>
    <row r="76" spans="1:30" ht="18" customHeight="1" x14ac:dyDescent="0.2">
      <c r="A76" s="19" t="s">
        <v>139</v>
      </c>
      <c r="B76" s="24" t="s">
        <v>125</v>
      </c>
      <c r="C76" s="24"/>
      <c r="D76" s="24" t="s">
        <v>22</v>
      </c>
      <c r="E76" s="25">
        <v>1</v>
      </c>
      <c r="F76" s="19" t="s">
        <v>143</v>
      </c>
      <c r="G76" s="26">
        <v>0</v>
      </c>
      <c r="H76" s="28">
        <v>500.99</v>
      </c>
      <c r="I76" s="28">
        <v>2003.96</v>
      </c>
      <c r="J76" s="21">
        <f t="shared" si="1"/>
        <v>2504.9499999999998</v>
      </c>
      <c r="K76" s="22"/>
      <c r="L76" s="22"/>
      <c r="M76" s="22"/>
      <c r="N76" s="22"/>
      <c r="O76" s="22"/>
      <c r="P76" s="22"/>
      <c r="Q76" s="22"/>
      <c r="R76" s="23"/>
      <c r="S76" s="23"/>
      <c r="T76" s="23"/>
      <c r="U76" s="23"/>
      <c r="V76" s="23"/>
      <c r="W76" s="23"/>
      <c r="X76" s="23"/>
      <c r="Y76" s="23"/>
      <c r="Z76" s="23"/>
      <c r="AA76" s="6"/>
      <c r="AB76" s="6"/>
      <c r="AC76" s="6"/>
      <c r="AD76" s="6"/>
    </row>
    <row r="77" spans="1:30" ht="18" customHeight="1" x14ac:dyDescent="0.2">
      <c r="A77" s="19" t="s">
        <v>144</v>
      </c>
      <c r="B77" s="24" t="s">
        <v>145</v>
      </c>
      <c r="C77" s="24"/>
      <c r="D77" s="24" t="s">
        <v>22</v>
      </c>
      <c r="E77" s="25">
        <v>1</v>
      </c>
      <c r="F77" s="19" t="s">
        <v>342</v>
      </c>
      <c r="G77" s="26">
        <v>0</v>
      </c>
      <c r="H77" s="28">
        <v>308.3</v>
      </c>
      <c r="I77" s="28">
        <v>1233.21</v>
      </c>
      <c r="J77" s="21">
        <f t="shared" si="1"/>
        <v>1541.51</v>
      </c>
      <c r="K77" s="22"/>
      <c r="L77" s="22"/>
      <c r="M77" s="22"/>
      <c r="N77" s="22"/>
      <c r="O77" s="22"/>
      <c r="P77" s="22"/>
      <c r="Q77" s="22"/>
      <c r="R77" s="23"/>
      <c r="S77" s="23"/>
      <c r="T77" s="23"/>
      <c r="U77" s="23"/>
      <c r="V77" s="23"/>
      <c r="W77" s="23"/>
      <c r="X77" s="23"/>
      <c r="Y77" s="23"/>
      <c r="Z77" s="23"/>
      <c r="AA77" s="6"/>
      <c r="AB77" s="6"/>
      <c r="AC77" s="6"/>
      <c r="AD77" s="6"/>
    </row>
    <row r="78" spans="1:30" ht="18" customHeight="1" x14ac:dyDescent="0.2">
      <c r="A78" s="19" t="s">
        <v>147</v>
      </c>
      <c r="B78" s="24" t="s">
        <v>145</v>
      </c>
      <c r="C78" s="24"/>
      <c r="D78" s="24" t="s">
        <v>22</v>
      </c>
      <c r="E78" s="25">
        <v>1</v>
      </c>
      <c r="F78" s="19" t="s">
        <v>148</v>
      </c>
      <c r="G78" s="26">
        <v>0</v>
      </c>
      <c r="H78" s="28">
        <v>308.3</v>
      </c>
      <c r="I78" s="28">
        <v>1233.21</v>
      </c>
      <c r="J78" s="21">
        <f t="shared" si="1"/>
        <v>1541.51</v>
      </c>
      <c r="K78" s="22"/>
      <c r="L78" s="22"/>
      <c r="M78" s="22"/>
      <c r="N78" s="22"/>
      <c r="O78" s="22"/>
      <c r="P78" s="22"/>
      <c r="Q78" s="22"/>
      <c r="R78" s="23"/>
      <c r="S78" s="23"/>
      <c r="T78" s="23"/>
      <c r="U78" s="23"/>
      <c r="V78" s="23"/>
      <c r="W78" s="23"/>
      <c r="X78" s="23"/>
      <c r="Y78" s="23"/>
      <c r="Z78" s="23"/>
      <c r="AA78" s="6"/>
      <c r="AB78" s="6"/>
      <c r="AC78" s="6"/>
      <c r="AD78" s="6"/>
    </row>
    <row r="79" spans="1:30" ht="18" customHeight="1" x14ac:dyDescent="0.2">
      <c r="A79" s="19" t="s">
        <v>149</v>
      </c>
      <c r="B79" s="24" t="s">
        <v>145</v>
      </c>
      <c r="C79" s="24"/>
      <c r="D79" s="24" t="s">
        <v>22</v>
      </c>
      <c r="E79" s="25">
        <v>1</v>
      </c>
      <c r="F79" s="19" t="s">
        <v>150</v>
      </c>
      <c r="G79" s="26">
        <v>0</v>
      </c>
      <c r="H79" s="28">
        <v>308.3</v>
      </c>
      <c r="I79" s="28">
        <v>1233.21</v>
      </c>
      <c r="J79" s="21">
        <f t="shared" si="1"/>
        <v>1541.51</v>
      </c>
      <c r="K79" s="22"/>
      <c r="L79" s="22"/>
      <c r="M79" s="22"/>
      <c r="N79" s="22"/>
      <c r="O79" s="22"/>
      <c r="P79" s="22"/>
      <c r="Q79" s="22"/>
      <c r="R79" s="23"/>
      <c r="S79" s="23"/>
      <c r="T79" s="23"/>
      <c r="U79" s="23"/>
      <c r="V79" s="23"/>
      <c r="W79" s="23"/>
      <c r="X79" s="23"/>
      <c r="Y79" s="23"/>
      <c r="Z79" s="23"/>
      <c r="AA79" s="6"/>
      <c r="AB79" s="6"/>
      <c r="AC79" s="6"/>
      <c r="AD79" s="6"/>
    </row>
    <row r="80" spans="1:30" ht="18" customHeight="1" x14ac:dyDescent="0.2">
      <c r="A80" s="19" t="s">
        <v>151</v>
      </c>
      <c r="B80" s="24" t="s">
        <v>152</v>
      </c>
      <c r="C80" s="24"/>
      <c r="D80" s="24" t="s">
        <v>22</v>
      </c>
      <c r="E80" s="25">
        <v>1</v>
      </c>
      <c r="F80" s="19" t="s">
        <v>153</v>
      </c>
      <c r="G80" s="26">
        <v>0</v>
      </c>
      <c r="H80" s="28">
        <v>269.76</v>
      </c>
      <c r="I80" s="28">
        <v>1079.06</v>
      </c>
      <c r="J80" s="21">
        <f t="shared" si="1"/>
        <v>1348.82</v>
      </c>
      <c r="K80" s="22"/>
      <c r="L80" s="22"/>
      <c r="M80" s="22"/>
      <c r="N80" s="22"/>
      <c r="O80" s="22"/>
      <c r="P80" s="22"/>
      <c r="Q80" s="22"/>
      <c r="R80" s="23"/>
      <c r="S80" s="23"/>
      <c r="T80" s="23"/>
      <c r="U80" s="23"/>
      <c r="V80" s="23"/>
      <c r="W80" s="23"/>
      <c r="X80" s="23"/>
      <c r="Y80" s="23"/>
      <c r="Z80" s="23"/>
      <c r="AA80" s="6"/>
      <c r="AB80" s="6"/>
      <c r="AC80" s="6"/>
      <c r="AD80" s="6"/>
    </row>
    <row r="81" spans="1:30" ht="18" customHeight="1" x14ac:dyDescent="0.2">
      <c r="A81" s="19" t="s">
        <v>151</v>
      </c>
      <c r="B81" s="24" t="s">
        <v>152</v>
      </c>
      <c r="C81" s="24"/>
      <c r="D81" s="24" t="s">
        <v>22</v>
      </c>
      <c r="E81" s="25">
        <v>1</v>
      </c>
      <c r="F81" s="19" t="s">
        <v>154</v>
      </c>
      <c r="G81" s="26">
        <v>0</v>
      </c>
      <c r="H81" s="28">
        <v>269.76</v>
      </c>
      <c r="I81" s="28">
        <v>1079.06</v>
      </c>
      <c r="J81" s="21">
        <f t="shared" si="1"/>
        <v>1348.82</v>
      </c>
      <c r="K81" s="22"/>
      <c r="L81" s="22"/>
      <c r="M81" s="22"/>
      <c r="N81" s="22"/>
      <c r="O81" s="22"/>
      <c r="P81" s="22"/>
      <c r="Q81" s="22"/>
      <c r="R81" s="23"/>
      <c r="S81" s="23"/>
      <c r="T81" s="23"/>
      <c r="U81" s="23"/>
      <c r="V81" s="23"/>
      <c r="W81" s="23"/>
      <c r="X81" s="23"/>
      <c r="Y81" s="23"/>
      <c r="Z81" s="23"/>
      <c r="AA81" s="6"/>
      <c r="AB81" s="6"/>
      <c r="AC81" s="6"/>
      <c r="AD81" s="6"/>
    </row>
    <row r="82" spans="1:30" ht="18" customHeight="1" x14ac:dyDescent="0.2">
      <c r="A82" s="19" t="s">
        <v>155</v>
      </c>
      <c r="B82" s="24" t="s">
        <v>152</v>
      </c>
      <c r="C82" s="24"/>
      <c r="D82" s="24" t="s">
        <v>22</v>
      </c>
      <c r="E82" s="25">
        <v>1</v>
      </c>
      <c r="F82" s="19" t="s">
        <v>156</v>
      </c>
      <c r="G82" s="26">
        <v>0</v>
      </c>
      <c r="H82" s="28">
        <v>269.77999999999997</v>
      </c>
      <c r="I82" s="28">
        <v>1079.06</v>
      </c>
      <c r="J82" s="21">
        <f t="shared" si="1"/>
        <v>1348.84</v>
      </c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23"/>
      <c r="W82" s="23"/>
      <c r="X82" s="23"/>
      <c r="Y82" s="23"/>
      <c r="Z82" s="23"/>
      <c r="AA82" s="6"/>
      <c r="AB82" s="6"/>
      <c r="AC82" s="6"/>
      <c r="AD82" s="6"/>
    </row>
    <row r="83" spans="1:30" ht="35.1" customHeight="1" x14ac:dyDescent="0.2">
      <c r="A83" s="30" t="s">
        <v>157</v>
      </c>
      <c r="B83" s="31" t="s">
        <v>158</v>
      </c>
      <c r="C83" s="32" t="s">
        <v>159</v>
      </c>
      <c r="D83" s="33" t="s">
        <v>160</v>
      </c>
      <c r="E83" s="32" t="s">
        <v>161</v>
      </c>
      <c r="F83" s="34"/>
      <c r="G83" s="33" t="s">
        <v>162</v>
      </c>
      <c r="H83" s="32" t="s">
        <v>163</v>
      </c>
      <c r="I83" s="32" t="s">
        <v>164</v>
      </c>
      <c r="J83" s="35" t="s">
        <v>165</v>
      </c>
      <c r="K83" s="22"/>
      <c r="L83" s="22"/>
      <c r="M83" s="22"/>
      <c r="N83" s="22"/>
      <c r="O83" s="22"/>
      <c r="P83" s="22"/>
      <c r="Q83" s="22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8" customHeight="1" x14ac:dyDescent="0.2">
      <c r="A84" s="36" t="s">
        <v>166</v>
      </c>
      <c r="B84" s="25" t="s">
        <v>17</v>
      </c>
      <c r="C84" s="37">
        <f>SUMIFS($E$7:$E$82,$B$7:$B$82,"DAS",$D$7:$D$82,"&lt;&gt;VAGO")</f>
        <v>1</v>
      </c>
      <c r="D84" s="37">
        <f>SUMIFS($E$7:$E$82,$B$7:$B$82,"DAS",$D$7:$D$82,"VAGO")</f>
        <v>0</v>
      </c>
      <c r="E84" s="37">
        <f t="shared" ref="E84:E94" si="2">C84+D84</f>
        <v>1</v>
      </c>
      <c r="F84" s="38"/>
      <c r="G84" s="39">
        <f>SUMIF($B$7:$B$82,"DAS",$G$7:$G$82)</f>
        <v>0</v>
      </c>
      <c r="H84" s="39">
        <f>SUMIF($B$7:$B$82,"DAS",$H$7:$H$82)</f>
        <v>0</v>
      </c>
      <c r="I84" s="39">
        <f>SUMIF($B$7:$B$82,"DAS",$I$7:$I$82)</f>
        <v>18000</v>
      </c>
      <c r="J84" s="40">
        <f>SUMIF($B$7:$B$82,"DAS",$J$7:$J$82)</f>
        <v>18000</v>
      </c>
      <c r="K84" s="8"/>
      <c r="L84" s="8"/>
      <c r="M84" s="8"/>
      <c r="N84" s="8"/>
      <c r="O84" s="8"/>
      <c r="P84" s="8"/>
      <c r="Q84" s="8"/>
    </row>
    <row r="85" spans="1:30" ht="18" customHeight="1" x14ac:dyDescent="0.2">
      <c r="A85" s="36" t="s">
        <v>167</v>
      </c>
      <c r="B85" s="25" t="s">
        <v>21</v>
      </c>
      <c r="C85" s="37">
        <f>SUMIFS($E$7:$E$82,$B$7:$B$82,"DAS-1",$D$7:$D$82,"&lt;&gt;VAGO")</f>
        <v>2</v>
      </c>
      <c r="D85" s="37">
        <f>SUMIFS($E$7:$E$82,$B$7:$B$82,"DAS-1",$D$7:$D$82,"VAGO")</f>
        <v>0</v>
      </c>
      <c r="E85" s="37">
        <f t="shared" si="2"/>
        <v>2</v>
      </c>
      <c r="F85" s="36"/>
      <c r="G85" s="39">
        <f>SUMIF($B$7:$B$82,"DAS-1",$G$7:$G$82)</f>
        <v>0</v>
      </c>
      <c r="H85" s="39">
        <f>SUMIF($B$7:$B$82,"DAS-1",$H$7:$H$82)</f>
        <v>5200</v>
      </c>
      <c r="I85" s="39">
        <f>SUMIF($B$7:$B$82,"DAS-1",$I$7:$I$82)</f>
        <v>20800</v>
      </c>
      <c r="J85" s="40">
        <f>SUMIF($B$7:$B$82,"DAS-1",$J$7:$J$82)</f>
        <v>26000</v>
      </c>
      <c r="K85" s="8"/>
      <c r="L85" s="8"/>
      <c r="M85" s="8"/>
      <c r="N85" s="8"/>
      <c r="O85" s="8"/>
      <c r="P85" s="8"/>
      <c r="Q85" s="8"/>
    </row>
    <row r="86" spans="1:30" ht="18" customHeight="1" x14ac:dyDescent="0.2">
      <c r="A86" s="36" t="s">
        <v>168</v>
      </c>
      <c r="B86" s="25" t="s">
        <v>27</v>
      </c>
      <c r="C86" s="37">
        <f>SUMIFS($E$7:$E$82,$B$7:$B$82,"DAS-2",$D$7:$D$82,"&lt;&gt;VAGO")</f>
        <v>5</v>
      </c>
      <c r="D86" s="37">
        <f>SUMIFS($E$7:$E$82,$B$7:$B$82,"DAS-2",$D$7:$D$82,"VAGO")</f>
        <v>0</v>
      </c>
      <c r="E86" s="37">
        <f t="shared" si="2"/>
        <v>5</v>
      </c>
      <c r="F86" s="36"/>
      <c r="G86" s="39">
        <f>SUMIF($B$7:$B$82,"DAS-2",$G$7:$G$82)</f>
        <v>0</v>
      </c>
      <c r="H86" s="39">
        <f>SUMIF($B$7:$B$82,"DAS-2",$H$7:$H$82)</f>
        <v>6782.6</v>
      </c>
      <c r="I86" s="39">
        <f>SUMIF($B$7:$B$82,"DAS-2",$I$7:$I$82)</f>
        <v>33913.049999999996</v>
      </c>
      <c r="J86" s="40">
        <f>SUMIF($B$7:$B$82,"DAS-2",$J$7:$J$82)</f>
        <v>40695.65</v>
      </c>
      <c r="K86" s="8"/>
      <c r="L86" s="8"/>
      <c r="M86" s="8"/>
      <c r="N86" s="8"/>
      <c r="O86" s="8"/>
      <c r="P86" s="8"/>
      <c r="Q86" s="8"/>
    </row>
    <row r="87" spans="1:30" ht="18" customHeight="1" x14ac:dyDescent="0.2">
      <c r="A87" s="36" t="s">
        <v>169</v>
      </c>
      <c r="B87" s="25" t="s">
        <v>39</v>
      </c>
      <c r="C87" s="37">
        <f>SUMIFS($E$7:$E$82,$B$7:$B$82,"DAS-3",$D$7:$D$82,"&lt;&gt;VAGO")</f>
        <v>5</v>
      </c>
      <c r="D87" s="37">
        <f>SUMIFS($E$7:$E$82,$B$7:$B$82,"DAS-3",$D$7:$D$82,"VAGO")</f>
        <v>2</v>
      </c>
      <c r="E87" s="37">
        <f t="shared" si="2"/>
        <v>7</v>
      </c>
      <c r="F87" s="36"/>
      <c r="G87" s="39">
        <f>SUMIF($B$7:$B$82,"DAS-3",$G$7:$G$82)</f>
        <v>0</v>
      </c>
      <c r="H87" s="39">
        <f>SUMIF($B$7:$B$82,"DAS-3",$H$7:$H$82)</f>
        <v>7129.5</v>
      </c>
      <c r="I87" s="39">
        <f>SUMIF($B$7:$B$82,"DAS-3",$I$7:$I$82)</f>
        <v>28517.820000000003</v>
      </c>
      <c r="J87" s="40">
        <f>SUMIF($B$7:$B$82,"DAS-3",$J$7:$J$82)</f>
        <v>35647.32</v>
      </c>
      <c r="K87" s="8"/>
      <c r="L87" s="8"/>
      <c r="M87" s="8"/>
      <c r="N87" s="8"/>
      <c r="O87" s="8"/>
      <c r="P87" s="8"/>
      <c r="Q87" s="8"/>
    </row>
    <row r="88" spans="1:30" ht="18" customHeight="1" x14ac:dyDescent="0.2">
      <c r="A88" s="41" t="s">
        <v>170</v>
      </c>
      <c r="B88" s="25" t="s">
        <v>53</v>
      </c>
      <c r="C88" s="37">
        <f>SUMIFS($E$7:$E$82,$B$7:$B$82,"DAS-4",$D$7:$D$82,"&lt;&gt;VAGO")</f>
        <v>11</v>
      </c>
      <c r="D88" s="37">
        <f>SUMIFS($E$7:$E$82,$B$7:$B$82,"DAS-4",$D$7:$D$82,"VAGO")</f>
        <v>4</v>
      </c>
      <c r="E88" s="37">
        <f t="shared" si="2"/>
        <v>15</v>
      </c>
      <c r="F88" s="41"/>
      <c r="G88" s="39">
        <f>SUMIF($B$7:$B$82,"DAS-4",$G$7:$G$82)</f>
        <v>0</v>
      </c>
      <c r="H88" s="39">
        <f>SUMIF($B$7:$B$82,"DAS-4",$H$7:$H$82)</f>
        <v>15723.360000000002</v>
      </c>
      <c r="I88" s="39">
        <f>SUMIF($B$7:$B$82,"DAS-4",$I$7:$I$82)</f>
        <v>62893.32</v>
      </c>
      <c r="J88" s="40">
        <f>SUMIF($B$7:$B$82,"DAS-4",$J$7:$J$82)</f>
        <v>78616.679999999993</v>
      </c>
      <c r="K88" s="8"/>
      <c r="L88" s="8"/>
      <c r="M88" s="8"/>
      <c r="N88" s="8"/>
      <c r="O88" s="8"/>
      <c r="P88" s="8"/>
      <c r="Q88" s="8"/>
    </row>
    <row r="89" spans="1:30" ht="18" customHeight="1" x14ac:dyDescent="0.2">
      <c r="A89" s="41" t="s">
        <v>171</v>
      </c>
      <c r="B89" s="25" t="s">
        <v>78</v>
      </c>
      <c r="C89" s="37">
        <f>SUMIFS($E$7:$E$82,$B$7:$B$82,"DAS-5",$D$7:$D$82,"&lt;&gt;VAGO")</f>
        <v>6</v>
      </c>
      <c r="D89" s="37">
        <f>SUMIFS($E$7:$E$82,$B$7:$B$82,"DAS-5",$D$7:$D$82,"VAGO")</f>
        <v>4</v>
      </c>
      <c r="E89" s="37">
        <f t="shared" si="2"/>
        <v>10</v>
      </c>
      <c r="F89" s="41"/>
      <c r="G89" s="39">
        <f>SUMIF($B$7:$B$82,"DAS-5",$G$7:$G$82)</f>
        <v>0</v>
      </c>
      <c r="H89" s="39">
        <f>SUMIF($B$7:$B$82,"DAS-5",$H$7:$H$82)</f>
        <v>5395.2999999999993</v>
      </c>
      <c r="I89" s="39">
        <f>SUMIF($B$7:$B$82,"DAS-5",$I$7:$I$82)</f>
        <v>25897.26</v>
      </c>
      <c r="J89" s="40">
        <f>SUMIF($B$7:$B$82,"DAS-5",$J$7:$J$82)</f>
        <v>31292.560000000001</v>
      </c>
      <c r="K89" s="8"/>
      <c r="L89" s="8"/>
      <c r="M89" s="8"/>
      <c r="N89" s="8"/>
      <c r="O89" s="8"/>
      <c r="P89" s="8"/>
      <c r="Q89" s="8"/>
    </row>
    <row r="90" spans="1:30" ht="18" customHeight="1" x14ac:dyDescent="0.2">
      <c r="A90" s="41" t="s">
        <v>172</v>
      </c>
      <c r="B90" s="25" t="s">
        <v>93</v>
      </c>
      <c r="C90" s="37">
        <f>SUMIFS($E$7:$E$82,$B$7:$B$82,"CAA-1",$D$7:$D$82,"&lt;&gt;VAGO")</f>
        <v>0</v>
      </c>
      <c r="D90" s="37">
        <f>SUMIFS($E$7:$E$82,$B$7:$B$82,"CAA-1",$D$7:$D$82,"VAGO")</f>
        <v>1</v>
      </c>
      <c r="E90" s="37">
        <f t="shared" si="2"/>
        <v>1</v>
      </c>
      <c r="F90" s="41"/>
      <c r="G90" s="39">
        <f>SUMIF($B$7:$B$82,"CAA-1",$G$7:$G$82)</f>
        <v>0</v>
      </c>
      <c r="H90" s="39">
        <f>SUMIF($B$7:$B$82,"CAA-1",$H$7:$H$82)</f>
        <v>0</v>
      </c>
      <c r="I90" s="39">
        <f>SUMIF($B$7:$B$82,"CAA-1",$I$7:$I$82)</f>
        <v>0</v>
      </c>
      <c r="J90" s="40">
        <f>SUMIF($B$7:$B$82,"CAA-1",$J$7:$J$82)</f>
        <v>0</v>
      </c>
      <c r="K90" s="8"/>
      <c r="L90" s="8"/>
      <c r="M90" s="8"/>
      <c r="N90" s="8"/>
      <c r="O90" s="8"/>
      <c r="P90" s="8"/>
      <c r="Q90" s="8"/>
    </row>
    <row r="91" spans="1:30" ht="18" customHeight="1" x14ac:dyDescent="0.2">
      <c r="A91" s="41" t="s">
        <v>173</v>
      </c>
      <c r="B91" s="25" t="s">
        <v>95</v>
      </c>
      <c r="C91" s="37">
        <f>SUMIFS($E$7:$E$82,$B$7:$B$82,"CAA-2",$D$7:$D$82,"&lt;&gt;VAGO")</f>
        <v>14</v>
      </c>
      <c r="D91" s="37">
        <f>SUMIFS($E$7:$E$82,$B$7:$B$82,"CAA-2",$D$7:$D$82,"VAGO")</f>
        <v>3</v>
      </c>
      <c r="E91" s="37">
        <f t="shared" si="2"/>
        <v>17</v>
      </c>
      <c r="F91" s="41"/>
      <c r="G91" s="39">
        <f>SUMIF($B$7:$B$82,"CAA-2",$G$7:$G$82)</f>
        <v>0</v>
      </c>
      <c r="H91" s="39">
        <f>SUMIF($B$7:$B$82,"CAA-2",$H$7:$H$82)</f>
        <v>10790.5</v>
      </c>
      <c r="I91" s="39">
        <f>SUMIF($B$7:$B$82,"CAA-2",$I$7:$I$82)</f>
        <v>43162.140000000014</v>
      </c>
      <c r="J91" s="40">
        <f>SUMIF($B$7:$B$82,"CAA-2",$J$7:$J$82)</f>
        <v>53952.640000000021</v>
      </c>
      <c r="K91" s="8"/>
      <c r="L91" s="8"/>
      <c r="M91" s="8"/>
      <c r="N91" s="8"/>
      <c r="O91" s="8"/>
      <c r="P91" s="8"/>
      <c r="Q91" s="8"/>
    </row>
    <row r="92" spans="1:30" ht="18" customHeight="1" x14ac:dyDescent="0.2">
      <c r="A92" s="41" t="s">
        <v>174</v>
      </c>
      <c r="B92" s="25" t="s">
        <v>125</v>
      </c>
      <c r="C92" s="37">
        <f>SUMIFS($E$7:$E$82,$B$7:$B$82,"CAA-3",$D$7:$D$82,"&lt;&gt;VAGO")</f>
        <v>9</v>
      </c>
      <c r="D92" s="37">
        <f>SUMIFS($E$7:$E$82,$B$7:$B$82,"CAA-3",$D$7:$D$82,"VAGO")</f>
        <v>3</v>
      </c>
      <c r="E92" s="37">
        <f t="shared" si="2"/>
        <v>12</v>
      </c>
      <c r="F92" s="36"/>
      <c r="G92" s="39">
        <f>SUMIF($B$7:$B$82,"CAA-3",$G$7:$G$82)</f>
        <v>0</v>
      </c>
      <c r="H92" s="39">
        <f>SUMIF($B$7:$B$82,"CAA-3",$H$7:$H$82)</f>
        <v>4508.9099999999989</v>
      </c>
      <c r="I92" s="39">
        <f>SUMIF($B$7:$B$82,"CAA-3",$I$7:$I$82)</f>
        <v>18035.639999999996</v>
      </c>
      <c r="J92" s="40">
        <f>SUMIF($B$7:$B$82,"CAA-3",$J$7:$J$82)</f>
        <v>22544.550000000003</v>
      </c>
      <c r="K92" s="8"/>
      <c r="L92" s="8"/>
      <c r="M92" s="8"/>
      <c r="N92" s="8"/>
      <c r="O92" s="8"/>
      <c r="P92" s="8"/>
      <c r="Q92" s="8"/>
    </row>
    <row r="93" spans="1:30" ht="18" customHeight="1" x14ac:dyDescent="0.2">
      <c r="A93" s="41" t="s">
        <v>175</v>
      </c>
      <c r="B93" s="25" t="s">
        <v>145</v>
      </c>
      <c r="C93" s="37">
        <f>SUMIFS($E$7:$E$82,$B$7:$B$82,"CAA-4",$D$7:$D$82,"&lt;&gt;VAGO")</f>
        <v>3</v>
      </c>
      <c r="D93" s="37">
        <f>SUMIFS($E$7:$E$82,$B$7:$B$82,"CAA-4",$D$7:$D$82,"VAGO")</f>
        <v>0</v>
      </c>
      <c r="E93" s="37">
        <f t="shared" si="2"/>
        <v>3</v>
      </c>
      <c r="F93" s="36"/>
      <c r="G93" s="39">
        <f>SUMIF($B$7:$B$82,"CAA-4",$G$7:$G$82)</f>
        <v>0</v>
      </c>
      <c r="H93" s="39">
        <f>SUMIF($B$7:$B$82,"CAA-4",$H$7:$H$82)</f>
        <v>924.90000000000009</v>
      </c>
      <c r="I93" s="39">
        <f>SUMIF($B$7:$B$82,"CAA-4",$I$7:$I$82)</f>
        <v>3699.63</v>
      </c>
      <c r="J93" s="40">
        <f>SUMIF($B$7:$B$82,"CAA-4",$J$7:$J$82)</f>
        <v>4624.53</v>
      </c>
      <c r="K93" s="8"/>
      <c r="L93" s="8"/>
      <c r="M93" s="8"/>
      <c r="N93" s="8"/>
      <c r="O93" s="8"/>
      <c r="P93" s="8"/>
      <c r="Q93" s="8"/>
    </row>
    <row r="94" spans="1:30" ht="18" customHeight="1" x14ac:dyDescent="0.2">
      <c r="A94" s="41" t="s">
        <v>176</v>
      </c>
      <c r="B94" s="25" t="s">
        <v>152</v>
      </c>
      <c r="C94" s="37">
        <f>SUMIFS($E$7:$E$82,$B$7:$B$82,"CAA-5",$D$7:$D$82,"&lt;&gt;VAGO")</f>
        <v>3</v>
      </c>
      <c r="D94" s="37">
        <f>SUMIFS($E$7:$E$82,$B$7:$B$82,"CAA-5",$D$7:$D$82,"VAGO")</f>
        <v>0</v>
      </c>
      <c r="E94" s="37">
        <f t="shared" si="2"/>
        <v>3</v>
      </c>
      <c r="F94" s="36"/>
      <c r="G94" s="39">
        <f>SUMIF($B$7:$B$82,"CAA-5",$G$7:$G$82)</f>
        <v>0</v>
      </c>
      <c r="H94" s="39">
        <f>SUMIF($B$7:$B$82,"CAA-5",$H$7:$H$82)</f>
        <v>809.3</v>
      </c>
      <c r="I94" s="39">
        <f>SUMIF($B$7:$B$82,"CAA-5",$I$7:$I$82)</f>
        <v>3237.18</v>
      </c>
      <c r="J94" s="40">
        <f>SUMIF($B$7:$B$82,"CAA-5",$J$7:$J$82)</f>
        <v>4046.4799999999996</v>
      </c>
      <c r="K94" s="8"/>
      <c r="L94" s="8"/>
      <c r="M94" s="8"/>
      <c r="N94" s="8"/>
      <c r="O94" s="8"/>
      <c r="P94" s="8"/>
      <c r="Q94" s="8"/>
    </row>
    <row r="95" spans="1:30" ht="35.1" customHeight="1" x14ac:dyDescent="0.2">
      <c r="A95" s="30" t="s">
        <v>177</v>
      </c>
      <c r="B95" s="42"/>
      <c r="C95" s="33">
        <f>SUM(C84:C94)</f>
        <v>59</v>
      </c>
      <c r="D95" s="33">
        <f>SUM(D84:D94)</f>
        <v>17</v>
      </c>
      <c r="E95" s="33">
        <f>SUM(E84:E94)</f>
        <v>76</v>
      </c>
      <c r="F95" s="34"/>
      <c r="G95" s="43">
        <f>SUM(G84:G94)</f>
        <v>0</v>
      </c>
      <c r="H95" s="43">
        <f>SUM(H84:H94)</f>
        <v>57264.369999999995</v>
      </c>
      <c r="I95" s="43">
        <f>SUM(I84:I94)</f>
        <v>258156.04</v>
      </c>
      <c r="J95" s="44">
        <f>SUM(J84:J94)</f>
        <v>315420.41000000003</v>
      </c>
      <c r="K95" s="8"/>
      <c r="L95" s="8"/>
      <c r="M95" s="8"/>
      <c r="N95" s="8"/>
      <c r="O95" s="8"/>
      <c r="P95" s="8"/>
      <c r="Q95" s="8"/>
    </row>
    <row r="96" spans="1:30" ht="18" customHeight="1" x14ac:dyDescent="0.2">
      <c r="A96" s="45"/>
      <c r="B96" s="46"/>
      <c r="C96" s="46"/>
      <c r="D96" s="46"/>
      <c r="E96" s="46"/>
      <c r="F96" s="45"/>
      <c r="G96" s="46"/>
      <c r="H96" s="47"/>
      <c r="I96" s="47"/>
      <c r="J96" s="48"/>
      <c r="K96" s="8"/>
      <c r="L96" s="8"/>
      <c r="M96" s="8"/>
      <c r="N96" s="8"/>
      <c r="O96" s="8"/>
      <c r="P96" s="8"/>
      <c r="Q96" s="8"/>
    </row>
    <row r="97" spans="1:30" ht="35.1" customHeight="1" x14ac:dyDescent="0.2">
      <c r="A97" s="86" t="s">
        <v>178</v>
      </c>
      <c r="B97" s="87"/>
      <c r="C97" s="87"/>
      <c r="D97" s="87"/>
      <c r="E97" s="87"/>
      <c r="F97" s="87"/>
      <c r="G97" s="87"/>
      <c r="H97" s="87"/>
      <c r="I97" s="87"/>
      <c r="J97" s="50"/>
      <c r="K97" s="7"/>
      <c r="L97" s="8"/>
      <c r="M97" s="8"/>
      <c r="N97" s="8"/>
      <c r="O97" s="8"/>
      <c r="P97" s="8"/>
      <c r="Q97" s="8"/>
    </row>
    <row r="98" spans="1:30" ht="35.1" customHeight="1" x14ac:dyDescent="0.2">
      <c r="A98" s="51" t="s">
        <v>179</v>
      </c>
      <c r="B98" s="49" t="s">
        <v>180</v>
      </c>
      <c r="C98" s="49" t="s">
        <v>181</v>
      </c>
      <c r="D98" s="49" t="s">
        <v>182</v>
      </c>
      <c r="E98" s="49" t="s">
        <v>183</v>
      </c>
      <c r="F98" s="52" t="s">
        <v>184</v>
      </c>
      <c r="G98" s="53" t="s">
        <v>185</v>
      </c>
      <c r="H98" s="53" t="s">
        <v>186</v>
      </c>
      <c r="I98" s="49" t="s">
        <v>187</v>
      </c>
      <c r="J98" s="54"/>
      <c r="K98" s="7"/>
      <c r="L98" s="13"/>
      <c r="M98" s="13"/>
      <c r="N98" s="13"/>
      <c r="O98" s="13"/>
      <c r="P98" s="13"/>
      <c r="Q98" s="13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ht="18" customHeight="1" x14ac:dyDescent="0.2">
      <c r="A99" s="19" t="s">
        <v>188</v>
      </c>
      <c r="B99" s="24" t="s">
        <v>189</v>
      </c>
      <c r="C99" s="78" t="s">
        <v>190</v>
      </c>
      <c r="D99" s="24" t="s">
        <v>28</v>
      </c>
      <c r="E99" s="55">
        <v>1</v>
      </c>
      <c r="F99" s="19" t="s">
        <v>191</v>
      </c>
      <c r="G99" s="26">
        <v>0</v>
      </c>
      <c r="H99" s="56">
        <v>6782.61</v>
      </c>
      <c r="I99" s="56">
        <f t="shared" ref="I99:I104" si="3">SUM(G99:H99)</f>
        <v>6782.61</v>
      </c>
      <c r="J99" s="50"/>
      <c r="K99" s="22"/>
      <c r="L99" s="22"/>
      <c r="M99" s="22"/>
      <c r="N99" s="22"/>
      <c r="O99" s="22"/>
      <c r="P99" s="22"/>
      <c r="Q99" s="22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8" customHeight="1" x14ac:dyDescent="0.2">
      <c r="A100" s="19" t="s">
        <v>192</v>
      </c>
      <c r="B100" s="24" t="s">
        <v>193</v>
      </c>
      <c r="C100" s="24"/>
      <c r="D100" s="24" t="s">
        <v>48</v>
      </c>
      <c r="E100" s="55">
        <v>1</v>
      </c>
      <c r="F100" s="19"/>
      <c r="G100" s="26">
        <v>0</v>
      </c>
      <c r="H100" s="56"/>
      <c r="I100" s="56">
        <f t="shared" si="3"/>
        <v>0</v>
      </c>
      <c r="J100" s="50"/>
      <c r="K100" s="22"/>
      <c r="L100" s="22"/>
      <c r="M100" s="22"/>
      <c r="N100" s="22"/>
      <c r="O100" s="22"/>
      <c r="P100" s="22"/>
      <c r="Q100" s="22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8" customHeight="1" x14ac:dyDescent="0.2">
      <c r="A101" s="19" t="s">
        <v>61</v>
      </c>
      <c r="B101" s="24" t="s">
        <v>193</v>
      </c>
      <c r="C101" s="78" t="s">
        <v>194</v>
      </c>
      <c r="D101" s="24" t="s">
        <v>28</v>
      </c>
      <c r="E101" s="55">
        <v>1</v>
      </c>
      <c r="F101" s="19" t="s">
        <v>195</v>
      </c>
      <c r="G101" s="26">
        <v>0</v>
      </c>
      <c r="H101" s="56">
        <v>5703.56</v>
      </c>
      <c r="I101" s="56">
        <f t="shared" si="3"/>
        <v>5703.56</v>
      </c>
      <c r="J101" s="50"/>
      <c r="K101" s="22"/>
      <c r="L101" s="22"/>
      <c r="M101" s="22"/>
      <c r="N101" s="22"/>
      <c r="O101" s="22"/>
      <c r="P101" s="22"/>
      <c r="Q101" s="22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8" customHeight="1" x14ac:dyDescent="0.2">
      <c r="A102" s="19" t="s">
        <v>196</v>
      </c>
      <c r="B102" s="24" t="s">
        <v>197</v>
      </c>
      <c r="C102" s="78" t="s">
        <v>198</v>
      </c>
      <c r="D102" s="24" t="s">
        <v>28</v>
      </c>
      <c r="E102" s="55">
        <v>1</v>
      </c>
      <c r="F102" s="19" t="s">
        <v>199</v>
      </c>
      <c r="G102" s="26">
        <v>0</v>
      </c>
      <c r="H102" s="56">
        <v>5241.1099999999997</v>
      </c>
      <c r="I102" s="56">
        <f t="shared" si="3"/>
        <v>5241.1099999999997</v>
      </c>
      <c r="J102" s="50"/>
      <c r="K102" s="22"/>
      <c r="L102" s="22"/>
      <c r="M102" s="22"/>
      <c r="N102" s="22"/>
      <c r="O102" s="22"/>
      <c r="P102" s="22"/>
      <c r="Q102" s="22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8" customHeight="1" x14ac:dyDescent="0.2">
      <c r="A103" s="19" t="s">
        <v>200</v>
      </c>
      <c r="B103" s="24" t="s">
        <v>197</v>
      </c>
      <c r="C103" s="78" t="s">
        <v>201</v>
      </c>
      <c r="D103" s="24" t="s">
        <v>28</v>
      </c>
      <c r="E103" s="55">
        <v>1</v>
      </c>
      <c r="F103" s="19" t="s">
        <v>202</v>
      </c>
      <c r="G103" s="26">
        <v>0</v>
      </c>
      <c r="H103" s="56">
        <v>5241.1099999999997</v>
      </c>
      <c r="I103" s="56">
        <f t="shared" si="3"/>
        <v>5241.1099999999997</v>
      </c>
      <c r="J103" s="50"/>
      <c r="K103" s="22"/>
      <c r="L103" s="22"/>
      <c r="M103" s="22"/>
      <c r="N103" s="22"/>
      <c r="O103" s="22"/>
      <c r="P103" s="22"/>
      <c r="Q103" s="22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8" customHeight="1" x14ac:dyDescent="0.2">
      <c r="A104" s="19" t="s">
        <v>203</v>
      </c>
      <c r="B104" s="24" t="s">
        <v>204</v>
      </c>
      <c r="C104" s="78" t="s">
        <v>205</v>
      </c>
      <c r="D104" s="24" t="s">
        <v>28</v>
      </c>
      <c r="E104" s="55">
        <v>1</v>
      </c>
      <c r="F104" s="19" t="s">
        <v>206</v>
      </c>
      <c r="G104" s="26">
        <v>0</v>
      </c>
      <c r="H104" s="56">
        <v>4316.21</v>
      </c>
      <c r="I104" s="56">
        <f t="shared" si="3"/>
        <v>4316.21</v>
      </c>
      <c r="J104" s="50"/>
      <c r="K104" s="22"/>
      <c r="L104" s="22"/>
      <c r="M104" s="22"/>
      <c r="N104" s="22"/>
      <c r="O104" s="22"/>
      <c r="P104" s="22"/>
      <c r="Q104" s="22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60" x14ac:dyDescent="0.2">
      <c r="A105" s="30" t="s">
        <v>207</v>
      </c>
      <c r="B105" s="31" t="s">
        <v>208</v>
      </c>
      <c r="C105" s="32" t="s">
        <v>209</v>
      </c>
      <c r="D105" s="33" t="s">
        <v>210</v>
      </c>
      <c r="E105" s="49" t="s">
        <v>211</v>
      </c>
      <c r="F105" s="57"/>
      <c r="G105" s="53" t="s">
        <v>212</v>
      </c>
      <c r="H105" s="53" t="s">
        <v>213</v>
      </c>
      <c r="I105" s="49" t="s">
        <v>214</v>
      </c>
      <c r="J105" s="50"/>
      <c r="K105" s="7"/>
      <c r="L105" s="7"/>
      <c r="M105" s="7"/>
      <c r="N105" s="7"/>
      <c r="O105" s="7"/>
      <c r="P105" s="7"/>
      <c r="Q105" s="7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0" ht="18" customHeight="1" x14ac:dyDescent="0.2">
      <c r="A106" s="36" t="s">
        <v>215</v>
      </c>
      <c r="B106" s="39" t="s">
        <v>189</v>
      </c>
      <c r="C106" s="37">
        <f>SUMIFS($E$99:$E$104,$B$99:$B$104,"FDA",$D$99:$D$104,"&lt;&gt;VAGO")</f>
        <v>1</v>
      </c>
      <c r="D106" s="37">
        <f>SUMIFS($E$99:$E$104,$B$99:$B$104,"FDA",$D$99:$D$104,"VAGO")</f>
        <v>0</v>
      </c>
      <c r="E106" s="37">
        <f t="shared" ref="E106:E110" si="4">C106+D106</f>
        <v>1</v>
      </c>
      <c r="F106" s="38"/>
      <c r="G106" s="39">
        <f>SUMIF($B$99:$B$104,"FDA",$G$99:$G$104)</f>
        <v>0</v>
      </c>
      <c r="H106" s="39">
        <f>SUMIF($B$99:$B$104,"FDA",$H$99:$H$104)</f>
        <v>6782.61</v>
      </c>
      <c r="I106" s="39">
        <f>SUMIF($B$99:$B$104,"FDA",$I$99:$I$104)</f>
        <v>6782.61</v>
      </c>
      <c r="J106" s="58"/>
      <c r="K106" s="7"/>
      <c r="L106" s="22"/>
      <c r="M106" s="22"/>
      <c r="N106" s="22"/>
      <c r="O106" s="22"/>
      <c r="P106" s="22"/>
      <c r="Q106" s="22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8" customHeight="1" x14ac:dyDescent="0.2">
      <c r="A107" s="36" t="s">
        <v>216</v>
      </c>
      <c r="B107" s="39" t="s">
        <v>193</v>
      </c>
      <c r="C107" s="37">
        <f>SUMIFS($E$99:$E$104,$B$99:$B$104,"FDA-1",$D$99:$D$104,"&lt;&gt;VAGO")</f>
        <v>1</v>
      </c>
      <c r="D107" s="37">
        <f>SUMIFS($E$99:$E$104,$B$99:$B$104,"FDA-1",$D$99:$D$104,"VAGO")</f>
        <v>1</v>
      </c>
      <c r="E107" s="37">
        <f t="shared" si="4"/>
        <v>2</v>
      </c>
      <c r="F107" s="38"/>
      <c r="G107" s="39">
        <f>SUMIF($B$99:$B$104,"FDA-1",$G$99:$G$104)</f>
        <v>0</v>
      </c>
      <c r="H107" s="39">
        <f>SUMIF($B$99:$B$104,"FDA-1",$H$99:$H$104)</f>
        <v>5703.56</v>
      </c>
      <c r="I107" s="39">
        <f>SUMIF($B$99:$B$104,"FDA-1",$I$99:$I$104)</f>
        <v>5703.56</v>
      </c>
      <c r="J107" s="58"/>
      <c r="K107" s="7"/>
      <c r="L107" s="22"/>
      <c r="M107" s="22"/>
      <c r="N107" s="22"/>
      <c r="O107" s="22"/>
      <c r="P107" s="22"/>
      <c r="Q107" s="22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8" customHeight="1" x14ac:dyDescent="0.2">
      <c r="A108" s="36" t="s">
        <v>217</v>
      </c>
      <c r="B108" s="39" t="s">
        <v>197</v>
      </c>
      <c r="C108" s="37">
        <f>SUMIFS($E$99:$E$104,$B$99:$B$104,"FDA-2",$D$99:$D$104,"&lt;&gt;VAGO")</f>
        <v>2</v>
      </c>
      <c r="D108" s="37">
        <f>SUMIFS($E$99:$E$104,$B$99:$B$104,"FDA-2",$D$99:$D$104,"VAGO")</f>
        <v>0</v>
      </c>
      <c r="E108" s="37">
        <f t="shared" si="4"/>
        <v>2</v>
      </c>
      <c r="F108" s="36"/>
      <c r="G108" s="39">
        <f>SUMIF($B$99:$B$104,"FDA-2",$G$99:$G$104)</f>
        <v>0</v>
      </c>
      <c r="H108" s="39">
        <f>SUMIF($B$99:$B$104,"FDA-2",$H$99:$H$104)</f>
        <v>10482.219999999999</v>
      </c>
      <c r="I108" s="39">
        <f>SUMIF($B$99:$B$104,"FDA-2",$I$99:$I$104)</f>
        <v>10482.219999999999</v>
      </c>
      <c r="J108" s="58"/>
      <c r="K108" s="7"/>
      <c r="L108" s="22"/>
      <c r="M108" s="22"/>
      <c r="N108" s="22"/>
      <c r="O108" s="22"/>
      <c r="P108" s="22"/>
      <c r="Q108" s="22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8" customHeight="1" x14ac:dyDescent="0.2">
      <c r="A109" s="36" t="s">
        <v>218</v>
      </c>
      <c r="B109" s="39" t="s">
        <v>204</v>
      </c>
      <c r="C109" s="37">
        <f>SUMIFS($E$99:$E$104,$B$99:$B$104,"FDA-3",$D$99:$D$104,"&lt;&gt;VAGO")</f>
        <v>1</v>
      </c>
      <c r="D109" s="37">
        <f>SUMIFS($E$99:$E$104,$B$99:$B$104,"FDA-3",$D$99:$D$104,"VAGO")</f>
        <v>0</v>
      </c>
      <c r="E109" s="37">
        <f t="shared" si="4"/>
        <v>1</v>
      </c>
      <c r="F109" s="41"/>
      <c r="G109" s="39">
        <f>SUMIF($B$99:$B$104,"FDA-3",$G$99:$G$104)</f>
        <v>0</v>
      </c>
      <c r="H109" s="39">
        <f>SUMIF($B$99:$B$104,"FDA-3",$H$99:$H$104)</f>
        <v>4316.21</v>
      </c>
      <c r="I109" s="39">
        <f>SUMIF($B$99:$B$104,"FDA-3",$I$99:$I$104)</f>
        <v>4316.21</v>
      </c>
      <c r="J109" s="58"/>
      <c r="K109" s="7"/>
      <c r="L109" s="22"/>
      <c r="M109" s="22"/>
      <c r="N109" s="22"/>
      <c r="O109" s="22"/>
      <c r="P109" s="22"/>
      <c r="Q109" s="22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8" customHeight="1" x14ac:dyDescent="0.2">
      <c r="A110" s="36" t="s">
        <v>219</v>
      </c>
      <c r="B110" s="39" t="s">
        <v>220</v>
      </c>
      <c r="C110" s="37">
        <f>SUMIFS($E$99:$E$104,$B$99:$B$104,"FDA-4",$D$99:$D$104,"&lt;&gt;VAGO")</f>
        <v>0</v>
      </c>
      <c r="D110" s="37">
        <f>SUMIFS($E$99:$E$104,$B$99:$B$104,"FDA-4",$D$99:$D$104,"VAGO")</f>
        <v>0</v>
      </c>
      <c r="E110" s="37">
        <f t="shared" si="4"/>
        <v>0</v>
      </c>
      <c r="F110" s="36"/>
      <c r="G110" s="39">
        <f>SUMIF($B$99:$B$104,"FDA-4",$G$99:$G$104)</f>
        <v>0</v>
      </c>
      <c r="H110" s="39">
        <f>SUMIF($B$99:$B$104,"FDA-4",$H$99:$H$104)</f>
        <v>0</v>
      </c>
      <c r="I110" s="39">
        <f>SUMIF($B$99:$B$104,"FDA-4",$I$99:$I$104)</f>
        <v>0</v>
      </c>
      <c r="J110" s="58"/>
      <c r="K110" s="7"/>
      <c r="L110" s="22"/>
      <c r="M110" s="22"/>
      <c r="N110" s="22"/>
      <c r="O110" s="22"/>
      <c r="P110" s="22"/>
      <c r="Q110" s="22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35.1" customHeight="1" x14ac:dyDescent="0.2">
      <c r="A111" s="30" t="s">
        <v>221</v>
      </c>
      <c r="B111" s="42"/>
      <c r="C111" s="33">
        <f>SUM(C106:C110)</f>
        <v>5</v>
      </c>
      <c r="D111" s="33">
        <f>SUM(D106:D110)</f>
        <v>1</v>
      </c>
      <c r="E111" s="33">
        <f>SUM(E106:E110)</f>
        <v>6</v>
      </c>
      <c r="F111" s="34"/>
      <c r="G111" s="43">
        <f>SUM(G106:G110)</f>
        <v>0</v>
      </c>
      <c r="H111" s="43">
        <f>SUM(H106:H110)</f>
        <v>27284.6</v>
      </c>
      <c r="I111" s="43">
        <f>SUM(I106:I110)</f>
        <v>27284.6</v>
      </c>
      <c r="J111" s="58"/>
      <c r="K111" s="7"/>
      <c r="L111" s="22"/>
      <c r="M111" s="22"/>
      <c r="N111" s="22"/>
      <c r="O111" s="22"/>
      <c r="P111" s="22"/>
      <c r="Q111" s="22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8" customHeight="1" x14ac:dyDescent="0.2">
      <c r="A112" s="59"/>
      <c r="B112" s="60"/>
      <c r="C112" s="60"/>
      <c r="D112" s="60"/>
      <c r="E112" s="60"/>
      <c r="F112" s="59"/>
      <c r="G112" s="60"/>
      <c r="H112" s="60"/>
      <c r="I112" s="61"/>
      <c r="J112" s="58"/>
      <c r="K112" s="7"/>
      <c r="L112" s="22"/>
      <c r="M112" s="22"/>
      <c r="N112" s="22"/>
      <c r="O112" s="22"/>
      <c r="P112" s="22"/>
      <c r="Q112" s="22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35.1" customHeight="1" x14ac:dyDescent="0.2">
      <c r="A113" s="86" t="s">
        <v>222</v>
      </c>
      <c r="B113" s="87"/>
      <c r="C113" s="87"/>
      <c r="D113" s="87"/>
      <c r="E113" s="87"/>
      <c r="F113" s="87"/>
      <c r="G113" s="87"/>
      <c r="H113" s="87"/>
      <c r="I113" s="87"/>
      <c r="J113" s="58"/>
      <c r="K113" s="7"/>
      <c r="L113" s="22"/>
      <c r="M113" s="22"/>
      <c r="N113" s="22"/>
      <c r="O113" s="22"/>
      <c r="P113" s="22"/>
      <c r="Q113" s="22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35.1" customHeight="1" x14ac:dyDescent="0.2">
      <c r="A114" s="62" t="s">
        <v>223</v>
      </c>
      <c r="B114" s="49" t="s">
        <v>224</v>
      </c>
      <c r="C114" s="49" t="s">
        <v>225</v>
      </c>
      <c r="D114" s="49" t="s">
        <v>226</v>
      </c>
      <c r="E114" s="49" t="s">
        <v>227</v>
      </c>
      <c r="F114" s="52" t="s">
        <v>228</v>
      </c>
      <c r="G114" s="49" t="s">
        <v>229</v>
      </c>
      <c r="H114" s="49" t="s">
        <v>230</v>
      </c>
      <c r="I114" s="49" t="s">
        <v>231</v>
      </c>
      <c r="J114" s="63"/>
      <c r="K114" s="7"/>
      <c r="L114" s="7"/>
      <c r="M114" s="7"/>
      <c r="N114" s="7"/>
      <c r="O114" s="7"/>
      <c r="P114" s="7"/>
      <c r="Q114" s="7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1:30" ht="18" customHeight="1" x14ac:dyDescent="0.2">
      <c r="A115" s="19" t="s">
        <v>232</v>
      </c>
      <c r="B115" s="24" t="s">
        <v>233</v>
      </c>
      <c r="C115" s="79" t="s">
        <v>234</v>
      </c>
      <c r="D115" s="24" t="s">
        <v>28</v>
      </c>
      <c r="E115" s="55">
        <v>1</v>
      </c>
      <c r="F115" s="64" t="s">
        <v>235</v>
      </c>
      <c r="G115" s="26">
        <v>0</v>
      </c>
      <c r="H115" s="65">
        <v>1392.8</v>
      </c>
      <c r="I115" s="39">
        <f t="shared" ref="I115:I131" si="5">SUM(G115:H115)</f>
        <v>1392.8</v>
      </c>
      <c r="J115" s="58"/>
      <c r="K115" s="22"/>
      <c r="L115" s="22"/>
      <c r="M115" s="22"/>
      <c r="N115" s="22"/>
      <c r="O115" s="22"/>
      <c r="P115" s="22"/>
      <c r="Q115" s="22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8" customHeight="1" x14ac:dyDescent="0.2">
      <c r="A116" s="19" t="s">
        <v>232</v>
      </c>
      <c r="B116" s="24" t="s">
        <v>233</v>
      </c>
      <c r="C116" s="79" t="s">
        <v>198</v>
      </c>
      <c r="D116" s="24" t="s">
        <v>28</v>
      </c>
      <c r="E116" s="55">
        <v>1</v>
      </c>
      <c r="F116" s="64" t="s">
        <v>236</v>
      </c>
      <c r="G116" s="26">
        <v>0</v>
      </c>
      <c r="H116" s="65">
        <v>1392.8</v>
      </c>
      <c r="I116" s="39">
        <f t="shared" si="5"/>
        <v>1392.8</v>
      </c>
      <c r="J116" s="58"/>
      <c r="K116" s="22"/>
      <c r="L116" s="22"/>
      <c r="M116" s="22"/>
      <c r="N116" s="22"/>
      <c r="O116" s="22"/>
      <c r="P116" s="22"/>
      <c r="Q116" s="22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8" customHeight="1" x14ac:dyDescent="0.2">
      <c r="A117" s="19" t="s">
        <v>232</v>
      </c>
      <c r="B117" s="24" t="s">
        <v>233</v>
      </c>
      <c r="C117" s="79" t="s">
        <v>237</v>
      </c>
      <c r="D117" s="24" t="s">
        <v>28</v>
      </c>
      <c r="E117" s="55">
        <v>1</v>
      </c>
      <c r="F117" s="64" t="s">
        <v>238</v>
      </c>
      <c r="G117" s="26">
        <v>0</v>
      </c>
      <c r="H117" s="65">
        <v>1392.8</v>
      </c>
      <c r="I117" s="39">
        <f t="shared" si="5"/>
        <v>1392.8</v>
      </c>
      <c r="J117" s="58"/>
      <c r="K117" s="22"/>
      <c r="L117" s="22"/>
      <c r="M117" s="22"/>
      <c r="N117" s="22"/>
      <c r="O117" s="22"/>
      <c r="P117" s="22"/>
      <c r="Q117" s="22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8" customHeight="1" x14ac:dyDescent="0.2">
      <c r="A118" s="19" t="s">
        <v>232</v>
      </c>
      <c r="B118" s="24" t="s">
        <v>233</v>
      </c>
      <c r="C118" s="79" t="s">
        <v>234</v>
      </c>
      <c r="D118" s="24" t="s">
        <v>28</v>
      </c>
      <c r="E118" s="55">
        <v>1</v>
      </c>
      <c r="F118" s="64" t="s">
        <v>239</v>
      </c>
      <c r="G118" s="26">
        <v>0</v>
      </c>
      <c r="H118" s="65">
        <v>1392.8</v>
      </c>
      <c r="I118" s="39">
        <f t="shared" si="5"/>
        <v>1392.8</v>
      </c>
      <c r="J118" s="58"/>
      <c r="K118" s="22"/>
      <c r="L118" s="22"/>
      <c r="M118" s="22"/>
      <c r="N118" s="22"/>
      <c r="O118" s="22"/>
      <c r="P118" s="22"/>
      <c r="Q118" s="22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8" customHeight="1" x14ac:dyDescent="0.2">
      <c r="A119" s="19" t="s">
        <v>232</v>
      </c>
      <c r="B119" s="24" t="s">
        <v>233</v>
      </c>
      <c r="C119" s="79" t="s">
        <v>234</v>
      </c>
      <c r="D119" s="24" t="s">
        <v>28</v>
      </c>
      <c r="E119" s="25">
        <v>1</v>
      </c>
      <c r="F119" s="66" t="s">
        <v>240</v>
      </c>
      <c r="G119" s="26">
        <v>0</v>
      </c>
      <c r="H119" s="26">
        <v>1392.8</v>
      </c>
      <c r="I119" s="39">
        <f t="shared" si="5"/>
        <v>1392.8</v>
      </c>
      <c r="J119" s="58"/>
      <c r="K119" s="22"/>
      <c r="L119" s="22"/>
      <c r="M119" s="22"/>
      <c r="N119" s="22"/>
      <c r="O119" s="22"/>
      <c r="P119" s="22"/>
      <c r="Q119" s="22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8" customHeight="1" x14ac:dyDescent="0.2">
      <c r="A120" s="19" t="s">
        <v>232</v>
      </c>
      <c r="B120" s="24" t="s">
        <v>233</v>
      </c>
      <c r="C120" s="26"/>
      <c r="D120" s="24" t="s">
        <v>48</v>
      </c>
      <c r="E120" s="25">
        <v>1</v>
      </c>
      <c r="F120" s="67"/>
      <c r="G120" s="26">
        <v>0</v>
      </c>
      <c r="H120" s="26">
        <v>0</v>
      </c>
      <c r="I120" s="39">
        <f t="shared" si="5"/>
        <v>0</v>
      </c>
      <c r="J120" s="58"/>
      <c r="K120" s="22"/>
      <c r="L120" s="22"/>
      <c r="M120" s="22"/>
      <c r="N120" s="22"/>
      <c r="O120" s="22"/>
      <c r="P120" s="22"/>
      <c r="Q120" s="22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8" customHeight="1" x14ac:dyDescent="0.2">
      <c r="A121" s="19" t="s">
        <v>232</v>
      </c>
      <c r="B121" s="24" t="s">
        <v>233</v>
      </c>
      <c r="C121" s="26"/>
      <c r="D121" s="24" t="s">
        <v>48</v>
      </c>
      <c r="E121" s="25">
        <v>1</v>
      </c>
      <c r="F121" s="67"/>
      <c r="G121" s="26">
        <v>0</v>
      </c>
      <c r="H121" s="26">
        <v>0</v>
      </c>
      <c r="I121" s="39">
        <f t="shared" si="5"/>
        <v>0</v>
      </c>
      <c r="J121" s="58"/>
      <c r="K121" s="22"/>
      <c r="L121" s="22"/>
      <c r="M121" s="22"/>
      <c r="N121" s="22"/>
      <c r="O121" s="22"/>
      <c r="P121" s="22"/>
      <c r="Q121" s="22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8" customHeight="1" x14ac:dyDescent="0.2">
      <c r="A122" s="19" t="s">
        <v>232</v>
      </c>
      <c r="B122" s="24" t="s">
        <v>233</v>
      </c>
      <c r="C122" s="26"/>
      <c r="D122" s="24" t="s">
        <v>48</v>
      </c>
      <c r="E122" s="25">
        <v>1</v>
      </c>
      <c r="F122" s="67"/>
      <c r="G122" s="26">
        <v>0</v>
      </c>
      <c r="H122" s="26">
        <v>0</v>
      </c>
      <c r="I122" s="39">
        <f t="shared" si="5"/>
        <v>0</v>
      </c>
      <c r="J122" s="58"/>
      <c r="K122" s="22"/>
      <c r="L122" s="22"/>
      <c r="M122" s="22"/>
      <c r="N122" s="22"/>
      <c r="O122" s="22"/>
      <c r="P122" s="22"/>
      <c r="Q122" s="22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8" customHeight="1" x14ac:dyDescent="0.2">
      <c r="A123" s="19" t="s">
        <v>232</v>
      </c>
      <c r="B123" s="24" t="s">
        <v>233</v>
      </c>
      <c r="C123" s="26"/>
      <c r="D123" s="24" t="s">
        <v>48</v>
      </c>
      <c r="E123" s="25">
        <v>1</v>
      </c>
      <c r="F123" s="67"/>
      <c r="G123" s="26">
        <v>0</v>
      </c>
      <c r="H123" s="26">
        <v>0</v>
      </c>
      <c r="I123" s="39">
        <f t="shared" si="5"/>
        <v>0</v>
      </c>
      <c r="J123" s="58"/>
      <c r="K123" s="22"/>
      <c r="L123" s="22"/>
      <c r="M123" s="22"/>
      <c r="N123" s="22"/>
      <c r="O123" s="22"/>
      <c r="P123" s="22"/>
      <c r="Q123" s="22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8" customHeight="1" x14ac:dyDescent="0.2">
      <c r="A124" s="19" t="s">
        <v>241</v>
      </c>
      <c r="B124" s="24" t="s">
        <v>242</v>
      </c>
      <c r="C124" s="24"/>
      <c r="D124" s="24" t="s">
        <v>48</v>
      </c>
      <c r="E124" s="25">
        <v>1</v>
      </c>
      <c r="F124" s="19"/>
      <c r="G124" s="26">
        <v>0</v>
      </c>
      <c r="H124" s="26">
        <v>0</v>
      </c>
      <c r="I124" s="39">
        <f t="shared" si="5"/>
        <v>0</v>
      </c>
      <c r="J124" s="58"/>
      <c r="K124" s="22"/>
      <c r="L124" s="22"/>
      <c r="M124" s="22"/>
      <c r="N124" s="22"/>
      <c r="O124" s="22"/>
      <c r="P124" s="22"/>
      <c r="Q124" s="22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8" customHeight="1" x14ac:dyDescent="0.2">
      <c r="A125" s="19" t="s">
        <v>241</v>
      </c>
      <c r="B125" s="24" t="s">
        <v>242</v>
      </c>
      <c r="C125" s="24"/>
      <c r="D125" s="24" t="s">
        <v>48</v>
      </c>
      <c r="E125" s="25">
        <v>1</v>
      </c>
      <c r="F125" s="19"/>
      <c r="G125" s="26">
        <v>0</v>
      </c>
      <c r="H125" s="26">
        <v>0</v>
      </c>
      <c r="I125" s="39">
        <f t="shared" si="5"/>
        <v>0</v>
      </c>
      <c r="J125" s="58"/>
      <c r="K125" s="22"/>
      <c r="L125" s="22"/>
      <c r="M125" s="22"/>
      <c r="N125" s="22"/>
      <c r="O125" s="22"/>
      <c r="P125" s="22"/>
      <c r="Q125" s="22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8" customHeight="1" x14ac:dyDescent="0.2">
      <c r="A126" s="19" t="s">
        <v>241</v>
      </c>
      <c r="B126" s="24" t="s">
        <v>242</v>
      </c>
      <c r="C126" s="24"/>
      <c r="D126" s="24" t="s">
        <v>48</v>
      </c>
      <c r="E126" s="25">
        <v>1</v>
      </c>
      <c r="F126" s="19"/>
      <c r="G126" s="26">
        <v>0</v>
      </c>
      <c r="H126" s="26">
        <v>0</v>
      </c>
      <c r="I126" s="39">
        <f t="shared" si="5"/>
        <v>0</v>
      </c>
      <c r="J126" s="58"/>
      <c r="K126" s="22"/>
      <c r="L126" s="22"/>
      <c r="M126" s="22"/>
      <c r="N126" s="22"/>
      <c r="O126" s="22"/>
      <c r="P126" s="22"/>
      <c r="Q126" s="22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8" customHeight="1" x14ac:dyDescent="0.2">
      <c r="A127" s="19" t="s">
        <v>241</v>
      </c>
      <c r="B127" s="24" t="s">
        <v>242</v>
      </c>
      <c r="C127" s="24"/>
      <c r="D127" s="24" t="s">
        <v>48</v>
      </c>
      <c r="E127" s="25">
        <v>1</v>
      </c>
      <c r="F127" s="19"/>
      <c r="G127" s="26">
        <v>0</v>
      </c>
      <c r="H127" s="26">
        <v>0</v>
      </c>
      <c r="I127" s="39">
        <f t="shared" si="5"/>
        <v>0</v>
      </c>
      <c r="J127" s="58"/>
      <c r="K127" s="22"/>
      <c r="L127" s="22"/>
      <c r="M127" s="22"/>
      <c r="N127" s="22"/>
      <c r="O127" s="22"/>
      <c r="P127" s="22"/>
      <c r="Q127" s="22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8" customHeight="1" x14ac:dyDescent="0.2">
      <c r="A128" s="19" t="s">
        <v>241</v>
      </c>
      <c r="B128" s="24" t="s">
        <v>242</v>
      </c>
      <c r="C128" s="24"/>
      <c r="D128" s="24" t="s">
        <v>48</v>
      </c>
      <c r="E128" s="25">
        <v>1</v>
      </c>
      <c r="F128" s="19"/>
      <c r="G128" s="26">
        <v>0</v>
      </c>
      <c r="H128" s="26">
        <v>0</v>
      </c>
      <c r="I128" s="39">
        <f t="shared" si="5"/>
        <v>0</v>
      </c>
      <c r="J128" s="58"/>
      <c r="K128" s="22"/>
      <c r="L128" s="22"/>
      <c r="M128" s="22"/>
      <c r="N128" s="22"/>
      <c r="O128" s="22"/>
      <c r="P128" s="22"/>
      <c r="Q128" s="22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8" customHeight="1" x14ac:dyDescent="0.2">
      <c r="A129" s="19" t="s">
        <v>243</v>
      </c>
      <c r="B129" s="24" t="s">
        <v>244</v>
      </c>
      <c r="C129" s="24"/>
      <c r="D129" s="24" t="s">
        <v>48</v>
      </c>
      <c r="E129" s="25">
        <v>1</v>
      </c>
      <c r="F129" s="19"/>
      <c r="G129" s="26">
        <v>0</v>
      </c>
      <c r="H129" s="26">
        <v>0</v>
      </c>
      <c r="I129" s="39">
        <f t="shared" si="5"/>
        <v>0</v>
      </c>
      <c r="J129" s="58"/>
      <c r="K129" s="22"/>
      <c r="L129" s="22"/>
      <c r="M129" s="22"/>
      <c r="N129" s="22"/>
      <c r="O129" s="22"/>
      <c r="P129" s="22"/>
      <c r="Q129" s="22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8" customHeight="1" x14ac:dyDescent="0.2">
      <c r="A130" s="19" t="s">
        <v>243</v>
      </c>
      <c r="B130" s="24" t="s">
        <v>244</v>
      </c>
      <c r="C130" s="24"/>
      <c r="D130" s="24" t="s">
        <v>48</v>
      </c>
      <c r="E130" s="25">
        <v>1</v>
      </c>
      <c r="F130" s="68"/>
      <c r="G130" s="26">
        <v>0</v>
      </c>
      <c r="H130" s="26">
        <v>0</v>
      </c>
      <c r="I130" s="39">
        <f t="shared" si="5"/>
        <v>0</v>
      </c>
      <c r="J130" s="58"/>
      <c r="K130" s="22"/>
      <c r="L130" s="22"/>
      <c r="M130" s="22"/>
      <c r="N130" s="22"/>
      <c r="O130" s="22"/>
      <c r="P130" s="22"/>
      <c r="Q130" s="22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8" customHeight="1" x14ac:dyDescent="0.2">
      <c r="A131" s="19" t="s">
        <v>245</v>
      </c>
      <c r="B131" s="24" t="s">
        <v>246</v>
      </c>
      <c r="C131" s="24"/>
      <c r="D131" s="24" t="s">
        <v>48</v>
      </c>
      <c r="E131" s="25">
        <v>1</v>
      </c>
      <c r="F131" s="19"/>
      <c r="G131" s="26">
        <v>0</v>
      </c>
      <c r="H131" s="26">
        <v>0</v>
      </c>
      <c r="I131" s="39">
        <f t="shared" si="5"/>
        <v>0</v>
      </c>
      <c r="J131" s="58"/>
      <c r="K131" s="22"/>
      <c r="L131" s="22"/>
      <c r="M131" s="22"/>
      <c r="N131" s="22"/>
      <c r="O131" s="22"/>
      <c r="P131" s="22"/>
      <c r="Q131" s="22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55.15" customHeight="1" x14ac:dyDescent="0.2">
      <c r="A132" s="30" t="s">
        <v>247</v>
      </c>
      <c r="B132" s="31" t="s">
        <v>248</v>
      </c>
      <c r="C132" s="33" t="s">
        <v>249</v>
      </c>
      <c r="D132" s="33" t="s">
        <v>250</v>
      </c>
      <c r="E132" s="33" t="s">
        <v>251</v>
      </c>
      <c r="F132" s="34"/>
      <c r="G132" s="33" t="s">
        <v>252</v>
      </c>
      <c r="H132" s="33" t="s">
        <v>253</v>
      </c>
      <c r="I132" s="33" t="s">
        <v>254</v>
      </c>
      <c r="J132" s="58"/>
      <c r="K132" s="22"/>
      <c r="L132" s="22"/>
      <c r="M132" s="22"/>
      <c r="N132" s="22"/>
      <c r="O132" s="22"/>
      <c r="P132" s="22"/>
      <c r="Q132" s="22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1:30" ht="18" customHeight="1" x14ac:dyDescent="0.2">
      <c r="A133" s="36" t="s">
        <v>255</v>
      </c>
      <c r="B133" s="39" t="s">
        <v>233</v>
      </c>
      <c r="C133" s="37">
        <f>SUMIFS($E$115:$E$131,$B$115:$B$131,"FGS-1",$D$115:$D$131,"&lt;&gt;VAGO")</f>
        <v>5</v>
      </c>
      <c r="D133" s="37">
        <f>SUMIFS($E$115:$E$131,$B$115:$B$131,"FGS-1",$D$115:$D$131,"VAGO")</f>
        <v>4</v>
      </c>
      <c r="E133" s="37">
        <f t="shared" ref="E133:E138" si="6">C133+D133</f>
        <v>9</v>
      </c>
      <c r="F133" s="38"/>
      <c r="G133" s="39">
        <f>SUMIF($B$115:$B$131,"FGS-1",$G$115:$G$131)</f>
        <v>0</v>
      </c>
      <c r="H133" s="39">
        <f>SUMIF($B$115:$B$131,"FGS-1",$H$115:$H$131)</f>
        <v>6964</v>
      </c>
      <c r="I133" s="39">
        <f>SUMIF($B$115:$B$131,"FGS-1",$I$115:$I$131)</f>
        <v>6964</v>
      </c>
      <c r="J133" s="58"/>
      <c r="K133" s="22"/>
      <c r="L133" s="22"/>
      <c r="M133" s="22"/>
      <c r="N133" s="22"/>
      <c r="O133" s="22"/>
      <c r="P133" s="22"/>
      <c r="Q133" s="22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1:30" ht="18" customHeight="1" x14ac:dyDescent="0.2">
      <c r="A134" s="36" t="s">
        <v>256</v>
      </c>
      <c r="B134" s="39" t="s">
        <v>257</v>
      </c>
      <c r="C134" s="37">
        <f>SUMIFS($E$115:$E$131,$B$115:$B$131,"FGS-2",$D$115:$D$131,"&lt;&gt;VAGO")</f>
        <v>0</v>
      </c>
      <c r="D134" s="37">
        <f>SUMIFS($E$115:$E$131,$B$115:$B$131,"FGS-2",$D$115:$D$131,"VAGO")</f>
        <v>5</v>
      </c>
      <c r="E134" s="37">
        <f t="shared" si="6"/>
        <v>5</v>
      </c>
      <c r="F134" s="36"/>
      <c r="G134" s="39">
        <f>SUMIF($B$115:$B$131,"FGS-2",$G$115:$G$131)</f>
        <v>0</v>
      </c>
      <c r="H134" s="39">
        <f>SUMIF($B$115:$B$131,"FGS-2",$H$115:$H$131)</f>
        <v>0</v>
      </c>
      <c r="I134" s="39">
        <f>SUMIF($B$115:$B$131,"FGS-2",$I$115:$I$131)</f>
        <v>0</v>
      </c>
      <c r="J134" s="58"/>
      <c r="K134" s="22"/>
      <c r="L134" s="22"/>
      <c r="M134" s="22"/>
      <c r="N134" s="22"/>
      <c r="O134" s="22"/>
      <c r="P134" s="22"/>
      <c r="Q134" s="22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1:30" ht="18" customHeight="1" x14ac:dyDescent="0.2">
      <c r="A135" s="36" t="s">
        <v>258</v>
      </c>
      <c r="B135" s="39" t="s">
        <v>244</v>
      </c>
      <c r="C135" s="37">
        <f>SUMIFS($E$115:$E$131,$B$115:$B$131,"FGS-3",$D$115:$D$131,"&lt;&gt;VAGO")</f>
        <v>0</v>
      </c>
      <c r="D135" s="37">
        <f>SUMIFS($E$115:$E$131,$B$115:$B$131,"FGS-3",$D$115:$D$131,"VAGO")</f>
        <v>2</v>
      </c>
      <c r="E135" s="37">
        <f t="shared" si="6"/>
        <v>2</v>
      </c>
      <c r="F135" s="36"/>
      <c r="G135" s="39">
        <f>SUMIF($B$115:$B$131,"FGS-3",$G$115:$G$131)</f>
        <v>0</v>
      </c>
      <c r="H135" s="39">
        <f>SUMIF($B$115:$B$131,"FGS-3",$H$115:$H$131)</f>
        <v>0</v>
      </c>
      <c r="I135" s="39">
        <f>SUMIF($B$115:$B$131,"FGS-3",$I$115:$I$131)</f>
        <v>0</v>
      </c>
      <c r="J135" s="58"/>
      <c r="K135" s="22"/>
      <c r="L135" s="22"/>
      <c r="M135" s="22"/>
      <c r="N135" s="22"/>
      <c r="O135" s="22"/>
      <c r="P135" s="22"/>
      <c r="Q135" s="22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1:30" ht="18" customHeight="1" x14ac:dyDescent="0.2">
      <c r="A136" s="41" t="s">
        <v>259</v>
      </c>
      <c r="B136" s="69" t="s">
        <v>260</v>
      </c>
      <c r="C136" s="37">
        <f>SUMIFS($E$115:$E$131,$B$115:$B$131,"FGA-1",$D$115:$D$131,"&lt;&gt;VAGO")</f>
        <v>0</v>
      </c>
      <c r="D136" s="37">
        <f>SUMIFS($E$115:$E$131,$B$115:$B$131,"FGA-1",$D$115:$D$131,"VAGO")</f>
        <v>1</v>
      </c>
      <c r="E136" s="37">
        <f t="shared" si="6"/>
        <v>1</v>
      </c>
      <c r="F136" s="41"/>
      <c r="G136" s="39">
        <f>SUMIF($B$115:$B$131,"FGA-1",$G$115:$G$131)</f>
        <v>0</v>
      </c>
      <c r="H136" s="39">
        <f>SUMIF($B$115:$B$131,"FGA-1",$H$115:$H$131)</f>
        <v>0</v>
      </c>
      <c r="I136" s="39">
        <f>SUMIF($B$115:$B$131,"FGA-1",$I$115:$I$131)</f>
        <v>0</v>
      </c>
      <c r="J136" s="58"/>
      <c r="K136" s="22"/>
      <c r="L136" s="22"/>
      <c r="M136" s="22"/>
      <c r="N136" s="22"/>
      <c r="O136" s="22"/>
      <c r="P136" s="22"/>
      <c r="Q136" s="22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1:30" ht="18" customHeight="1" x14ac:dyDescent="0.2">
      <c r="A137" s="36" t="s">
        <v>261</v>
      </c>
      <c r="B137" s="39" t="s">
        <v>262</v>
      </c>
      <c r="C137" s="37">
        <f>SUMIFS($E$115:$E$131,$B$115:$B$131,"FGA-2",$D$115:$D$131,"&lt;&gt;VAGO")</f>
        <v>0</v>
      </c>
      <c r="D137" s="37">
        <f>SUMIFS($E$115:$E$131,$B$115:$B$131,"FGA-2",$D$115:$D$131,"VAGO")</f>
        <v>0</v>
      </c>
      <c r="E137" s="37">
        <f t="shared" si="6"/>
        <v>0</v>
      </c>
      <c r="F137" s="41"/>
      <c r="G137" s="39">
        <f>SUMIF($B$115:$B$131,"FGA-2",$G$115:$G$131)</f>
        <v>0</v>
      </c>
      <c r="H137" s="39">
        <f>SUMIF($B$115:$B$131,"FGA-2",$H$115:$H$131)</f>
        <v>0</v>
      </c>
      <c r="I137" s="39">
        <f>SUMIF($B$115:$B$131,"FGA-2",$I$115:$I$131)</f>
        <v>0</v>
      </c>
      <c r="J137" s="58"/>
      <c r="K137" s="22"/>
      <c r="L137" s="22"/>
      <c r="M137" s="22"/>
      <c r="N137" s="22"/>
      <c r="O137" s="22"/>
      <c r="P137" s="22"/>
      <c r="Q137" s="22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1:30" ht="18" customHeight="1" x14ac:dyDescent="0.2">
      <c r="A138" s="36" t="s">
        <v>263</v>
      </c>
      <c r="B138" s="39" t="s">
        <v>264</v>
      </c>
      <c r="C138" s="37">
        <f>SUMIFS($E$115:$E$131,$B$115:$B$131,"FGA-3",$D$115:$D$131,"&lt;&gt;VAGO")</f>
        <v>0</v>
      </c>
      <c r="D138" s="37">
        <f>SUMIFS($E$115:$E$131,$B$115:$B$131,"FGA-3",$D$115:$D$131,"VAGO")</f>
        <v>0</v>
      </c>
      <c r="E138" s="37">
        <f t="shared" si="6"/>
        <v>0</v>
      </c>
      <c r="F138" s="36"/>
      <c r="G138" s="39">
        <f>SUMIF($B$115:$B$131,"FGA-3",$G$115:$G$131)</f>
        <v>0</v>
      </c>
      <c r="H138" s="39">
        <f>SUMIF($B$115:$B$131,"FGA-3",$H$115:$H$131)</f>
        <v>0</v>
      </c>
      <c r="I138" s="39">
        <f>SUMIF($B$115:$B$131,"FGA-3",$I$115:$I$131)</f>
        <v>0</v>
      </c>
      <c r="J138" s="58"/>
      <c r="K138" s="22"/>
      <c r="L138" s="22"/>
      <c r="M138" s="22"/>
      <c r="N138" s="22"/>
      <c r="O138" s="22"/>
      <c r="P138" s="22"/>
      <c r="Q138" s="22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pans="1:30" ht="30.2" customHeight="1" x14ac:dyDescent="0.2">
      <c r="A139" s="30" t="s">
        <v>265</v>
      </c>
      <c r="B139" s="42"/>
      <c r="C139" s="33">
        <f>SUM(C133:C138)</f>
        <v>5</v>
      </c>
      <c r="D139" s="33">
        <f>SUM(D133:D138)</f>
        <v>12</v>
      </c>
      <c r="E139" s="33">
        <f>SUM(E133:E138)</f>
        <v>17</v>
      </c>
      <c r="F139" s="34"/>
      <c r="G139" s="43">
        <f>SUM(G133:G138)</f>
        <v>0</v>
      </c>
      <c r="H139" s="43">
        <f>SUM(H133:H138)</f>
        <v>6964</v>
      </c>
      <c r="I139" s="43">
        <f>SUM(I133:I138)</f>
        <v>6964</v>
      </c>
      <c r="J139" s="58"/>
      <c r="K139" s="22"/>
      <c r="L139" s="22"/>
      <c r="M139" s="22"/>
      <c r="N139" s="22"/>
      <c r="O139" s="22"/>
      <c r="P139" s="22"/>
      <c r="Q139" s="22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pans="1:30" ht="18" customHeight="1" x14ac:dyDescent="0.2">
      <c r="A140" s="45"/>
      <c r="B140" s="46"/>
      <c r="C140" s="46"/>
      <c r="D140" s="46"/>
      <c r="E140" s="46"/>
      <c r="F140" s="45"/>
      <c r="G140" s="46"/>
      <c r="H140" s="46"/>
      <c r="I140" s="70"/>
      <c r="J140" s="54"/>
      <c r="K140" s="7"/>
      <c r="L140" s="13"/>
      <c r="M140" s="13"/>
      <c r="N140" s="13"/>
      <c r="O140" s="13"/>
      <c r="P140" s="13"/>
      <c r="Q140" s="13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1:30" ht="55.15" customHeight="1" x14ac:dyDescent="0.2">
      <c r="A141" s="30"/>
      <c r="B141" s="31"/>
      <c r="C141" s="33" t="s">
        <v>266</v>
      </c>
      <c r="D141" s="33" t="s">
        <v>267</v>
      </c>
      <c r="E141" s="33" t="s">
        <v>268</v>
      </c>
      <c r="F141" s="34"/>
      <c r="G141" s="33" t="s">
        <v>269</v>
      </c>
      <c r="H141" s="33" t="s">
        <v>270</v>
      </c>
      <c r="I141" s="33" t="s">
        <v>271</v>
      </c>
      <c r="J141" s="54"/>
      <c r="K141" s="7"/>
      <c r="L141" s="13"/>
      <c r="M141" s="13"/>
      <c r="N141" s="13"/>
      <c r="O141" s="13"/>
      <c r="P141" s="13"/>
      <c r="Q141" s="13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1:30" ht="30.2" customHeight="1" x14ac:dyDescent="0.2">
      <c r="A142" s="30" t="s">
        <v>272</v>
      </c>
      <c r="B142" s="42"/>
      <c r="C142" s="33">
        <f>SUM(C95+C111+C139)</f>
        <v>69</v>
      </c>
      <c r="D142" s="33">
        <f>SUM(D95+D111+D139)</f>
        <v>30</v>
      </c>
      <c r="E142" s="33">
        <f>SUM(E95+E111+E139)</f>
        <v>99</v>
      </c>
      <c r="F142" s="34"/>
      <c r="G142" s="43">
        <f>SUM(H95+G111+G139)</f>
        <v>57264.369999999995</v>
      </c>
      <c r="H142" s="43">
        <f>SUM(I95+H111+H139)</f>
        <v>292404.64</v>
      </c>
      <c r="I142" s="43">
        <f>SUM(J95+I111+I139)</f>
        <v>349669.01</v>
      </c>
      <c r="J142" s="54"/>
      <c r="K142" s="7"/>
      <c r="L142" s="13"/>
      <c r="M142" s="13"/>
      <c r="N142" s="13"/>
      <c r="O142" s="13"/>
      <c r="P142" s="13"/>
      <c r="Q142" s="13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1:30" ht="18" customHeight="1" thickBot="1" x14ac:dyDescent="0.25">
      <c r="A143" s="45"/>
      <c r="B143" s="46"/>
      <c r="C143" s="46"/>
      <c r="D143" s="46"/>
      <c r="E143" s="46"/>
      <c r="F143" s="45"/>
      <c r="G143" s="46"/>
      <c r="H143" s="46"/>
      <c r="I143" s="70"/>
      <c r="J143" s="54"/>
      <c r="K143" s="7"/>
      <c r="L143" s="13"/>
      <c r="M143" s="13"/>
      <c r="N143" s="13"/>
      <c r="O143" s="13"/>
      <c r="P143" s="13"/>
      <c r="Q143" s="13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1:30" ht="30.2" customHeight="1" x14ac:dyDescent="0.2">
      <c r="A144" s="88" t="s">
        <v>273</v>
      </c>
      <c r="B144" s="89"/>
      <c r="C144" s="89"/>
      <c r="D144" s="89"/>
      <c r="E144" s="89"/>
      <c r="F144" s="90"/>
      <c r="G144" s="47"/>
      <c r="H144" s="46"/>
      <c r="I144" s="46"/>
      <c r="J144" s="50"/>
      <c r="K144" s="22"/>
      <c r="L144" s="8"/>
      <c r="M144" s="13"/>
      <c r="N144" s="13"/>
      <c r="O144" s="13"/>
      <c r="P144" s="13"/>
      <c r="Q144" s="13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1:30" ht="18" customHeight="1" x14ac:dyDescent="0.2">
      <c r="A145" s="91" t="s">
        <v>274</v>
      </c>
      <c r="B145" s="81"/>
      <c r="C145" s="81"/>
      <c r="D145" s="81"/>
      <c r="E145" s="81"/>
      <c r="F145" s="82"/>
      <c r="G145" s="47"/>
      <c r="H145" s="46"/>
      <c r="I145" s="46"/>
      <c r="J145" s="50"/>
      <c r="K145" s="8"/>
      <c r="L145" s="8"/>
      <c r="M145" s="13"/>
      <c r="N145" s="13"/>
      <c r="O145" s="13"/>
      <c r="P145" s="13"/>
      <c r="Q145" s="13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1:30" ht="18" customHeight="1" x14ac:dyDescent="0.2">
      <c r="A146" s="91" t="s">
        <v>275</v>
      </c>
      <c r="B146" s="81"/>
      <c r="C146" s="81"/>
      <c r="D146" s="81"/>
      <c r="E146" s="81"/>
      <c r="F146" s="82"/>
      <c r="G146" s="47"/>
      <c r="H146" s="46"/>
      <c r="I146" s="46"/>
      <c r="J146" s="50"/>
      <c r="K146" s="8"/>
      <c r="L146" s="8"/>
      <c r="M146" s="13"/>
      <c r="N146" s="13"/>
      <c r="O146" s="13"/>
      <c r="P146" s="13"/>
      <c r="Q146" s="13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1:30" ht="18" customHeight="1" x14ac:dyDescent="0.2">
      <c r="A147" s="80" t="s">
        <v>276</v>
      </c>
      <c r="B147" s="81"/>
      <c r="C147" s="81"/>
      <c r="D147" s="81"/>
      <c r="E147" s="81"/>
      <c r="F147" s="82"/>
      <c r="G147" s="47"/>
      <c r="H147" s="46"/>
      <c r="I147" s="46"/>
      <c r="J147" s="50"/>
      <c r="K147" s="8"/>
      <c r="L147" s="8"/>
      <c r="M147" s="13"/>
      <c r="N147" s="13"/>
      <c r="O147" s="13"/>
      <c r="P147" s="13"/>
      <c r="Q147" s="13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1:30" ht="18" customHeight="1" x14ac:dyDescent="0.2">
      <c r="A148" s="80" t="s">
        <v>277</v>
      </c>
      <c r="B148" s="81"/>
      <c r="C148" s="81"/>
      <c r="D148" s="81"/>
      <c r="E148" s="81"/>
      <c r="F148" s="82"/>
      <c r="G148" s="47"/>
      <c r="H148" s="46"/>
      <c r="I148" s="46"/>
      <c r="J148" s="50"/>
      <c r="K148" s="8"/>
      <c r="L148" s="8"/>
      <c r="M148" s="13"/>
      <c r="N148" s="13"/>
      <c r="O148" s="13"/>
      <c r="P148" s="13"/>
      <c r="Q148" s="13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1:30" ht="18" customHeight="1" x14ac:dyDescent="0.2">
      <c r="A149" s="80" t="s">
        <v>278</v>
      </c>
      <c r="B149" s="81"/>
      <c r="C149" s="81"/>
      <c r="D149" s="81"/>
      <c r="E149" s="81"/>
      <c r="F149" s="82"/>
      <c r="G149" s="47"/>
      <c r="H149" s="46"/>
      <c r="I149" s="46"/>
      <c r="J149" s="50"/>
      <c r="K149" s="8"/>
      <c r="L149" s="8"/>
      <c r="M149" s="13"/>
      <c r="N149" s="13"/>
      <c r="O149" s="13"/>
      <c r="P149" s="13"/>
      <c r="Q149" s="13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1:30" ht="18" customHeight="1" thickBot="1" x14ac:dyDescent="0.25">
      <c r="A150" s="92"/>
      <c r="B150" s="93"/>
      <c r="C150" s="93"/>
      <c r="D150" s="93"/>
      <c r="E150" s="93"/>
      <c r="F150" s="94"/>
      <c r="G150" s="47"/>
      <c r="H150" s="46"/>
      <c r="I150" s="46"/>
      <c r="J150" s="50"/>
      <c r="K150" s="8"/>
      <c r="L150" s="8"/>
      <c r="M150" s="13"/>
      <c r="N150" s="13"/>
      <c r="O150" s="13"/>
      <c r="P150" s="13"/>
      <c r="Q150" s="13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1:30" ht="30.2" customHeight="1" x14ac:dyDescent="0.2">
      <c r="A151" s="88" t="s">
        <v>279</v>
      </c>
      <c r="B151" s="89"/>
      <c r="C151" s="89"/>
      <c r="D151" s="89"/>
      <c r="E151" s="89"/>
      <c r="F151" s="90"/>
      <c r="G151" s="47"/>
      <c r="H151" s="46"/>
      <c r="I151" s="46"/>
      <c r="J151" s="50"/>
      <c r="K151" s="8"/>
      <c r="L151" s="8"/>
      <c r="M151" s="13"/>
      <c r="N151" s="13"/>
      <c r="O151" s="13"/>
      <c r="P151" s="13"/>
      <c r="Q151" s="13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1:30" ht="18" customHeight="1" x14ac:dyDescent="0.2">
      <c r="A152" s="91" t="s">
        <v>280</v>
      </c>
      <c r="B152" s="81"/>
      <c r="C152" s="81"/>
      <c r="D152" s="81"/>
      <c r="E152" s="81"/>
      <c r="F152" s="82"/>
      <c r="G152" s="47"/>
      <c r="H152" s="46"/>
      <c r="I152" s="46"/>
      <c r="J152" s="50"/>
      <c r="K152" s="8"/>
      <c r="L152" s="8"/>
      <c r="M152" s="13"/>
      <c r="N152" s="13"/>
      <c r="O152" s="13"/>
      <c r="P152" s="13"/>
      <c r="Q152" s="13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1:30" ht="18" customHeight="1" x14ac:dyDescent="0.2">
      <c r="A153" s="80" t="s">
        <v>281</v>
      </c>
      <c r="B153" s="81"/>
      <c r="C153" s="81"/>
      <c r="D153" s="81"/>
      <c r="E153" s="81"/>
      <c r="F153" s="82"/>
      <c r="G153" s="47"/>
      <c r="H153" s="46"/>
      <c r="I153" s="46"/>
      <c r="J153" s="50"/>
      <c r="K153" s="8"/>
      <c r="L153" s="8"/>
      <c r="M153" s="13"/>
      <c r="N153" s="13"/>
      <c r="O153" s="13"/>
      <c r="P153" s="13"/>
      <c r="Q153" s="13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1:30" ht="30.2" customHeight="1" x14ac:dyDescent="0.2">
      <c r="A154" s="80" t="s">
        <v>282</v>
      </c>
      <c r="B154" s="81"/>
      <c r="C154" s="81"/>
      <c r="D154" s="81"/>
      <c r="E154" s="81"/>
      <c r="F154" s="82"/>
      <c r="G154" s="47"/>
      <c r="H154" s="46"/>
      <c r="I154" s="46"/>
      <c r="J154" s="50"/>
      <c r="K154" s="8"/>
      <c r="L154" s="8"/>
      <c r="M154" s="13"/>
      <c r="N154" s="13"/>
      <c r="O154" s="13"/>
      <c r="P154" s="13"/>
      <c r="Q154" s="13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1:30" ht="33.75" customHeight="1" x14ac:dyDescent="0.2">
      <c r="A155" s="80" t="s">
        <v>283</v>
      </c>
      <c r="B155" s="81"/>
      <c r="C155" s="81"/>
      <c r="D155" s="81"/>
      <c r="E155" s="81"/>
      <c r="F155" s="82"/>
      <c r="G155" s="47"/>
      <c r="H155" s="46"/>
      <c r="I155" s="46"/>
      <c r="J155" s="50"/>
      <c r="K155" s="8"/>
      <c r="L155" s="8"/>
      <c r="M155" s="13"/>
      <c r="N155" s="13"/>
      <c r="O155" s="13"/>
      <c r="P155" s="13"/>
      <c r="Q155" s="13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1:30" ht="18" customHeight="1" x14ac:dyDescent="0.2">
      <c r="A156" s="80" t="s">
        <v>284</v>
      </c>
      <c r="B156" s="81"/>
      <c r="C156" s="81"/>
      <c r="D156" s="81"/>
      <c r="E156" s="81"/>
      <c r="F156" s="82"/>
      <c r="G156" s="47"/>
      <c r="H156" s="46"/>
      <c r="I156" s="46"/>
      <c r="J156" s="50"/>
      <c r="K156" s="8"/>
      <c r="L156" s="8"/>
      <c r="M156" s="13"/>
      <c r="N156" s="13"/>
      <c r="O156" s="13"/>
      <c r="P156" s="13"/>
      <c r="Q156" s="13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1:30" ht="57.75" customHeight="1" x14ac:dyDescent="0.2">
      <c r="A157" s="80" t="s">
        <v>285</v>
      </c>
      <c r="B157" s="81"/>
      <c r="C157" s="81"/>
      <c r="D157" s="81"/>
      <c r="E157" s="81"/>
      <c r="F157" s="82"/>
      <c r="G157" s="47"/>
      <c r="H157" s="46"/>
      <c r="I157" s="46"/>
      <c r="J157" s="50"/>
      <c r="K157" s="8"/>
      <c r="L157" s="8"/>
      <c r="M157" s="13"/>
      <c r="N157" s="13"/>
      <c r="O157" s="13"/>
      <c r="P157" s="13"/>
      <c r="Q157" s="13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1:30" ht="32.25" customHeight="1" x14ac:dyDescent="0.2">
      <c r="A158" s="80" t="s">
        <v>286</v>
      </c>
      <c r="B158" s="81"/>
      <c r="C158" s="81"/>
      <c r="D158" s="81"/>
      <c r="E158" s="81"/>
      <c r="F158" s="82"/>
      <c r="G158" s="47"/>
      <c r="H158" s="46"/>
      <c r="I158" s="46"/>
      <c r="J158" s="50"/>
      <c r="K158" s="8"/>
      <c r="L158" s="8"/>
      <c r="M158" s="13"/>
      <c r="N158" s="13"/>
      <c r="O158" s="13"/>
      <c r="P158" s="13"/>
      <c r="Q158" s="13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1:30" ht="18" customHeight="1" x14ac:dyDescent="0.2">
      <c r="A159" s="80" t="s">
        <v>287</v>
      </c>
      <c r="B159" s="81"/>
      <c r="C159" s="81"/>
      <c r="D159" s="81"/>
      <c r="E159" s="81"/>
      <c r="F159" s="82"/>
      <c r="G159" s="47"/>
      <c r="H159" s="46"/>
      <c r="I159" s="46"/>
      <c r="J159" s="50"/>
      <c r="K159" s="8"/>
      <c r="L159" s="8"/>
      <c r="M159" s="13"/>
      <c r="N159" s="13"/>
      <c r="O159" s="13"/>
      <c r="P159" s="13"/>
      <c r="Q159" s="13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1:30" ht="18" customHeight="1" x14ac:dyDescent="0.2">
      <c r="A160" s="80" t="s">
        <v>288</v>
      </c>
      <c r="B160" s="81"/>
      <c r="C160" s="81"/>
      <c r="D160" s="81"/>
      <c r="E160" s="81"/>
      <c r="F160" s="82"/>
      <c r="G160" s="47"/>
      <c r="H160" s="46"/>
      <c r="I160" s="46"/>
      <c r="J160" s="50"/>
      <c r="K160" s="8"/>
      <c r="L160" s="8"/>
      <c r="M160" s="13"/>
      <c r="N160" s="13"/>
      <c r="O160" s="13"/>
      <c r="P160" s="13"/>
      <c r="Q160" s="13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1:30" ht="18" customHeight="1" x14ac:dyDescent="0.2">
      <c r="A161" s="80" t="s">
        <v>289</v>
      </c>
      <c r="B161" s="81"/>
      <c r="C161" s="81"/>
      <c r="D161" s="81"/>
      <c r="E161" s="81"/>
      <c r="F161" s="82"/>
      <c r="G161" s="47"/>
      <c r="H161" s="46"/>
      <c r="I161" s="46"/>
      <c r="J161" s="50"/>
      <c r="K161" s="8"/>
      <c r="L161" s="8"/>
      <c r="M161" s="13"/>
      <c r="N161" s="13"/>
      <c r="O161" s="13"/>
      <c r="P161" s="13"/>
      <c r="Q161" s="13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1:30" ht="18" customHeight="1" x14ac:dyDescent="0.2">
      <c r="A162" s="80" t="s">
        <v>290</v>
      </c>
      <c r="B162" s="81"/>
      <c r="C162" s="81"/>
      <c r="D162" s="81"/>
      <c r="E162" s="81"/>
      <c r="F162" s="82"/>
      <c r="G162" s="47"/>
      <c r="H162" s="46"/>
      <c r="I162" s="46"/>
      <c r="J162" s="50"/>
      <c r="K162" s="8"/>
      <c r="L162" s="8"/>
      <c r="M162" s="13"/>
      <c r="N162" s="13"/>
      <c r="O162" s="13"/>
      <c r="P162" s="13"/>
      <c r="Q162" s="13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1:30" ht="18" customHeight="1" x14ac:dyDescent="0.2">
      <c r="A163" s="80" t="s">
        <v>291</v>
      </c>
      <c r="B163" s="81"/>
      <c r="C163" s="81"/>
      <c r="D163" s="81"/>
      <c r="E163" s="81"/>
      <c r="F163" s="82"/>
      <c r="G163" s="47"/>
      <c r="H163" s="46"/>
      <c r="I163" s="46"/>
      <c r="J163" s="50"/>
      <c r="K163" s="8"/>
      <c r="L163" s="8"/>
      <c r="M163" s="13"/>
      <c r="N163" s="13"/>
      <c r="O163" s="13"/>
      <c r="P163" s="13"/>
      <c r="Q163" s="13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1:30" ht="18" customHeight="1" x14ac:dyDescent="0.2">
      <c r="A164" s="80" t="s">
        <v>292</v>
      </c>
      <c r="B164" s="81"/>
      <c r="C164" s="81"/>
      <c r="D164" s="81"/>
      <c r="E164" s="81"/>
      <c r="F164" s="82"/>
      <c r="G164" s="47"/>
      <c r="H164" s="46"/>
      <c r="I164" s="46"/>
      <c r="J164" s="50"/>
      <c r="K164" s="8"/>
      <c r="L164" s="8"/>
      <c r="M164" s="13"/>
      <c r="N164" s="13"/>
      <c r="O164" s="13"/>
      <c r="P164" s="13"/>
      <c r="Q164" s="13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1:30" ht="18" customHeight="1" x14ac:dyDescent="0.2">
      <c r="A165" s="80" t="s">
        <v>293</v>
      </c>
      <c r="B165" s="81"/>
      <c r="C165" s="81"/>
      <c r="D165" s="81"/>
      <c r="E165" s="81"/>
      <c r="F165" s="82"/>
      <c r="G165" s="47"/>
      <c r="H165" s="46"/>
      <c r="I165" s="46"/>
      <c r="J165" s="50"/>
      <c r="K165" s="8"/>
      <c r="L165" s="8"/>
      <c r="M165" s="13"/>
      <c r="N165" s="13"/>
      <c r="O165" s="13"/>
      <c r="P165" s="13"/>
      <c r="Q165" s="13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1:30" ht="18" customHeight="1" x14ac:dyDescent="0.2">
      <c r="A166" s="80" t="s">
        <v>294</v>
      </c>
      <c r="B166" s="81"/>
      <c r="C166" s="81"/>
      <c r="D166" s="81"/>
      <c r="E166" s="81"/>
      <c r="F166" s="82"/>
      <c r="G166" s="47"/>
      <c r="H166" s="46"/>
      <c r="I166" s="46"/>
      <c r="J166" s="50"/>
      <c r="K166" s="8"/>
      <c r="L166" s="8"/>
      <c r="M166" s="13"/>
      <c r="N166" s="13"/>
      <c r="O166" s="13"/>
      <c r="P166" s="13"/>
      <c r="Q166" s="13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1:30" ht="18" customHeight="1" x14ac:dyDescent="0.2">
      <c r="A167" s="80" t="s">
        <v>295</v>
      </c>
      <c r="B167" s="81"/>
      <c r="C167" s="81"/>
      <c r="D167" s="81"/>
      <c r="E167" s="81"/>
      <c r="F167" s="82"/>
      <c r="G167" s="47"/>
      <c r="H167" s="46"/>
      <c r="I167" s="46"/>
      <c r="J167" s="50"/>
      <c r="K167" s="8"/>
      <c r="L167" s="8"/>
      <c r="M167" s="13"/>
      <c r="N167" s="13"/>
      <c r="O167" s="13"/>
      <c r="P167" s="13"/>
      <c r="Q167" s="13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1:30" ht="18" customHeight="1" x14ac:dyDescent="0.2">
      <c r="A168" s="80" t="s">
        <v>296</v>
      </c>
      <c r="B168" s="81"/>
      <c r="C168" s="81"/>
      <c r="D168" s="81"/>
      <c r="E168" s="81"/>
      <c r="F168" s="82"/>
      <c r="G168" s="47"/>
      <c r="H168" s="46"/>
      <c r="I168" s="46"/>
      <c r="J168" s="50"/>
      <c r="K168" s="8"/>
      <c r="L168" s="8"/>
      <c r="M168" s="13"/>
      <c r="N168" s="13"/>
      <c r="O168" s="13"/>
      <c r="P168" s="13"/>
      <c r="Q168" s="13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1:30" ht="18" customHeight="1" x14ac:dyDescent="0.2">
      <c r="A169" s="80" t="s">
        <v>297</v>
      </c>
      <c r="B169" s="81"/>
      <c r="C169" s="81"/>
      <c r="D169" s="81"/>
      <c r="E169" s="81"/>
      <c r="F169" s="82"/>
      <c r="G169" s="47"/>
      <c r="H169" s="46"/>
      <c r="I169" s="46"/>
      <c r="J169" s="50"/>
      <c r="K169" s="8"/>
      <c r="L169" s="8"/>
      <c r="M169" s="13"/>
      <c r="N169" s="13"/>
      <c r="O169" s="13"/>
      <c r="P169" s="13"/>
      <c r="Q169" s="13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1:30" ht="18" customHeight="1" x14ac:dyDescent="0.2">
      <c r="A170" s="80" t="s">
        <v>298</v>
      </c>
      <c r="B170" s="81"/>
      <c r="C170" s="81"/>
      <c r="D170" s="81"/>
      <c r="E170" s="81"/>
      <c r="F170" s="82"/>
      <c r="G170" s="47"/>
      <c r="H170" s="46"/>
      <c r="I170" s="46"/>
      <c r="J170" s="50"/>
      <c r="K170" s="8"/>
      <c r="L170" s="8"/>
      <c r="M170" s="13"/>
      <c r="N170" s="13"/>
      <c r="O170" s="13"/>
      <c r="P170" s="13"/>
      <c r="Q170" s="13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1:30" ht="18" customHeight="1" x14ac:dyDescent="0.2">
      <c r="A171" s="80" t="s">
        <v>299</v>
      </c>
      <c r="B171" s="81"/>
      <c r="C171" s="81"/>
      <c r="D171" s="81"/>
      <c r="E171" s="81"/>
      <c r="F171" s="82"/>
      <c r="G171" s="47"/>
      <c r="H171" s="46"/>
      <c r="I171" s="46"/>
      <c r="J171" s="50"/>
      <c r="K171" s="8"/>
      <c r="L171" s="8"/>
      <c r="M171" s="13"/>
      <c r="N171" s="13"/>
      <c r="O171" s="13"/>
      <c r="P171" s="13"/>
      <c r="Q171" s="13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1:30" ht="18" customHeight="1" x14ac:dyDescent="0.2">
      <c r="A172" s="80" t="s">
        <v>300</v>
      </c>
      <c r="B172" s="81"/>
      <c r="C172" s="81"/>
      <c r="D172" s="81"/>
      <c r="E172" s="81"/>
      <c r="F172" s="82"/>
      <c r="G172" s="47"/>
      <c r="H172" s="46"/>
      <c r="I172" s="46"/>
      <c r="J172" s="50"/>
      <c r="K172" s="8"/>
      <c r="L172" s="8"/>
      <c r="M172" s="13"/>
      <c r="N172" s="13"/>
      <c r="O172" s="13"/>
      <c r="P172" s="13"/>
      <c r="Q172" s="13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1:30" ht="32.25" customHeight="1" x14ac:dyDescent="0.2">
      <c r="A173" s="80" t="s">
        <v>301</v>
      </c>
      <c r="B173" s="81"/>
      <c r="C173" s="81"/>
      <c r="D173" s="81"/>
      <c r="E173" s="81"/>
      <c r="F173" s="82"/>
      <c r="G173" s="47"/>
      <c r="H173" s="46"/>
      <c r="I173" s="46"/>
      <c r="J173" s="50"/>
      <c r="K173" s="8"/>
      <c r="L173" s="8"/>
      <c r="M173" s="13"/>
      <c r="N173" s="13"/>
      <c r="O173" s="13"/>
      <c r="P173" s="13"/>
      <c r="Q173" s="13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1:30" ht="38.25" customHeight="1" x14ac:dyDescent="0.2">
      <c r="A174" s="80" t="s">
        <v>302</v>
      </c>
      <c r="B174" s="81"/>
      <c r="C174" s="81"/>
      <c r="D174" s="81"/>
      <c r="E174" s="81"/>
      <c r="F174" s="82"/>
      <c r="G174" s="47"/>
      <c r="H174" s="46"/>
      <c r="I174" s="46"/>
      <c r="J174" s="50"/>
      <c r="K174" s="8"/>
      <c r="L174" s="8"/>
      <c r="M174" s="13"/>
      <c r="N174" s="13"/>
      <c r="O174" s="13"/>
      <c r="P174" s="13"/>
      <c r="Q174" s="13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1:30" ht="18" customHeight="1" x14ac:dyDescent="0.2">
      <c r="A175" s="80" t="s">
        <v>303</v>
      </c>
      <c r="B175" s="81"/>
      <c r="C175" s="81"/>
      <c r="D175" s="81"/>
      <c r="E175" s="81"/>
      <c r="F175" s="82"/>
      <c r="G175" s="47"/>
      <c r="H175" s="46"/>
      <c r="I175" s="46"/>
      <c r="J175" s="50"/>
      <c r="K175" s="8"/>
      <c r="L175" s="8"/>
      <c r="M175" s="13"/>
      <c r="N175" s="13"/>
      <c r="O175" s="13"/>
      <c r="P175" s="13"/>
      <c r="Q175" s="13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1:30" ht="59.25" customHeight="1" x14ac:dyDescent="0.2">
      <c r="A176" s="80" t="s">
        <v>304</v>
      </c>
      <c r="B176" s="81"/>
      <c r="C176" s="81"/>
      <c r="D176" s="81"/>
      <c r="E176" s="81"/>
      <c r="F176" s="82"/>
      <c r="G176" s="47"/>
      <c r="H176" s="46"/>
      <c r="I176" s="46"/>
      <c r="J176" s="50"/>
      <c r="K176" s="8"/>
      <c r="L176" s="8"/>
      <c r="M176" s="13"/>
      <c r="N176" s="13"/>
      <c r="O176" s="13"/>
      <c r="P176" s="13"/>
      <c r="Q176" s="13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1:30" ht="36" customHeight="1" x14ac:dyDescent="0.2">
      <c r="A177" s="80" t="s">
        <v>305</v>
      </c>
      <c r="B177" s="81"/>
      <c r="C177" s="81"/>
      <c r="D177" s="81"/>
      <c r="E177" s="81"/>
      <c r="F177" s="82"/>
      <c r="G177" s="47"/>
      <c r="H177" s="46"/>
      <c r="I177" s="46"/>
      <c r="J177" s="50"/>
      <c r="K177" s="8"/>
      <c r="L177" s="8"/>
      <c r="M177" s="13"/>
      <c r="N177" s="13"/>
      <c r="O177" s="13"/>
      <c r="P177" s="13"/>
      <c r="Q177" s="13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1:30" ht="31.7" customHeight="1" x14ac:dyDescent="0.2">
      <c r="A178" s="80" t="s">
        <v>306</v>
      </c>
      <c r="B178" s="81"/>
      <c r="C178" s="81"/>
      <c r="D178" s="81"/>
      <c r="E178" s="81"/>
      <c r="F178" s="82"/>
      <c r="G178" s="47"/>
      <c r="H178" s="46"/>
      <c r="I178" s="46"/>
      <c r="J178" s="50"/>
      <c r="K178" s="8"/>
      <c r="L178" s="8"/>
      <c r="M178" s="13"/>
      <c r="N178" s="13"/>
      <c r="O178" s="13"/>
      <c r="P178" s="13"/>
      <c r="Q178" s="13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1:30" ht="18" customHeight="1" x14ac:dyDescent="0.2">
      <c r="A179" s="80" t="s">
        <v>307</v>
      </c>
      <c r="B179" s="81"/>
      <c r="C179" s="81"/>
      <c r="D179" s="81"/>
      <c r="E179" s="81"/>
      <c r="F179" s="82"/>
      <c r="G179" s="47"/>
      <c r="H179" s="46"/>
      <c r="I179" s="46"/>
      <c r="J179" s="50"/>
      <c r="K179" s="8"/>
      <c r="L179" s="8"/>
      <c r="M179" s="13"/>
      <c r="N179" s="13"/>
      <c r="O179" s="13"/>
      <c r="P179" s="13"/>
      <c r="Q179" s="13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1:30" ht="18" customHeight="1" x14ac:dyDescent="0.2">
      <c r="A180" s="80" t="s">
        <v>308</v>
      </c>
      <c r="B180" s="81"/>
      <c r="C180" s="81"/>
      <c r="D180" s="81"/>
      <c r="E180" s="81"/>
      <c r="F180" s="82"/>
      <c r="G180" s="47"/>
      <c r="H180" s="46"/>
      <c r="I180" s="46"/>
      <c r="J180" s="50"/>
      <c r="K180" s="8"/>
      <c r="L180" s="8"/>
      <c r="M180" s="13"/>
      <c r="N180" s="13"/>
      <c r="O180" s="13"/>
      <c r="P180" s="13"/>
      <c r="Q180" s="13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1:30" ht="18" customHeight="1" x14ac:dyDescent="0.2">
      <c r="A181" s="80" t="s">
        <v>309</v>
      </c>
      <c r="B181" s="81"/>
      <c r="C181" s="81"/>
      <c r="D181" s="81"/>
      <c r="E181" s="81"/>
      <c r="F181" s="82"/>
      <c r="G181" s="47"/>
      <c r="H181" s="46"/>
      <c r="I181" s="46"/>
      <c r="J181" s="50"/>
      <c r="K181" s="8"/>
      <c r="L181" s="8"/>
      <c r="M181" s="13"/>
      <c r="N181" s="13"/>
      <c r="O181" s="13"/>
      <c r="P181" s="13"/>
      <c r="Q181" s="13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pans="1:30" ht="18" customHeight="1" x14ac:dyDescent="0.2">
      <c r="A182" s="80" t="s">
        <v>310</v>
      </c>
      <c r="B182" s="81"/>
      <c r="C182" s="81"/>
      <c r="D182" s="81"/>
      <c r="E182" s="81"/>
      <c r="F182" s="82"/>
      <c r="G182" s="47"/>
      <c r="H182" s="46"/>
      <c r="I182" s="46"/>
      <c r="J182" s="50"/>
      <c r="K182" s="8"/>
      <c r="L182" s="8"/>
      <c r="M182" s="13"/>
      <c r="N182" s="13"/>
      <c r="O182" s="13"/>
      <c r="P182" s="13"/>
      <c r="Q182" s="13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1:30" ht="18" customHeight="1" x14ac:dyDescent="0.2">
      <c r="A183" s="80" t="s">
        <v>311</v>
      </c>
      <c r="B183" s="81"/>
      <c r="C183" s="81"/>
      <c r="D183" s="81"/>
      <c r="E183" s="81"/>
      <c r="F183" s="82"/>
      <c r="G183" s="47"/>
      <c r="H183" s="46"/>
      <c r="I183" s="46"/>
      <c r="J183" s="50"/>
      <c r="K183" s="8"/>
      <c r="L183" s="8"/>
      <c r="M183" s="13"/>
      <c r="N183" s="13"/>
      <c r="O183" s="13"/>
      <c r="P183" s="13"/>
      <c r="Q183" s="13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1:30" ht="18" customHeight="1" x14ac:dyDescent="0.2">
      <c r="A184" s="80" t="s">
        <v>312</v>
      </c>
      <c r="B184" s="81"/>
      <c r="C184" s="81"/>
      <c r="D184" s="81"/>
      <c r="E184" s="81"/>
      <c r="F184" s="82"/>
      <c r="G184" s="47"/>
      <c r="H184" s="46"/>
      <c r="I184" s="46"/>
      <c r="J184" s="50"/>
      <c r="K184" s="8"/>
      <c r="L184" s="8"/>
      <c r="M184" s="13"/>
      <c r="N184" s="13"/>
      <c r="O184" s="13"/>
      <c r="P184" s="13"/>
      <c r="Q184" s="13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pans="1:30" ht="18" customHeight="1" x14ac:dyDescent="0.2">
      <c r="A185" s="80" t="s">
        <v>313</v>
      </c>
      <c r="B185" s="81"/>
      <c r="C185" s="81"/>
      <c r="D185" s="81"/>
      <c r="E185" s="81"/>
      <c r="F185" s="82"/>
      <c r="G185" s="47"/>
      <c r="H185" s="46"/>
      <c r="I185" s="46"/>
      <c r="J185" s="50"/>
      <c r="K185" s="8"/>
      <c r="L185" s="8"/>
      <c r="M185" s="13"/>
      <c r="N185" s="13"/>
      <c r="O185" s="13"/>
      <c r="P185" s="13"/>
      <c r="Q185" s="13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pans="1:30" ht="18" customHeight="1" x14ac:dyDescent="0.2">
      <c r="A186" s="80" t="s">
        <v>314</v>
      </c>
      <c r="B186" s="81"/>
      <c r="C186" s="81"/>
      <c r="D186" s="81"/>
      <c r="E186" s="81"/>
      <c r="F186" s="82"/>
      <c r="G186" s="47"/>
      <c r="H186" s="46"/>
      <c r="I186" s="46"/>
      <c r="J186" s="50"/>
      <c r="K186" s="8"/>
      <c r="L186" s="8"/>
      <c r="M186" s="13"/>
      <c r="N186" s="13"/>
      <c r="O186" s="13"/>
      <c r="P186" s="13"/>
      <c r="Q186" s="13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pans="1:30" ht="18" customHeight="1" x14ac:dyDescent="0.2">
      <c r="A187" s="80" t="s">
        <v>315</v>
      </c>
      <c r="B187" s="81"/>
      <c r="C187" s="81"/>
      <c r="D187" s="81"/>
      <c r="E187" s="81"/>
      <c r="F187" s="82"/>
      <c r="G187" s="47"/>
      <c r="H187" s="46"/>
      <c r="I187" s="46"/>
      <c r="J187" s="50"/>
      <c r="K187" s="8"/>
      <c r="L187" s="8"/>
      <c r="M187" s="13"/>
      <c r="N187" s="13"/>
      <c r="O187" s="13"/>
      <c r="P187" s="13"/>
      <c r="Q187" s="13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1:30" ht="18" customHeight="1" x14ac:dyDescent="0.2">
      <c r="A188" s="80" t="s">
        <v>316</v>
      </c>
      <c r="B188" s="81"/>
      <c r="C188" s="81"/>
      <c r="D188" s="81"/>
      <c r="E188" s="81"/>
      <c r="F188" s="82"/>
      <c r="G188" s="47"/>
      <c r="H188" s="46"/>
      <c r="I188" s="46"/>
      <c r="J188" s="50"/>
      <c r="K188" s="8"/>
      <c r="L188" s="8"/>
      <c r="M188" s="13"/>
      <c r="N188" s="13"/>
      <c r="O188" s="13"/>
      <c r="P188" s="13"/>
      <c r="Q188" s="13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1:30" ht="18" customHeight="1" x14ac:dyDescent="0.2">
      <c r="A189" s="80" t="s">
        <v>317</v>
      </c>
      <c r="B189" s="81"/>
      <c r="C189" s="81"/>
      <c r="D189" s="81"/>
      <c r="E189" s="81"/>
      <c r="F189" s="82"/>
      <c r="G189" s="47"/>
      <c r="H189" s="46"/>
      <c r="I189" s="46"/>
      <c r="J189" s="50"/>
      <c r="K189" s="8"/>
      <c r="L189" s="8"/>
      <c r="M189" s="13"/>
      <c r="N189" s="13"/>
      <c r="O189" s="13"/>
      <c r="P189" s="13"/>
      <c r="Q189" s="13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1:30" ht="33" customHeight="1" x14ac:dyDescent="0.2">
      <c r="A190" s="80" t="s">
        <v>318</v>
      </c>
      <c r="B190" s="81"/>
      <c r="C190" s="81"/>
      <c r="D190" s="81"/>
      <c r="E190" s="81"/>
      <c r="F190" s="82"/>
      <c r="G190" s="47"/>
      <c r="H190" s="46"/>
      <c r="I190" s="46"/>
      <c r="J190" s="50"/>
      <c r="K190" s="8"/>
      <c r="L190" s="8"/>
      <c r="M190" s="13"/>
      <c r="N190" s="13"/>
      <c r="O190" s="13"/>
      <c r="P190" s="13"/>
      <c r="Q190" s="13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1:30" ht="30.2" customHeight="1" x14ac:dyDescent="0.2">
      <c r="A191" s="80" t="s">
        <v>319</v>
      </c>
      <c r="B191" s="81"/>
      <c r="C191" s="81"/>
      <c r="D191" s="81"/>
      <c r="E191" s="81"/>
      <c r="F191" s="82"/>
      <c r="G191" s="47"/>
      <c r="H191" s="46"/>
      <c r="I191" s="46"/>
      <c r="J191" s="50"/>
      <c r="K191" s="8"/>
      <c r="L191" s="8"/>
      <c r="M191" s="13"/>
      <c r="N191" s="13"/>
      <c r="O191" s="13"/>
      <c r="P191" s="13"/>
      <c r="Q191" s="13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pans="1:30" ht="18" customHeight="1" x14ac:dyDescent="0.2">
      <c r="A192" s="80" t="s">
        <v>320</v>
      </c>
      <c r="B192" s="81"/>
      <c r="C192" s="81"/>
      <c r="D192" s="81"/>
      <c r="E192" s="81"/>
      <c r="F192" s="82"/>
      <c r="G192" s="47"/>
      <c r="H192" s="46"/>
      <c r="I192" s="46"/>
      <c r="J192" s="50"/>
      <c r="K192" s="8"/>
      <c r="L192" s="8"/>
      <c r="M192" s="13"/>
      <c r="N192" s="13"/>
      <c r="O192" s="13"/>
      <c r="P192" s="13"/>
      <c r="Q192" s="13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pans="1:30" ht="61.5" customHeight="1" x14ac:dyDescent="0.2">
      <c r="A193" s="80" t="s">
        <v>321</v>
      </c>
      <c r="B193" s="81"/>
      <c r="C193" s="81"/>
      <c r="D193" s="81"/>
      <c r="E193" s="81"/>
      <c r="F193" s="82"/>
      <c r="G193" s="70"/>
      <c r="H193" s="70"/>
      <c r="I193" s="70"/>
      <c r="J193" s="71"/>
      <c r="K193" s="72"/>
      <c r="L193" s="72"/>
      <c r="M193" s="72"/>
      <c r="N193" s="72"/>
      <c r="O193" s="72"/>
      <c r="P193" s="72"/>
      <c r="Q193" s="72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pans="1:30" ht="33.75" customHeight="1" x14ac:dyDescent="0.2">
      <c r="A194" s="80" t="s">
        <v>322</v>
      </c>
      <c r="B194" s="81"/>
      <c r="C194" s="81"/>
      <c r="D194" s="81"/>
      <c r="E194" s="81"/>
      <c r="F194" s="82"/>
      <c r="G194" s="70"/>
      <c r="H194" s="70"/>
      <c r="I194" s="70"/>
      <c r="J194" s="71"/>
      <c r="K194" s="72"/>
      <c r="L194" s="72"/>
      <c r="M194" s="72"/>
      <c r="N194" s="72"/>
      <c r="O194" s="72"/>
      <c r="P194" s="72"/>
      <c r="Q194" s="72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spans="1:30" ht="27.75" customHeight="1" x14ac:dyDescent="0.2">
      <c r="A195" s="80" t="s">
        <v>323</v>
      </c>
      <c r="B195" s="81"/>
      <c r="C195" s="81"/>
      <c r="D195" s="81"/>
      <c r="E195" s="81"/>
      <c r="F195" s="82"/>
      <c r="G195" s="70"/>
      <c r="H195" s="70"/>
      <c r="I195" s="70"/>
      <c r="J195" s="71"/>
      <c r="K195" s="72"/>
      <c r="L195" s="72"/>
      <c r="M195" s="72"/>
      <c r="N195" s="72"/>
      <c r="O195" s="72"/>
      <c r="P195" s="72"/>
      <c r="Q195" s="72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spans="1:30" ht="18" customHeight="1" x14ac:dyDescent="0.2">
      <c r="A196" s="80" t="s">
        <v>324</v>
      </c>
      <c r="B196" s="81"/>
      <c r="C196" s="81"/>
      <c r="D196" s="81"/>
      <c r="E196" s="81"/>
      <c r="F196" s="82"/>
      <c r="G196" s="70"/>
      <c r="H196" s="70"/>
      <c r="I196" s="70"/>
      <c r="J196" s="71"/>
      <c r="K196" s="72"/>
      <c r="L196" s="72"/>
      <c r="M196" s="72"/>
      <c r="N196" s="72"/>
      <c r="O196" s="72"/>
      <c r="P196" s="72"/>
      <c r="Q196" s="72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spans="1:30" ht="18" customHeight="1" x14ac:dyDescent="0.2">
      <c r="A197" s="80" t="s">
        <v>325</v>
      </c>
      <c r="B197" s="81"/>
      <c r="C197" s="81"/>
      <c r="D197" s="81"/>
      <c r="E197" s="81"/>
      <c r="F197" s="82"/>
      <c r="G197" s="70"/>
      <c r="H197" s="70"/>
      <c r="I197" s="70"/>
      <c r="J197" s="71"/>
      <c r="K197" s="72"/>
      <c r="L197" s="72"/>
      <c r="M197" s="72"/>
      <c r="N197" s="72"/>
      <c r="O197" s="72"/>
      <c r="P197" s="72"/>
      <c r="Q197" s="72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spans="1:30" ht="18" customHeight="1" x14ac:dyDescent="0.2">
      <c r="A198" s="80" t="s">
        <v>326</v>
      </c>
      <c r="B198" s="81"/>
      <c r="C198" s="81"/>
      <c r="D198" s="81"/>
      <c r="E198" s="81"/>
      <c r="F198" s="82"/>
      <c r="G198" s="70"/>
      <c r="H198" s="70"/>
      <c r="I198" s="70"/>
      <c r="J198" s="71"/>
      <c r="K198" s="72"/>
      <c r="L198" s="72"/>
      <c r="M198" s="72"/>
      <c r="N198" s="72"/>
      <c r="O198" s="72"/>
      <c r="P198" s="72"/>
      <c r="Q198" s="72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spans="1:30" ht="18" customHeight="1" x14ac:dyDescent="0.2">
      <c r="A199" s="80" t="s">
        <v>327</v>
      </c>
      <c r="B199" s="81"/>
      <c r="C199" s="81"/>
      <c r="D199" s="81"/>
      <c r="E199" s="81"/>
      <c r="F199" s="82"/>
      <c r="G199" s="70"/>
      <c r="H199" s="70"/>
      <c r="I199" s="70"/>
      <c r="J199" s="71"/>
      <c r="K199" s="72"/>
      <c r="L199" s="72"/>
      <c r="M199" s="72"/>
      <c r="N199" s="72"/>
      <c r="O199" s="72"/>
      <c r="P199" s="72"/>
      <c r="Q199" s="72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spans="1:30" ht="18" customHeight="1" x14ac:dyDescent="0.2">
      <c r="A200" s="80" t="s">
        <v>328</v>
      </c>
      <c r="B200" s="81"/>
      <c r="C200" s="81"/>
      <c r="D200" s="81"/>
      <c r="E200" s="81"/>
      <c r="F200" s="82"/>
      <c r="G200" s="70"/>
      <c r="H200" s="70"/>
      <c r="I200" s="70"/>
      <c r="J200" s="71"/>
      <c r="K200" s="72"/>
      <c r="L200" s="72"/>
      <c r="M200" s="72"/>
      <c r="N200" s="72"/>
      <c r="O200" s="72"/>
      <c r="P200" s="72"/>
      <c r="Q200" s="72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</row>
    <row r="201" spans="1:30" ht="18" customHeight="1" x14ac:dyDescent="0.2">
      <c r="A201" s="80" t="s">
        <v>329</v>
      </c>
      <c r="B201" s="81"/>
      <c r="C201" s="81"/>
      <c r="D201" s="81"/>
      <c r="E201" s="81"/>
      <c r="F201" s="82"/>
      <c r="G201" s="70"/>
      <c r="H201" s="70"/>
      <c r="I201" s="70"/>
      <c r="J201" s="71"/>
      <c r="K201" s="72"/>
      <c r="L201" s="72"/>
      <c r="M201" s="72"/>
      <c r="N201" s="72"/>
      <c r="O201" s="72"/>
      <c r="P201" s="72"/>
      <c r="Q201" s="72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</row>
    <row r="202" spans="1:30" ht="18" customHeight="1" x14ac:dyDescent="0.2">
      <c r="A202" s="80" t="s">
        <v>330</v>
      </c>
      <c r="B202" s="81"/>
      <c r="C202" s="81"/>
      <c r="D202" s="81"/>
      <c r="E202" s="81"/>
      <c r="F202" s="82"/>
      <c r="G202" s="70"/>
      <c r="H202" s="70"/>
      <c r="I202" s="70"/>
      <c r="J202" s="71"/>
      <c r="K202" s="72"/>
      <c r="L202" s="72"/>
      <c r="M202" s="72"/>
      <c r="N202" s="72"/>
      <c r="O202" s="72"/>
      <c r="P202" s="72"/>
      <c r="Q202" s="72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</row>
    <row r="203" spans="1:30" ht="18" customHeight="1" x14ac:dyDescent="0.2">
      <c r="A203" s="80" t="s">
        <v>331</v>
      </c>
      <c r="B203" s="81"/>
      <c r="C203" s="81"/>
      <c r="D203" s="81"/>
      <c r="E203" s="81"/>
      <c r="F203" s="82"/>
      <c r="G203" s="70"/>
      <c r="H203" s="70"/>
      <c r="I203" s="70"/>
      <c r="J203" s="71"/>
      <c r="K203" s="72"/>
      <c r="L203" s="72"/>
      <c r="M203" s="72"/>
      <c r="N203" s="72"/>
      <c r="O203" s="72"/>
      <c r="P203" s="72"/>
      <c r="Q203" s="72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</row>
    <row r="204" spans="1:30" ht="18" customHeight="1" x14ac:dyDescent="0.2">
      <c r="A204" s="80" t="s">
        <v>332</v>
      </c>
      <c r="B204" s="81"/>
      <c r="C204" s="81"/>
      <c r="D204" s="81"/>
      <c r="E204" s="81"/>
      <c r="F204" s="82"/>
      <c r="G204" s="70"/>
      <c r="H204" s="70"/>
      <c r="I204" s="70"/>
      <c r="J204" s="71"/>
      <c r="K204" s="72"/>
      <c r="L204" s="72"/>
      <c r="M204" s="72"/>
      <c r="N204" s="72"/>
      <c r="O204" s="72"/>
      <c r="P204" s="72"/>
      <c r="Q204" s="72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</row>
    <row r="205" spans="1:30" ht="18" customHeight="1" x14ac:dyDescent="0.2">
      <c r="A205" s="80" t="s">
        <v>333</v>
      </c>
      <c r="B205" s="81"/>
      <c r="C205" s="81"/>
      <c r="D205" s="81"/>
      <c r="E205" s="81"/>
      <c r="F205" s="82"/>
      <c r="G205" s="70"/>
      <c r="H205" s="70"/>
      <c r="I205" s="70"/>
      <c r="J205" s="71"/>
      <c r="K205" s="72"/>
      <c r="L205" s="72"/>
      <c r="M205" s="72"/>
      <c r="N205" s="72"/>
      <c r="O205" s="72"/>
      <c r="P205" s="72"/>
      <c r="Q205" s="72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</row>
    <row r="206" spans="1:30" ht="18" customHeight="1" x14ac:dyDescent="0.2">
      <c r="A206" s="80" t="s">
        <v>334</v>
      </c>
      <c r="B206" s="81"/>
      <c r="C206" s="81"/>
      <c r="D206" s="81"/>
      <c r="E206" s="81"/>
      <c r="F206" s="82"/>
      <c r="G206" s="70"/>
      <c r="H206" s="70"/>
      <c r="I206" s="70"/>
      <c r="J206" s="71"/>
      <c r="K206" s="72"/>
      <c r="L206" s="72"/>
      <c r="M206" s="72"/>
      <c r="N206" s="72"/>
      <c r="O206" s="72"/>
      <c r="P206" s="72"/>
      <c r="Q206" s="72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</row>
    <row r="207" spans="1:30" ht="18" customHeight="1" x14ac:dyDescent="0.2">
      <c r="A207" s="80" t="s">
        <v>335</v>
      </c>
      <c r="B207" s="81"/>
      <c r="C207" s="81"/>
      <c r="D207" s="81"/>
      <c r="E207" s="81"/>
      <c r="F207" s="82"/>
      <c r="G207" s="70"/>
      <c r="H207" s="70"/>
      <c r="I207" s="70"/>
      <c r="J207" s="71"/>
      <c r="K207" s="72"/>
      <c r="L207" s="72"/>
      <c r="M207" s="72"/>
      <c r="N207" s="72"/>
      <c r="O207" s="72"/>
      <c r="P207" s="72"/>
      <c r="Q207" s="72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</row>
    <row r="208" spans="1:30" ht="18" customHeight="1" x14ac:dyDescent="0.2">
      <c r="A208" s="80" t="s">
        <v>336</v>
      </c>
      <c r="B208" s="81"/>
      <c r="C208" s="81"/>
      <c r="D208" s="81"/>
      <c r="E208" s="81"/>
      <c r="F208" s="82"/>
      <c r="G208" s="70"/>
      <c r="H208" s="70"/>
      <c r="I208" s="70"/>
      <c r="J208" s="71"/>
      <c r="K208" s="72"/>
      <c r="L208" s="72"/>
      <c r="M208" s="72"/>
      <c r="N208" s="72"/>
      <c r="O208" s="72"/>
      <c r="P208" s="72"/>
      <c r="Q208" s="72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</row>
    <row r="209" spans="1:30" ht="18" customHeight="1" x14ac:dyDescent="0.2">
      <c r="A209" s="80" t="s">
        <v>337</v>
      </c>
      <c r="B209" s="81"/>
      <c r="C209" s="81"/>
      <c r="D209" s="81"/>
      <c r="E209" s="81"/>
      <c r="F209" s="82"/>
      <c r="G209" s="70"/>
      <c r="H209" s="70"/>
      <c r="I209" s="70"/>
      <c r="J209" s="71"/>
      <c r="K209" s="72"/>
      <c r="L209" s="72"/>
      <c r="M209" s="72"/>
      <c r="N209" s="72"/>
      <c r="O209" s="72"/>
      <c r="P209" s="72"/>
      <c r="Q209" s="72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</row>
    <row r="210" spans="1:30" ht="18" customHeight="1" x14ac:dyDescent="0.2">
      <c r="A210" s="80" t="s">
        <v>338</v>
      </c>
      <c r="B210" s="81"/>
      <c r="C210" s="81"/>
      <c r="D210" s="81"/>
      <c r="E210" s="81"/>
      <c r="F210" s="82"/>
      <c r="G210" s="70"/>
      <c r="H210" s="70"/>
      <c r="I210" s="70"/>
      <c r="J210" s="71"/>
      <c r="K210" s="72"/>
      <c r="L210" s="72"/>
      <c r="M210" s="72"/>
      <c r="N210" s="72"/>
      <c r="O210" s="72"/>
      <c r="P210" s="72"/>
      <c r="Q210" s="72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</row>
    <row r="211" spans="1:30" ht="18" customHeight="1" x14ac:dyDescent="0.2">
      <c r="A211" s="80" t="s">
        <v>339</v>
      </c>
      <c r="B211" s="81"/>
      <c r="C211" s="81"/>
      <c r="D211" s="81"/>
      <c r="E211" s="81"/>
      <c r="F211" s="82"/>
      <c r="G211" s="70"/>
      <c r="H211" s="70"/>
      <c r="I211" s="70"/>
      <c r="J211" s="71"/>
      <c r="K211" s="72"/>
      <c r="L211" s="72"/>
      <c r="M211" s="72"/>
      <c r="N211" s="72"/>
      <c r="O211" s="72"/>
      <c r="P211" s="72"/>
      <c r="Q211" s="72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</row>
    <row r="212" spans="1:30" ht="30.2" customHeight="1" thickBot="1" x14ac:dyDescent="0.25">
      <c r="A212" s="83" t="s">
        <v>340</v>
      </c>
      <c r="B212" s="84"/>
      <c r="C212" s="84"/>
      <c r="D212" s="84"/>
      <c r="E212" s="84"/>
      <c r="F212" s="85"/>
      <c r="G212" s="70"/>
      <c r="H212" s="70"/>
      <c r="I212" s="70"/>
      <c r="J212" s="71"/>
      <c r="K212" s="72"/>
      <c r="L212" s="72"/>
      <c r="M212" s="72"/>
      <c r="N212" s="72"/>
      <c r="O212" s="72"/>
      <c r="P212" s="72"/>
      <c r="Q212" s="72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</row>
    <row r="213" spans="1:30" ht="14.25" x14ac:dyDescent="0.2">
      <c r="A213" s="45"/>
      <c r="B213" s="46"/>
      <c r="C213" s="46"/>
      <c r="D213" s="46"/>
      <c r="E213" s="46"/>
      <c r="F213" s="45"/>
      <c r="G213" s="46"/>
      <c r="H213" s="46"/>
      <c r="I213" s="46"/>
      <c r="J213" s="73"/>
      <c r="K213" s="74"/>
      <c r="L213" s="74"/>
      <c r="M213" s="74"/>
      <c r="N213" s="74"/>
      <c r="O213" s="74"/>
      <c r="P213" s="74"/>
      <c r="Q213" s="74"/>
    </row>
    <row r="214" spans="1:30" ht="14.25" x14ac:dyDescent="0.2">
      <c r="A214" s="45"/>
      <c r="B214" s="46"/>
      <c r="C214" s="46"/>
      <c r="D214" s="46"/>
      <c r="E214" s="46"/>
      <c r="F214" s="45"/>
      <c r="G214" s="46"/>
      <c r="H214" s="46"/>
      <c r="I214" s="46"/>
      <c r="J214" s="73"/>
      <c r="K214" s="74"/>
      <c r="L214" s="74"/>
      <c r="M214" s="74"/>
      <c r="N214" s="74"/>
      <c r="O214" s="74"/>
      <c r="P214" s="74"/>
      <c r="Q214" s="74"/>
    </row>
    <row r="215" spans="1:30" ht="14.25" x14ac:dyDescent="0.2">
      <c r="A215" s="45"/>
      <c r="B215" s="46"/>
      <c r="C215" s="46"/>
      <c r="D215" s="46"/>
      <c r="E215" s="46"/>
      <c r="F215" s="45"/>
      <c r="G215" s="46"/>
      <c r="H215" s="46"/>
      <c r="I215" s="46"/>
      <c r="J215" s="73"/>
      <c r="K215" s="74"/>
      <c r="L215" s="74"/>
      <c r="M215" s="74"/>
      <c r="N215" s="74"/>
      <c r="O215" s="74"/>
      <c r="P215" s="74"/>
      <c r="Q215" s="74"/>
    </row>
    <row r="216" spans="1:30" ht="14.25" x14ac:dyDescent="0.2">
      <c r="A216" s="45"/>
      <c r="B216" s="46"/>
      <c r="C216" s="46"/>
      <c r="D216" s="46"/>
      <c r="E216" s="46"/>
      <c r="F216" s="45"/>
      <c r="G216" s="46"/>
      <c r="H216" s="46"/>
      <c r="I216" s="46"/>
      <c r="J216" s="73"/>
      <c r="K216" s="74"/>
      <c r="L216" s="74"/>
      <c r="M216" s="74"/>
      <c r="N216" s="74"/>
      <c r="O216" s="74"/>
      <c r="P216" s="74"/>
      <c r="Q216" s="74"/>
    </row>
    <row r="217" spans="1:30" ht="14.25" x14ac:dyDescent="0.2">
      <c r="A217" s="75"/>
      <c r="B217" s="76"/>
      <c r="C217" s="76"/>
      <c r="D217" s="76"/>
      <c r="E217" s="76"/>
      <c r="F217" s="75"/>
      <c r="G217" s="76"/>
      <c r="H217" s="76"/>
      <c r="I217" s="76"/>
    </row>
    <row r="218" spans="1:30" ht="14.25" x14ac:dyDescent="0.2">
      <c r="A218" s="75"/>
      <c r="B218" s="76"/>
      <c r="C218" s="76"/>
      <c r="D218" s="76"/>
      <c r="E218" s="76"/>
      <c r="F218" s="75"/>
      <c r="G218" s="76"/>
      <c r="H218" s="76"/>
      <c r="I218" s="76"/>
    </row>
    <row r="219" spans="1:30" ht="14.25" x14ac:dyDescent="0.2">
      <c r="A219" s="75"/>
      <c r="B219" s="76"/>
      <c r="C219" s="76"/>
      <c r="D219" s="76"/>
      <c r="E219" s="76"/>
      <c r="F219" s="75"/>
      <c r="G219" s="76"/>
      <c r="H219" s="76"/>
      <c r="I219" s="76"/>
    </row>
    <row r="220" spans="1:30" ht="14.25" x14ac:dyDescent="0.2">
      <c r="A220" s="75"/>
      <c r="B220" s="76"/>
      <c r="C220" s="76"/>
      <c r="D220" s="76"/>
      <c r="E220" s="76"/>
      <c r="F220" s="75"/>
      <c r="G220" s="76"/>
      <c r="H220" s="76"/>
      <c r="I220" s="76"/>
    </row>
    <row r="221" spans="1:30" ht="14.25" x14ac:dyDescent="0.2">
      <c r="A221" s="75"/>
      <c r="B221" s="76"/>
      <c r="C221" s="76"/>
      <c r="D221" s="76"/>
      <c r="E221" s="76"/>
      <c r="F221" s="75"/>
      <c r="G221" s="76"/>
      <c r="H221" s="76"/>
      <c r="I221" s="76"/>
    </row>
    <row r="222" spans="1:30" ht="14.25" x14ac:dyDescent="0.2">
      <c r="A222" s="75"/>
      <c r="B222" s="76"/>
      <c r="C222" s="76"/>
      <c r="D222" s="76"/>
      <c r="E222" s="76"/>
      <c r="F222" s="75"/>
      <c r="G222" s="76"/>
      <c r="H222" s="76"/>
      <c r="I222" s="76"/>
    </row>
    <row r="223" spans="1:30" ht="14.25" x14ac:dyDescent="0.2">
      <c r="A223" s="75"/>
      <c r="B223" s="76"/>
      <c r="C223" s="76"/>
      <c r="D223" s="76"/>
      <c r="E223" s="76"/>
      <c r="F223" s="75"/>
      <c r="G223" s="76"/>
      <c r="H223" s="76"/>
      <c r="I223" s="76"/>
    </row>
    <row r="224" spans="1:30" ht="14.25" x14ac:dyDescent="0.2">
      <c r="A224" s="75"/>
      <c r="B224" s="76"/>
      <c r="C224" s="76"/>
      <c r="D224" s="76"/>
      <c r="E224" s="76"/>
      <c r="F224" s="75"/>
      <c r="G224" s="76"/>
      <c r="H224" s="76"/>
      <c r="I224" s="76"/>
    </row>
    <row r="225" spans="1:30" s="77" customFormat="1" ht="14.25" x14ac:dyDescent="0.2">
      <c r="A225" s="75"/>
      <c r="B225" s="76"/>
      <c r="C225" s="76"/>
      <c r="D225" s="76"/>
      <c r="E225" s="76"/>
      <c r="F225" s="75"/>
      <c r="G225" s="76"/>
      <c r="H225" s="76"/>
      <c r="I225" s="7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77" customFormat="1" ht="14.25" x14ac:dyDescent="0.2">
      <c r="A226" s="75"/>
      <c r="B226" s="76"/>
      <c r="C226" s="76"/>
      <c r="D226" s="76"/>
      <c r="E226" s="76"/>
      <c r="F226" s="75"/>
      <c r="G226" s="76"/>
      <c r="H226" s="76"/>
      <c r="I226" s="7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77" customFormat="1" ht="14.25" x14ac:dyDescent="0.2">
      <c r="A227" s="75"/>
      <c r="B227" s="76"/>
      <c r="C227" s="76"/>
      <c r="D227" s="76"/>
      <c r="E227" s="76"/>
      <c r="F227" s="75"/>
      <c r="G227" s="76"/>
      <c r="H227" s="76"/>
      <c r="I227" s="7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77" customFormat="1" ht="14.25" x14ac:dyDescent="0.2">
      <c r="A228" s="75"/>
      <c r="B228" s="76"/>
      <c r="C228" s="76"/>
      <c r="D228" s="76"/>
      <c r="E228" s="76"/>
      <c r="F228" s="75"/>
      <c r="G228" s="76"/>
      <c r="H228" s="76"/>
      <c r="I228" s="7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77" customFormat="1" ht="14.25" x14ac:dyDescent="0.2">
      <c r="A229" s="75"/>
      <c r="B229" s="76"/>
      <c r="C229" s="76"/>
      <c r="D229" s="76"/>
      <c r="E229" s="76"/>
      <c r="F229" s="75"/>
      <c r="G229" s="76"/>
      <c r="H229" s="76"/>
      <c r="I229" s="7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77" customFormat="1" ht="14.25" x14ac:dyDescent="0.2">
      <c r="A230" s="75"/>
      <c r="B230" s="76"/>
      <c r="C230" s="76"/>
      <c r="D230" s="76"/>
      <c r="E230" s="76"/>
      <c r="F230" s="75"/>
      <c r="G230" s="76"/>
      <c r="H230" s="76"/>
      <c r="I230" s="7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77" customFormat="1" ht="14.25" x14ac:dyDescent="0.2">
      <c r="A231" s="75"/>
      <c r="B231" s="76"/>
      <c r="C231" s="76"/>
      <c r="D231" s="76"/>
      <c r="E231" s="76"/>
      <c r="F231" s="75"/>
      <c r="G231" s="76"/>
      <c r="H231" s="76"/>
      <c r="I231" s="7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77" customFormat="1" ht="14.25" x14ac:dyDescent="0.2">
      <c r="A232" s="75"/>
      <c r="B232" s="76"/>
      <c r="C232" s="76"/>
      <c r="D232" s="76"/>
      <c r="E232" s="76"/>
      <c r="F232" s="75"/>
      <c r="G232" s="76"/>
      <c r="H232" s="76"/>
      <c r="I232" s="7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77" customFormat="1" ht="14.25" x14ac:dyDescent="0.2">
      <c r="A233" s="75"/>
      <c r="B233" s="76"/>
      <c r="C233" s="76"/>
      <c r="D233" s="76"/>
      <c r="E233" s="76"/>
      <c r="F233" s="75"/>
      <c r="G233" s="76"/>
      <c r="H233" s="76"/>
      <c r="I233" s="7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77" customFormat="1" ht="14.25" x14ac:dyDescent="0.2">
      <c r="A234" s="75"/>
      <c r="B234" s="76"/>
      <c r="C234" s="76"/>
      <c r="D234" s="76"/>
      <c r="E234" s="76"/>
      <c r="F234" s="75"/>
      <c r="G234" s="76"/>
      <c r="H234" s="76"/>
      <c r="I234" s="7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77" customFormat="1" ht="14.25" x14ac:dyDescent="0.2">
      <c r="A235" s="75"/>
      <c r="B235" s="76"/>
      <c r="C235" s="76"/>
      <c r="D235" s="76"/>
      <c r="E235" s="76"/>
      <c r="F235" s="75"/>
      <c r="G235" s="76"/>
      <c r="H235" s="76"/>
      <c r="I235" s="7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77" customFormat="1" ht="14.25" x14ac:dyDescent="0.2">
      <c r="A236" s="75"/>
      <c r="B236" s="76"/>
      <c r="C236" s="76"/>
      <c r="D236" s="76"/>
      <c r="E236" s="76"/>
      <c r="F236" s="75"/>
      <c r="G236" s="76"/>
      <c r="H236" s="76"/>
      <c r="I236" s="7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77" customFormat="1" ht="14.25" x14ac:dyDescent="0.2">
      <c r="A237" s="75"/>
      <c r="B237" s="76"/>
      <c r="C237" s="76"/>
      <c r="D237" s="76"/>
      <c r="E237" s="76"/>
      <c r="F237" s="75"/>
      <c r="G237" s="76"/>
      <c r="H237" s="76"/>
      <c r="I237" s="7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77" customFormat="1" ht="14.25" x14ac:dyDescent="0.2">
      <c r="A238" s="75"/>
      <c r="B238" s="76"/>
      <c r="C238" s="76"/>
      <c r="D238" s="76"/>
      <c r="E238" s="76"/>
      <c r="F238" s="75"/>
      <c r="G238" s="76"/>
      <c r="H238" s="76"/>
      <c r="I238" s="7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77" customFormat="1" ht="14.25" x14ac:dyDescent="0.2">
      <c r="A239" s="75"/>
      <c r="B239" s="76"/>
      <c r="C239" s="76"/>
      <c r="D239" s="76"/>
      <c r="E239" s="76"/>
      <c r="F239" s="75"/>
      <c r="G239" s="76"/>
      <c r="H239" s="76"/>
      <c r="I239" s="7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77" customFormat="1" ht="14.25" x14ac:dyDescent="0.2">
      <c r="A240" s="75"/>
      <c r="B240" s="76"/>
      <c r="C240" s="76"/>
      <c r="D240" s="76"/>
      <c r="E240" s="76"/>
      <c r="F240" s="75"/>
      <c r="G240" s="76"/>
      <c r="H240" s="76"/>
      <c r="I240" s="7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77" customFormat="1" ht="14.25" x14ac:dyDescent="0.2">
      <c r="A241" s="75"/>
      <c r="B241" s="76"/>
      <c r="C241" s="76"/>
      <c r="D241" s="76"/>
      <c r="E241" s="76"/>
      <c r="F241" s="75"/>
      <c r="G241" s="76"/>
      <c r="H241" s="76"/>
      <c r="I241" s="7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77" customFormat="1" ht="14.25" x14ac:dyDescent="0.2">
      <c r="A242" s="75"/>
      <c r="B242" s="76"/>
      <c r="C242" s="76"/>
      <c r="D242" s="76"/>
      <c r="E242" s="76"/>
      <c r="F242" s="75"/>
      <c r="G242" s="76"/>
      <c r="H242" s="76"/>
      <c r="I242" s="7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77" customFormat="1" ht="14.25" x14ac:dyDescent="0.2">
      <c r="A243" s="75"/>
      <c r="B243" s="76"/>
      <c r="C243" s="76"/>
      <c r="D243" s="76"/>
      <c r="E243" s="76"/>
      <c r="F243" s="75"/>
      <c r="G243" s="76"/>
      <c r="H243" s="76"/>
      <c r="I243" s="7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77" customFormat="1" ht="14.25" x14ac:dyDescent="0.2">
      <c r="A244" s="75"/>
      <c r="B244" s="76"/>
      <c r="C244" s="76"/>
      <c r="D244" s="76"/>
      <c r="E244" s="76"/>
      <c r="F244" s="75"/>
      <c r="G244" s="76"/>
      <c r="H244" s="76"/>
      <c r="I244" s="7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77" customFormat="1" ht="14.25" x14ac:dyDescent="0.2">
      <c r="A245" s="75"/>
      <c r="B245" s="76"/>
      <c r="C245" s="76"/>
      <c r="D245" s="76"/>
      <c r="E245" s="76"/>
      <c r="F245" s="75"/>
      <c r="G245" s="76"/>
      <c r="H245" s="76"/>
      <c r="I245" s="7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77" customFormat="1" ht="14.25" x14ac:dyDescent="0.2">
      <c r="A246" s="75"/>
      <c r="B246" s="76"/>
      <c r="C246" s="76"/>
      <c r="D246" s="76"/>
      <c r="E246" s="76"/>
      <c r="F246" s="75"/>
      <c r="G246" s="76"/>
      <c r="H246" s="76"/>
      <c r="I246" s="7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77" customFormat="1" ht="14.25" x14ac:dyDescent="0.2">
      <c r="A247" s="75"/>
      <c r="B247" s="76"/>
      <c r="C247" s="76"/>
      <c r="D247" s="76"/>
      <c r="E247" s="76"/>
      <c r="F247" s="75"/>
      <c r="G247" s="76"/>
      <c r="H247" s="76"/>
      <c r="I247" s="7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77" customFormat="1" ht="14.25" x14ac:dyDescent="0.2">
      <c r="A248" s="75"/>
      <c r="B248" s="76"/>
      <c r="C248" s="76"/>
      <c r="D248" s="76"/>
      <c r="E248" s="76"/>
      <c r="F248" s="75"/>
      <c r="G248" s="76"/>
      <c r="H248" s="76"/>
      <c r="I248" s="7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77" customFormat="1" ht="14.25" x14ac:dyDescent="0.2">
      <c r="A249" s="75"/>
      <c r="B249" s="76"/>
      <c r="C249" s="76"/>
      <c r="D249" s="76"/>
      <c r="E249" s="76"/>
      <c r="F249" s="75"/>
      <c r="G249" s="76"/>
      <c r="H249" s="76"/>
      <c r="I249" s="7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77" customFormat="1" ht="14.25" x14ac:dyDescent="0.2">
      <c r="A250" s="75"/>
      <c r="B250" s="76"/>
      <c r="C250" s="76"/>
      <c r="D250" s="76"/>
      <c r="E250" s="76"/>
      <c r="F250" s="75"/>
      <c r="G250" s="76"/>
      <c r="H250" s="76"/>
      <c r="I250" s="7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77" customFormat="1" ht="14.25" x14ac:dyDescent="0.2">
      <c r="A251" s="75"/>
      <c r="B251" s="76"/>
      <c r="C251" s="76"/>
      <c r="D251" s="76"/>
      <c r="E251" s="76"/>
      <c r="F251" s="75"/>
      <c r="G251" s="76"/>
      <c r="H251" s="76"/>
      <c r="I251" s="7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s="77" customFormat="1" ht="14.25" x14ac:dyDescent="0.2">
      <c r="A252" s="75"/>
      <c r="B252" s="76"/>
      <c r="C252" s="76"/>
      <c r="D252" s="76"/>
      <c r="E252" s="76"/>
      <c r="F252" s="75"/>
      <c r="G252" s="76"/>
      <c r="H252" s="76"/>
      <c r="I252" s="7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s="77" customFormat="1" ht="14.25" x14ac:dyDescent="0.2">
      <c r="A253" s="75"/>
      <c r="B253" s="76"/>
      <c r="C253" s="76"/>
      <c r="D253" s="76"/>
      <c r="E253" s="76"/>
      <c r="F253" s="75"/>
      <c r="G253" s="76"/>
      <c r="H253" s="76"/>
      <c r="I253" s="7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s="77" customFormat="1" ht="14.25" x14ac:dyDescent="0.2">
      <c r="A254" s="75"/>
      <c r="B254" s="76"/>
      <c r="C254" s="76"/>
      <c r="D254" s="76"/>
      <c r="E254" s="76"/>
      <c r="F254" s="75"/>
      <c r="G254" s="76"/>
      <c r="H254" s="76"/>
      <c r="I254" s="7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s="77" customFormat="1" ht="14.25" x14ac:dyDescent="0.2">
      <c r="A255" s="75"/>
      <c r="B255" s="76"/>
      <c r="C255" s="76"/>
      <c r="D255" s="76"/>
      <c r="E255" s="76"/>
      <c r="F255" s="75"/>
      <c r="G255" s="76"/>
      <c r="H255" s="76"/>
      <c r="I255" s="7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s="77" customFormat="1" ht="14.25" x14ac:dyDescent="0.2">
      <c r="A256" s="75"/>
      <c r="B256" s="76"/>
      <c r="C256" s="76"/>
      <c r="D256" s="76"/>
      <c r="E256" s="76"/>
      <c r="F256" s="75"/>
      <c r="G256" s="76"/>
      <c r="H256" s="76"/>
      <c r="I256" s="7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s="77" customFormat="1" ht="14.25" x14ac:dyDescent="0.2">
      <c r="A257" s="75"/>
      <c r="B257" s="76"/>
      <c r="C257" s="76"/>
      <c r="D257" s="76"/>
      <c r="E257" s="76"/>
      <c r="F257" s="75"/>
      <c r="G257" s="76"/>
      <c r="H257" s="76"/>
      <c r="I257" s="7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s="77" customFormat="1" ht="14.25" x14ac:dyDescent="0.2">
      <c r="A258" s="75"/>
      <c r="B258" s="76"/>
      <c r="C258" s="76"/>
      <c r="D258" s="76"/>
      <c r="E258" s="76"/>
      <c r="F258" s="75"/>
      <c r="G258" s="76"/>
      <c r="H258" s="76"/>
      <c r="I258" s="7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s="77" customFormat="1" ht="14.25" x14ac:dyDescent="0.2">
      <c r="A259" s="75"/>
      <c r="B259" s="76"/>
      <c r="C259" s="76"/>
      <c r="D259" s="76"/>
      <c r="E259" s="76"/>
      <c r="F259" s="75"/>
      <c r="G259" s="76"/>
      <c r="H259" s="76"/>
      <c r="I259" s="7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s="77" customFormat="1" ht="14.25" x14ac:dyDescent="0.2">
      <c r="A260" s="75"/>
      <c r="B260" s="76"/>
      <c r="C260" s="76"/>
      <c r="D260" s="76"/>
      <c r="E260" s="76"/>
      <c r="F260" s="75"/>
      <c r="G260" s="76"/>
      <c r="H260" s="76"/>
      <c r="I260" s="7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s="77" customFormat="1" ht="14.25" x14ac:dyDescent="0.2">
      <c r="A261" s="75"/>
      <c r="B261" s="76"/>
      <c r="C261" s="76"/>
      <c r="D261" s="76"/>
      <c r="E261" s="76"/>
      <c r="F261" s="75"/>
      <c r="G261" s="76"/>
      <c r="H261" s="76"/>
      <c r="I261" s="7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s="77" customFormat="1" ht="14.25" x14ac:dyDescent="0.2">
      <c r="A262" s="75"/>
      <c r="B262" s="76"/>
      <c r="C262" s="76"/>
      <c r="D262" s="76"/>
      <c r="E262" s="76"/>
      <c r="F262" s="75"/>
      <c r="G262" s="76"/>
      <c r="H262" s="76"/>
      <c r="I262" s="7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s="77" customFormat="1" ht="14.25" x14ac:dyDescent="0.2">
      <c r="A263" s="75"/>
      <c r="B263" s="76"/>
      <c r="C263" s="76"/>
      <c r="D263" s="76"/>
      <c r="E263" s="76"/>
      <c r="F263" s="75"/>
      <c r="G263" s="76"/>
      <c r="H263" s="76"/>
      <c r="I263" s="7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s="77" customFormat="1" ht="14.25" x14ac:dyDescent="0.2">
      <c r="A264" s="75"/>
      <c r="B264" s="76"/>
      <c r="C264" s="76"/>
      <c r="D264" s="76"/>
      <c r="E264" s="76"/>
      <c r="F264" s="75"/>
      <c r="G264" s="76"/>
      <c r="H264" s="76"/>
      <c r="I264" s="7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s="77" customFormat="1" ht="14.25" x14ac:dyDescent="0.2">
      <c r="A265" s="75"/>
      <c r="B265" s="76"/>
      <c r="C265" s="76"/>
      <c r="D265" s="76"/>
      <c r="E265" s="76"/>
      <c r="F265" s="75"/>
      <c r="G265" s="76"/>
      <c r="H265" s="76"/>
      <c r="I265" s="7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s="77" customFormat="1" ht="14.25" x14ac:dyDescent="0.2">
      <c r="A266" s="75"/>
      <c r="B266" s="76"/>
      <c r="C266" s="76"/>
      <c r="D266" s="76"/>
      <c r="E266" s="76"/>
      <c r="F266" s="75"/>
      <c r="G266" s="76"/>
      <c r="H266" s="76"/>
      <c r="I266" s="7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s="77" customFormat="1" ht="14.25" x14ac:dyDescent="0.2">
      <c r="A267" s="75"/>
      <c r="B267" s="76"/>
      <c r="C267" s="76"/>
      <c r="D267" s="76"/>
      <c r="E267" s="76"/>
      <c r="F267" s="75"/>
      <c r="G267" s="76"/>
      <c r="H267" s="76"/>
      <c r="I267" s="7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s="77" customFormat="1" ht="14.25" x14ac:dyDescent="0.2">
      <c r="A268" s="75"/>
      <c r="B268" s="76"/>
      <c r="C268" s="76"/>
      <c r="D268" s="76"/>
      <c r="E268" s="76"/>
      <c r="F268" s="75"/>
      <c r="G268" s="76"/>
      <c r="H268" s="76"/>
      <c r="I268" s="7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s="77" customFormat="1" ht="14.25" x14ac:dyDescent="0.2">
      <c r="A269" s="75"/>
      <c r="B269" s="76"/>
      <c r="C269" s="76"/>
      <c r="D269" s="76"/>
      <c r="E269" s="76"/>
      <c r="F269" s="75"/>
      <c r="G269" s="76"/>
      <c r="H269" s="76"/>
      <c r="I269" s="7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s="77" customFormat="1" ht="14.25" x14ac:dyDescent="0.2">
      <c r="A270" s="75"/>
      <c r="B270" s="76"/>
      <c r="C270" s="76"/>
      <c r="D270" s="76"/>
      <c r="E270" s="76"/>
      <c r="F270" s="75"/>
      <c r="G270" s="76"/>
      <c r="H270" s="76"/>
      <c r="I270" s="7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s="77" customFormat="1" ht="14.25" x14ac:dyDescent="0.2">
      <c r="A271" s="75"/>
      <c r="B271" s="76"/>
      <c r="C271" s="76"/>
      <c r="D271" s="76"/>
      <c r="E271" s="76"/>
      <c r="F271" s="75"/>
      <c r="G271" s="76"/>
      <c r="H271" s="76"/>
      <c r="I271" s="7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s="77" customFormat="1" ht="14.25" x14ac:dyDescent="0.2">
      <c r="A272" s="75"/>
      <c r="B272" s="76"/>
      <c r="C272" s="76"/>
      <c r="D272" s="76"/>
      <c r="E272" s="76"/>
      <c r="F272" s="75"/>
      <c r="G272" s="76"/>
      <c r="H272" s="76"/>
      <c r="I272" s="7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s="77" customFormat="1" ht="14.25" x14ac:dyDescent="0.2">
      <c r="A273" s="75"/>
      <c r="B273" s="76"/>
      <c r="C273" s="76"/>
      <c r="D273" s="76"/>
      <c r="E273" s="76"/>
      <c r="F273" s="75"/>
      <c r="G273" s="76"/>
      <c r="H273" s="76"/>
      <c r="I273" s="7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s="77" customFormat="1" ht="14.25" x14ac:dyDescent="0.2">
      <c r="A274" s="75"/>
      <c r="B274" s="76"/>
      <c r="C274" s="76"/>
      <c r="D274" s="76"/>
      <c r="E274" s="76"/>
      <c r="F274" s="75"/>
      <c r="G274" s="76"/>
      <c r="H274" s="76"/>
      <c r="I274" s="7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s="77" customFormat="1" ht="14.25" x14ac:dyDescent="0.2">
      <c r="A275" s="75"/>
      <c r="B275" s="76"/>
      <c r="C275" s="76"/>
      <c r="D275" s="76"/>
      <c r="E275" s="76"/>
      <c r="F275" s="75"/>
      <c r="G275" s="76"/>
      <c r="H275" s="76"/>
      <c r="I275" s="7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s="77" customFormat="1" ht="14.25" x14ac:dyDescent="0.2">
      <c r="A276" s="75"/>
      <c r="B276" s="76"/>
      <c r="C276" s="76"/>
      <c r="D276" s="76"/>
      <c r="E276" s="76"/>
      <c r="F276" s="75"/>
      <c r="G276" s="76"/>
      <c r="H276" s="76"/>
      <c r="I276" s="7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s="77" customFormat="1" ht="14.25" x14ac:dyDescent="0.2">
      <c r="A277" s="75"/>
      <c r="B277" s="76"/>
      <c r="C277" s="76"/>
      <c r="D277" s="76"/>
      <c r="E277" s="76"/>
      <c r="F277" s="75"/>
      <c r="G277" s="76"/>
      <c r="H277" s="76"/>
      <c r="I277" s="7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s="77" customFormat="1" ht="14.25" x14ac:dyDescent="0.2">
      <c r="A278" s="75"/>
      <c r="B278" s="76"/>
      <c r="C278" s="76"/>
      <c r="D278" s="76"/>
      <c r="E278" s="76"/>
      <c r="F278" s="75"/>
      <c r="G278" s="76"/>
      <c r="H278" s="76"/>
      <c r="I278" s="7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s="77" customFormat="1" ht="14.25" x14ac:dyDescent="0.2">
      <c r="A279" s="75"/>
      <c r="B279" s="76"/>
      <c r="C279" s="76"/>
      <c r="D279" s="76"/>
      <c r="E279" s="76"/>
      <c r="F279" s="75"/>
      <c r="G279" s="76"/>
      <c r="H279" s="76"/>
      <c r="I279" s="7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s="77" customFormat="1" ht="14.25" x14ac:dyDescent="0.2">
      <c r="A280" s="75"/>
      <c r="B280" s="76"/>
      <c r="C280" s="76"/>
      <c r="D280" s="76"/>
      <c r="E280" s="76"/>
      <c r="F280" s="75"/>
      <c r="G280" s="76"/>
      <c r="H280" s="76"/>
      <c r="I280" s="7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s="77" customFormat="1" ht="14.25" x14ac:dyDescent="0.2">
      <c r="A281" s="75"/>
      <c r="B281" s="76"/>
      <c r="C281" s="76"/>
      <c r="D281" s="76"/>
      <c r="E281" s="76"/>
      <c r="F281" s="75"/>
      <c r="G281" s="76"/>
      <c r="H281" s="76"/>
      <c r="I281" s="7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s="77" customFormat="1" ht="14.25" x14ac:dyDescent="0.2">
      <c r="A282" s="75"/>
      <c r="B282" s="76"/>
      <c r="C282" s="76"/>
      <c r="D282" s="76"/>
      <c r="E282" s="76"/>
      <c r="F282" s="75"/>
      <c r="G282" s="76"/>
      <c r="H282" s="76"/>
      <c r="I282" s="7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s="77" customFormat="1" ht="14.25" x14ac:dyDescent="0.2">
      <c r="A283" s="75"/>
      <c r="B283" s="76"/>
      <c r="C283" s="76"/>
      <c r="D283" s="76"/>
      <c r="E283" s="76"/>
      <c r="F283" s="75"/>
      <c r="G283" s="76"/>
      <c r="H283" s="76"/>
      <c r="I283" s="7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s="77" customFormat="1" ht="14.25" x14ac:dyDescent="0.2">
      <c r="A284" s="75"/>
      <c r="B284" s="76"/>
      <c r="C284" s="76"/>
      <c r="D284" s="76"/>
      <c r="E284" s="76"/>
      <c r="F284" s="75"/>
      <c r="G284" s="76"/>
      <c r="H284" s="76"/>
      <c r="I284" s="7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s="77" customFormat="1" ht="14.25" x14ac:dyDescent="0.2">
      <c r="A285" s="75"/>
      <c r="B285" s="76"/>
      <c r="C285" s="76"/>
      <c r="D285" s="76"/>
      <c r="E285" s="76"/>
      <c r="F285" s="75"/>
      <c r="G285" s="76"/>
      <c r="H285" s="76"/>
      <c r="I285" s="7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s="77" customFormat="1" ht="14.25" x14ac:dyDescent="0.2">
      <c r="A286" s="75"/>
      <c r="B286" s="76"/>
      <c r="C286" s="76"/>
      <c r="D286" s="76"/>
      <c r="E286" s="76"/>
      <c r="F286" s="75"/>
      <c r="G286" s="76"/>
      <c r="H286" s="76"/>
      <c r="I286" s="7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s="77" customFormat="1" ht="14.25" x14ac:dyDescent="0.2">
      <c r="A287" s="75"/>
      <c r="B287" s="76"/>
      <c r="C287" s="76"/>
      <c r="D287" s="76"/>
      <c r="E287" s="76"/>
      <c r="F287" s="75"/>
      <c r="G287" s="76"/>
      <c r="H287" s="76"/>
      <c r="I287" s="7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s="77" customFormat="1" ht="14.25" x14ac:dyDescent="0.2">
      <c r="A288" s="75"/>
      <c r="B288" s="76"/>
      <c r="C288" s="76"/>
      <c r="D288" s="76"/>
      <c r="E288" s="76"/>
      <c r="F288" s="75"/>
      <c r="G288" s="76"/>
      <c r="H288" s="76"/>
      <c r="I288" s="7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s="77" customFormat="1" ht="14.25" x14ac:dyDescent="0.2">
      <c r="A289" s="75"/>
      <c r="B289" s="76"/>
      <c r="C289" s="76"/>
      <c r="D289" s="76"/>
      <c r="E289" s="76"/>
      <c r="F289" s="75"/>
      <c r="G289" s="76"/>
      <c r="H289" s="76"/>
      <c r="I289" s="7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s="77" customFormat="1" ht="14.25" x14ac:dyDescent="0.2">
      <c r="A290" s="75"/>
      <c r="B290" s="76"/>
      <c r="C290" s="76"/>
      <c r="D290" s="76"/>
      <c r="E290" s="76"/>
      <c r="F290" s="75"/>
      <c r="G290" s="76"/>
      <c r="H290" s="76"/>
      <c r="I290" s="7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s="77" customFormat="1" ht="14.25" x14ac:dyDescent="0.2">
      <c r="A291" s="75"/>
      <c r="B291" s="76"/>
      <c r="C291" s="76"/>
      <c r="D291" s="76"/>
      <c r="E291" s="76"/>
      <c r="F291" s="75"/>
      <c r="G291" s="76"/>
      <c r="H291" s="76"/>
      <c r="I291" s="7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s="77" customFormat="1" ht="14.25" x14ac:dyDescent="0.2">
      <c r="A292" s="75"/>
      <c r="B292" s="76"/>
      <c r="C292" s="76"/>
      <c r="D292" s="76"/>
      <c r="E292" s="76"/>
      <c r="F292" s="75"/>
      <c r="G292" s="76"/>
      <c r="H292" s="76"/>
      <c r="I292" s="7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s="77" customFormat="1" ht="14.25" x14ac:dyDescent="0.2">
      <c r="A293" s="75"/>
      <c r="B293" s="76"/>
      <c r="C293" s="76"/>
      <c r="D293" s="76"/>
      <c r="E293" s="76"/>
      <c r="F293" s="75"/>
      <c r="G293" s="76"/>
      <c r="H293" s="76"/>
      <c r="I293" s="7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s="77" customFormat="1" ht="14.25" x14ac:dyDescent="0.2">
      <c r="A294" s="75"/>
      <c r="B294" s="76"/>
      <c r="C294" s="76"/>
      <c r="D294" s="76"/>
      <c r="E294" s="76"/>
      <c r="F294" s="75"/>
      <c r="G294" s="76"/>
      <c r="H294" s="76"/>
      <c r="I294" s="7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s="77" customFormat="1" ht="14.25" x14ac:dyDescent="0.2">
      <c r="A295" s="75"/>
      <c r="B295" s="76"/>
      <c r="C295" s="76"/>
      <c r="D295" s="76"/>
      <c r="E295" s="76"/>
      <c r="F295" s="75"/>
      <c r="G295" s="76"/>
      <c r="H295" s="76"/>
      <c r="I295" s="7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s="77" customFormat="1" ht="14.25" x14ac:dyDescent="0.2">
      <c r="A296" s="75"/>
      <c r="B296" s="76"/>
      <c r="C296" s="76"/>
      <c r="D296" s="76"/>
      <c r="E296" s="76"/>
      <c r="F296" s="75"/>
      <c r="G296" s="76"/>
      <c r="H296" s="76"/>
      <c r="I296" s="7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s="77" customFormat="1" ht="14.25" x14ac:dyDescent="0.2">
      <c r="A297" s="75"/>
      <c r="B297" s="76"/>
      <c r="C297" s="76"/>
      <c r="D297" s="76"/>
      <c r="E297" s="76"/>
      <c r="F297" s="75"/>
      <c r="G297" s="76"/>
      <c r="H297" s="76"/>
      <c r="I297" s="7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s="77" customFormat="1" ht="14.25" x14ac:dyDescent="0.2">
      <c r="A298" s="75"/>
      <c r="B298" s="76"/>
      <c r="C298" s="76"/>
      <c r="D298" s="76"/>
      <c r="E298" s="76"/>
      <c r="F298" s="75"/>
      <c r="G298" s="76"/>
      <c r="H298" s="76"/>
      <c r="I298" s="7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s="77" customFormat="1" ht="14.25" x14ac:dyDescent="0.2">
      <c r="A299" s="75"/>
      <c r="B299" s="76"/>
      <c r="C299" s="76"/>
      <c r="D299" s="76"/>
      <c r="E299" s="76"/>
      <c r="F299" s="75"/>
      <c r="G299" s="76"/>
      <c r="H299" s="76"/>
      <c r="I299" s="7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s="77" customFormat="1" ht="14.25" x14ac:dyDescent="0.2">
      <c r="A300" s="75"/>
      <c r="B300" s="76"/>
      <c r="C300" s="76"/>
      <c r="D300" s="76"/>
      <c r="E300" s="76"/>
      <c r="F300" s="75"/>
      <c r="G300" s="76"/>
      <c r="H300" s="76"/>
      <c r="I300" s="7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s="77" customFormat="1" ht="14.25" x14ac:dyDescent="0.2">
      <c r="A301" s="75"/>
      <c r="B301" s="76"/>
      <c r="C301" s="76"/>
      <c r="D301" s="76"/>
      <c r="E301" s="76"/>
      <c r="F301" s="75"/>
      <c r="G301" s="76"/>
      <c r="H301" s="76"/>
      <c r="I301" s="7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s="77" customFormat="1" ht="14.25" x14ac:dyDescent="0.2">
      <c r="A302" s="75"/>
      <c r="B302" s="76"/>
      <c r="C302" s="76"/>
      <c r="D302" s="76"/>
      <c r="E302" s="76"/>
      <c r="F302" s="75"/>
      <c r="G302" s="76"/>
      <c r="H302" s="76"/>
      <c r="I302" s="7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s="77" customFormat="1" ht="14.25" x14ac:dyDescent="0.2">
      <c r="A303" s="75"/>
      <c r="B303" s="76"/>
      <c r="C303" s="76"/>
      <c r="D303" s="76"/>
      <c r="E303" s="76"/>
      <c r="F303" s="75"/>
      <c r="G303" s="76"/>
      <c r="H303" s="76"/>
      <c r="I303" s="7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s="77" customFormat="1" ht="14.25" x14ac:dyDescent="0.2">
      <c r="A304" s="75"/>
      <c r="B304" s="76"/>
      <c r="C304" s="76"/>
      <c r="D304" s="76"/>
      <c r="E304" s="76"/>
      <c r="F304" s="75"/>
      <c r="G304" s="76"/>
      <c r="H304" s="76"/>
      <c r="I304" s="7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s="77" customFormat="1" ht="14.25" x14ac:dyDescent="0.2">
      <c r="A305" s="75"/>
      <c r="B305" s="76"/>
      <c r="C305" s="76"/>
      <c r="D305" s="76"/>
      <c r="E305" s="76"/>
      <c r="F305" s="75"/>
      <c r="G305" s="76"/>
      <c r="H305" s="76"/>
      <c r="I305" s="7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s="77" customFormat="1" ht="14.25" x14ac:dyDescent="0.2">
      <c r="A306" s="75"/>
      <c r="B306" s="76"/>
      <c r="C306" s="76"/>
      <c r="D306" s="76"/>
      <c r="E306" s="76"/>
      <c r="F306" s="75"/>
      <c r="G306" s="76"/>
      <c r="H306" s="76"/>
      <c r="I306" s="7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s="77" customFormat="1" ht="14.25" x14ac:dyDescent="0.2">
      <c r="A307" s="75"/>
      <c r="B307" s="76"/>
      <c r="C307" s="76"/>
      <c r="D307" s="76"/>
      <c r="E307" s="76"/>
      <c r="F307" s="75"/>
      <c r="G307" s="76"/>
      <c r="H307" s="76"/>
      <c r="I307" s="7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s="77" customFormat="1" ht="14.25" x14ac:dyDescent="0.2">
      <c r="A308" s="75"/>
      <c r="B308" s="76"/>
      <c r="C308" s="76"/>
      <c r="D308" s="76"/>
      <c r="E308" s="76"/>
      <c r="F308" s="75"/>
      <c r="G308" s="76"/>
      <c r="H308" s="76"/>
      <c r="I308" s="7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s="77" customFormat="1" ht="14.25" x14ac:dyDescent="0.2">
      <c r="A309" s="75"/>
      <c r="B309" s="76"/>
      <c r="C309" s="76"/>
      <c r="D309" s="76"/>
      <c r="E309" s="76"/>
      <c r="F309" s="75"/>
      <c r="G309" s="76"/>
      <c r="H309" s="76"/>
      <c r="I309" s="7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s="77" customFormat="1" ht="14.25" x14ac:dyDescent="0.2">
      <c r="A310" s="75"/>
      <c r="B310" s="76"/>
      <c r="C310" s="76"/>
      <c r="D310" s="76"/>
      <c r="E310" s="76"/>
      <c r="F310" s="75"/>
      <c r="G310" s="76"/>
      <c r="H310" s="76"/>
      <c r="I310" s="7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s="77" customFormat="1" ht="14.25" x14ac:dyDescent="0.2">
      <c r="A311" s="75"/>
      <c r="B311" s="76"/>
      <c r="C311" s="76"/>
      <c r="D311" s="76"/>
      <c r="E311" s="76"/>
      <c r="F311" s="75"/>
      <c r="G311" s="76"/>
      <c r="H311" s="76"/>
      <c r="I311" s="7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s="77" customFormat="1" ht="14.25" x14ac:dyDescent="0.2">
      <c r="A312" s="75"/>
      <c r="B312" s="76"/>
      <c r="C312" s="76"/>
      <c r="D312" s="76"/>
      <c r="E312" s="76"/>
      <c r="F312" s="75"/>
      <c r="G312" s="76"/>
      <c r="H312" s="76"/>
      <c r="I312" s="7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s="77" customFormat="1" ht="14.25" x14ac:dyDescent="0.2">
      <c r="A313" s="75"/>
      <c r="B313" s="76"/>
      <c r="C313" s="76"/>
      <c r="D313" s="76"/>
      <c r="E313" s="76"/>
      <c r="F313" s="75"/>
      <c r="G313" s="76"/>
      <c r="H313" s="76"/>
      <c r="I313" s="7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s="77" customFormat="1" ht="14.25" x14ac:dyDescent="0.2">
      <c r="A314" s="75"/>
      <c r="B314" s="76"/>
      <c r="C314" s="76"/>
      <c r="D314" s="76"/>
      <c r="E314" s="76"/>
      <c r="F314" s="75"/>
      <c r="G314" s="76"/>
      <c r="H314" s="76"/>
      <c r="I314" s="7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s="77" customFormat="1" ht="14.25" x14ac:dyDescent="0.2">
      <c r="A315" s="75"/>
      <c r="B315" s="76"/>
      <c r="C315" s="76"/>
      <c r="D315" s="76"/>
      <c r="E315" s="76"/>
      <c r="F315" s="75"/>
      <c r="G315" s="76"/>
      <c r="H315" s="76"/>
      <c r="I315" s="7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s="77" customFormat="1" ht="14.25" x14ac:dyDescent="0.2">
      <c r="A316" s="75"/>
      <c r="B316" s="76"/>
      <c r="C316" s="76"/>
      <c r="D316" s="76"/>
      <c r="E316" s="76"/>
      <c r="F316" s="75"/>
      <c r="G316" s="76"/>
      <c r="H316" s="76"/>
      <c r="I316" s="7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s="77" customFormat="1" ht="14.25" x14ac:dyDescent="0.2">
      <c r="A317" s="75"/>
      <c r="B317" s="76"/>
      <c r="C317" s="76"/>
      <c r="D317" s="76"/>
      <c r="E317" s="76"/>
      <c r="F317" s="75"/>
      <c r="G317" s="76"/>
      <c r="H317" s="76"/>
      <c r="I317" s="7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s="77" customFormat="1" ht="14.25" x14ac:dyDescent="0.2">
      <c r="A318" s="75"/>
      <c r="B318" s="76"/>
      <c r="C318" s="76"/>
      <c r="D318" s="76"/>
      <c r="E318" s="76"/>
      <c r="F318" s="75"/>
      <c r="G318" s="76"/>
      <c r="H318" s="76"/>
      <c r="I318" s="7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s="77" customFormat="1" ht="14.25" x14ac:dyDescent="0.2">
      <c r="A319" s="75"/>
      <c r="B319" s="76"/>
      <c r="C319" s="76"/>
      <c r="D319" s="76"/>
      <c r="E319" s="76"/>
      <c r="F319" s="75"/>
      <c r="G319" s="76"/>
      <c r="H319" s="76"/>
      <c r="I319" s="7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s="77" customFormat="1" ht="14.25" x14ac:dyDescent="0.2">
      <c r="A320" s="75"/>
      <c r="B320" s="76"/>
      <c r="C320" s="76"/>
      <c r="D320" s="76"/>
      <c r="E320" s="76"/>
      <c r="F320" s="75"/>
      <c r="G320" s="76"/>
      <c r="H320" s="76"/>
      <c r="I320" s="7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s="77" customFormat="1" ht="14.25" x14ac:dyDescent="0.2">
      <c r="A321" s="75"/>
      <c r="B321" s="76"/>
      <c r="C321" s="76"/>
      <c r="D321" s="76"/>
      <c r="E321" s="76"/>
      <c r="F321" s="75"/>
      <c r="G321" s="76"/>
      <c r="H321" s="76"/>
      <c r="I321" s="7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s="77" customFormat="1" ht="14.25" x14ac:dyDescent="0.2">
      <c r="A322" s="75"/>
      <c r="B322" s="76"/>
      <c r="C322" s="76"/>
      <c r="D322" s="76"/>
      <c r="E322" s="76"/>
      <c r="F322" s="75"/>
      <c r="G322" s="76"/>
      <c r="H322" s="76"/>
      <c r="I322" s="7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s="77" customFormat="1" ht="14.25" x14ac:dyDescent="0.2">
      <c r="A323" s="75"/>
      <c r="B323" s="76"/>
      <c r="C323" s="76"/>
      <c r="D323" s="76"/>
      <c r="E323" s="76"/>
      <c r="F323" s="75"/>
      <c r="G323" s="76"/>
      <c r="H323" s="76"/>
      <c r="I323" s="7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s="77" customFormat="1" ht="14.25" x14ac:dyDescent="0.2">
      <c r="A324" s="75"/>
      <c r="B324" s="76"/>
      <c r="C324" s="76"/>
      <c r="D324" s="76"/>
      <c r="E324" s="76"/>
      <c r="F324" s="75"/>
      <c r="G324" s="76"/>
      <c r="H324" s="76"/>
      <c r="I324" s="7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s="77" customFormat="1" ht="14.25" x14ac:dyDescent="0.2">
      <c r="A325" s="75"/>
      <c r="B325" s="76"/>
      <c r="C325" s="76"/>
      <c r="D325" s="76"/>
      <c r="E325" s="76"/>
      <c r="F325" s="75"/>
      <c r="G325" s="76"/>
      <c r="H325" s="76"/>
      <c r="I325" s="7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s="77" customFormat="1" ht="14.25" x14ac:dyDescent="0.2">
      <c r="A326" s="75"/>
      <c r="B326" s="76"/>
      <c r="C326" s="76"/>
      <c r="D326" s="76"/>
      <c r="E326" s="76"/>
      <c r="F326" s="75"/>
      <c r="G326" s="76"/>
      <c r="H326" s="76"/>
      <c r="I326" s="7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s="77" customFormat="1" ht="14.25" x14ac:dyDescent="0.2">
      <c r="A327" s="75"/>
      <c r="B327" s="76"/>
      <c r="C327" s="76"/>
      <c r="D327" s="76"/>
      <c r="E327" s="76"/>
      <c r="F327" s="75"/>
      <c r="G327" s="76"/>
      <c r="H327" s="76"/>
      <c r="I327" s="7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s="77" customFormat="1" ht="14.25" x14ac:dyDescent="0.2">
      <c r="A328" s="75"/>
      <c r="B328" s="76"/>
      <c r="C328" s="76"/>
      <c r="D328" s="76"/>
      <c r="E328" s="76"/>
      <c r="F328" s="75"/>
      <c r="G328" s="76"/>
      <c r="H328" s="76"/>
      <c r="I328" s="7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s="77" customFormat="1" ht="14.25" x14ac:dyDescent="0.2">
      <c r="A329" s="75"/>
      <c r="B329" s="76"/>
      <c r="C329" s="76"/>
      <c r="D329" s="76"/>
      <c r="E329" s="76"/>
      <c r="F329" s="75"/>
      <c r="G329" s="76"/>
      <c r="H329" s="76"/>
      <c r="I329" s="7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s="77" customFormat="1" ht="14.25" x14ac:dyDescent="0.2">
      <c r="A330" s="75"/>
      <c r="B330" s="76"/>
      <c r="C330" s="76"/>
      <c r="D330" s="76"/>
      <c r="E330" s="76"/>
      <c r="F330" s="75"/>
      <c r="G330" s="76"/>
      <c r="H330" s="76"/>
      <c r="I330" s="7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s="77" customFormat="1" ht="14.25" x14ac:dyDescent="0.2">
      <c r="A331" s="75"/>
      <c r="B331" s="76"/>
      <c r="C331" s="76"/>
      <c r="D331" s="76"/>
      <c r="E331" s="76"/>
      <c r="F331" s="75"/>
      <c r="G331" s="76"/>
      <c r="H331" s="76"/>
      <c r="I331" s="7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s="77" customFormat="1" ht="14.25" x14ac:dyDescent="0.2">
      <c r="A332" s="75"/>
      <c r="B332" s="76"/>
      <c r="C332" s="76"/>
      <c r="D332" s="76"/>
      <c r="E332" s="76"/>
      <c r="F332" s="75"/>
      <c r="G332" s="76"/>
      <c r="H332" s="76"/>
      <c r="I332" s="7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s="77" customFormat="1" ht="14.25" x14ac:dyDescent="0.2">
      <c r="A333" s="75"/>
      <c r="B333" s="76"/>
      <c r="C333" s="76"/>
      <c r="D333" s="76"/>
      <c r="E333" s="76"/>
      <c r="F333" s="75"/>
      <c r="G333" s="76"/>
      <c r="H333" s="76"/>
      <c r="I333" s="7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s="77" customFormat="1" ht="14.25" x14ac:dyDescent="0.2">
      <c r="A334" s="75"/>
      <c r="B334" s="76"/>
      <c r="C334" s="76"/>
      <c r="D334" s="76"/>
      <c r="E334" s="76"/>
      <c r="F334" s="75"/>
      <c r="G334" s="76"/>
      <c r="H334" s="76"/>
      <c r="I334" s="7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s="77" customFormat="1" ht="14.25" x14ac:dyDescent="0.2">
      <c r="A335" s="75"/>
      <c r="B335" s="76"/>
      <c r="C335" s="76"/>
      <c r="D335" s="76"/>
      <c r="E335" s="76"/>
      <c r="F335" s="75"/>
      <c r="G335" s="76"/>
      <c r="H335" s="76"/>
      <c r="I335" s="7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s="77" customFormat="1" ht="14.25" x14ac:dyDescent="0.2">
      <c r="A336" s="75"/>
      <c r="B336" s="76"/>
      <c r="C336" s="76"/>
      <c r="D336" s="76"/>
      <c r="E336" s="76"/>
      <c r="F336" s="75"/>
      <c r="G336" s="76"/>
      <c r="H336" s="76"/>
      <c r="I336" s="7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s="77" customFormat="1" ht="14.25" x14ac:dyDescent="0.2">
      <c r="A337" s="75"/>
      <c r="B337" s="76"/>
      <c r="C337" s="76"/>
      <c r="D337" s="76"/>
      <c r="E337" s="76"/>
      <c r="F337" s="75"/>
      <c r="G337" s="76"/>
      <c r="H337" s="76"/>
      <c r="I337" s="7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s="77" customFormat="1" ht="14.25" x14ac:dyDescent="0.2">
      <c r="A338" s="75"/>
      <c r="B338" s="76"/>
      <c r="C338" s="76"/>
      <c r="D338" s="76"/>
      <c r="E338" s="76"/>
      <c r="F338" s="75"/>
      <c r="G338" s="76"/>
      <c r="H338" s="76"/>
      <c r="I338" s="7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s="77" customFormat="1" ht="14.25" x14ac:dyDescent="0.2">
      <c r="A339" s="75"/>
      <c r="B339" s="76"/>
      <c r="C339" s="76"/>
      <c r="D339" s="76"/>
      <c r="E339" s="76"/>
      <c r="F339" s="75"/>
      <c r="G339" s="76"/>
      <c r="H339" s="76"/>
      <c r="I339" s="7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s="77" customFormat="1" ht="14.25" x14ac:dyDescent="0.2">
      <c r="A340" s="75"/>
      <c r="B340" s="76"/>
      <c r="C340" s="76"/>
      <c r="D340" s="76"/>
      <c r="E340" s="76"/>
      <c r="F340" s="75"/>
      <c r="G340" s="76"/>
      <c r="H340" s="76"/>
      <c r="I340" s="7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s="77" customFormat="1" ht="14.25" x14ac:dyDescent="0.2">
      <c r="A341" s="75"/>
      <c r="B341" s="76"/>
      <c r="C341" s="76"/>
      <c r="D341" s="76"/>
      <c r="E341" s="76"/>
      <c r="F341" s="75"/>
      <c r="G341" s="76"/>
      <c r="H341" s="76"/>
      <c r="I341" s="7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s="77" customFormat="1" ht="14.25" x14ac:dyDescent="0.2">
      <c r="A342" s="75"/>
      <c r="B342" s="76"/>
      <c r="C342" s="76"/>
      <c r="D342" s="76"/>
      <c r="E342" s="76"/>
      <c r="F342" s="75"/>
      <c r="G342" s="76"/>
      <c r="H342" s="76"/>
      <c r="I342" s="7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s="77" customFormat="1" ht="14.25" x14ac:dyDescent="0.2">
      <c r="A343" s="75"/>
      <c r="B343" s="76"/>
      <c r="C343" s="76"/>
      <c r="D343" s="76"/>
      <c r="E343" s="76"/>
      <c r="F343" s="75"/>
      <c r="G343" s="76"/>
      <c r="H343" s="76"/>
      <c r="I343" s="7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s="77" customFormat="1" ht="14.25" x14ac:dyDescent="0.2">
      <c r="A344" s="75"/>
      <c r="B344" s="76"/>
      <c r="C344" s="76"/>
      <c r="D344" s="76"/>
      <c r="E344" s="76"/>
      <c r="F344" s="75"/>
      <c r="G344" s="76"/>
      <c r="H344" s="76"/>
      <c r="I344" s="7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s="77" customFormat="1" ht="14.25" x14ac:dyDescent="0.2">
      <c r="A345" s="75"/>
      <c r="B345" s="76"/>
      <c r="C345" s="76"/>
      <c r="D345" s="76"/>
      <c r="E345" s="76"/>
      <c r="F345" s="75"/>
      <c r="G345" s="76"/>
      <c r="H345" s="76"/>
      <c r="I345" s="7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s="77" customFormat="1" ht="14.25" x14ac:dyDescent="0.2">
      <c r="A346" s="75"/>
      <c r="B346" s="76"/>
      <c r="C346" s="76"/>
      <c r="D346" s="76"/>
      <c r="E346" s="76"/>
      <c r="F346" s="75"/>
      <c r="G346" s="76"/>
      <c r="H346" s="76"/>
      <c r="I346" s="7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s="77" customFormat="1" ht="14.25" x14ac:dyDescent="0.2">
      <c r="A347" s="75"/>
      <c r="B347" s="76"/>
      <c r="C347" s="76"/>
      <c r="D347" s="76"/>
      <c r="E347" s="76"/>
      <c r="F347" s="75"/>
      <c r="G347" s="76"/>
      <c r="H347" s="76"/>
      <c r="I347" s="7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s="77" customFormat="1" ht="14.25" x14ac:dyDescent="0.2">
      <c r="A348" s="75"/>
      <c r="B348" s="76"/>
      <c r="C348" s="76"/>
      <c r="D348" s="76"/>
      <c r="E348" s="76"/>
      <c r="F348" s="75"/>
      <c r="G348" s="76"/>
      <c r="H348" s="76"/>
      <c r="I348" s="7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s="77" customFormat="1" ht="14.25" x14ac:dyDescent="0.2">
      <c r="A349" s="75"/>
      <c r="B349" s="76"/>
      <c r="C349" s="76"/>
      <c r="D349" s="76"/>
      <c r="E349" s="76"/>
      <c r="F349" s="75"/>
      <c r="G349" s="76"/>
      <c r="H349" s="76"/>
      <c r="I349" s="7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s="77" customFormat="1" ht="14.25" x14ac:dyDescent="0.2">
      <c r="A350" s="75"/>
      <c r="B350" s="76"/>
      <c r="C350" s="76"/>
      <c r="D350" s="76"/>
      <c r="E350" s="76"/>
      <c r="F350" s="75"/>
      <c r="G350" s="76"/>
      <c r="H350" s="76"/>
      <c r="I350" s="7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s="77" customFormat="1" ht="14.25" x14ac:dyDescent="0.2">
      <c r="A351" s="75"/>
      <c r="B351" s="76"/>
      <c r="C351" s="76"/>
      <c r="D351" s="76"/>
      <c r="E351" s="76"/>
      <c r="F351" s="75"/>
      <c r="G351" s="76"/>
      <c r="H351" s="76"/>
      <c r="I351" s="7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s="77" customFormat="1" ht="14.25" x14ac:dyDescent="0.2">
      <c r="A352" s="75"/>
      <c r="B352" s="76"/>
      <c r="C352" s="76"/>
      <c r="D352" s="76"/>
      <c r="E352" s="76"/>
      <c r="F352" s="75"/>
      <c r="G352" s="76"/>
      <c r="H352" s="76"/>
      <c r="I352" s="7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s="77" customFormat="1" ht="14.25" x14ac:dyDescent="0.2">
      <c r="A353" s="75"/>
      <c r="B353" s="76"/>
      <c r="C353" s="76"/>
      <c r="D353" s="76"/>
      <c r="E353" s="76"/>
      <c r="F353" s="75"/>
      <c r="G353" s="76"/>
      <c r="H353" s="76"/>
      <c r="I353" s="7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s="77" customFormat="1" ht="14.25" x14ac:dyDescent="0.2">
      <c r="A354" s="75"/>
      <c r="B354" s="76"/>
      <c r="C354" s="76"/>
      <c r="D354" s="76"/>
      <c r="E354" s="76"/>
      <c r="F354" s="75"/>
      <c r="G354" s="76"/>
      <c r="H354" s="76"/>
      <c r="I354" s="7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s="77" customFormat="1" ht="14.25" x14ac:dyDescent="0.2">
      <c r="A355" s="75"/>
      <c r="B355" s="76"/>
      <c r="C355" s="76"/>
      <c r="D355" s="76"/>
      <c r="E355" s="76"/>
      <c r="F355" s="75"/>
      <c r="G355" s="76"/>
      <c r="H355" s="76"/>
      <c r="I355" s="7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s="77" customFormat="1" ht="14.25" x14ac:dyDescent="0.2">
      <c r="A356" s="75"/>
      <c r="B356" s="76"/>
      <c r="C356" s="76"/>
      <c r="D356" s="76"/>
      <c r="E356" s="76"/>
      <c r="F356" s="75"/>
      <c r="G356" s="76"/>
      <c r="H356" s="76"/>
      <c r="I356" s="7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s="77" customFormat="1" ht="14.25" x14ac:dyDescent="0.2">
      <c r="A357" s="75"/>
      <c r="B357" s="76"/>
      <c r="C357" s="76"/>
      <c r="D357" s="76"/>
      <c r="E357" s="76"/>
      <c r="F357" s="75"/>
      <c r="G357" s="76"/>
      <c r="H357" s="76"/>
      <c r="I357" s="7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s="77" customFormat="1" ht="14.25" x14ac:dyDescent="0.2">
      <c r="A358" s="75"/>
      <c r="B358" s="76"/>
      <c r="C358" s="76"/>
      <c r="D358" s="76"/>
      <c r="E358" s="76"/>
      <c r="F358" s="75"/>
      <c r="G358" s="76"/>
      <c r="H358" s="76"/>
      <c r="I358" s="7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s="77" customFormat="1" ht="14.25" x14ac:dyDescent="0.2">
      <c r="A359" s="75"/>
      <c r="B359" s="76"/>
      <c r="C359" s="76"/>
      <c r="D359" s="76"/>
      <c r="E359" s="76"/>
      <c r="F359" s="75"/>
      <c r="G359" s="76"/>
      <c r="H359" s="76"/>
      <c r="I359" s="7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s="77" customFormat="1" ht="14.25" x14ac:dyDescent="0.2">
      <c r="A360" s="75"/>
      <c r="B360" s="76"/>
      <c r="C360" s="76"/>
      <c r="D360" s="76"/>
      <c r="E360" s="76"/>
      <c r="F360" s="75"/>
      <c r="G360" s="76"/>
      <c r="H360" s="76"/>
      <c r="I360" s="7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s="77" customFormat="1" ht="14.25" x14ac:dyDescent="0.2">
      <c r="A361" s="75"/>
      <c r="B361" s="76"/>
      <c r="C361" s="76"/>
      <c r="D361" s="76"/>
      <c r="E361" s="76"/>
      <c r="F361" s="75"/>
      <c r="G361" s="76"/>
      <c r="H361" s="76"/>
      <c r="I361" s="7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s="77" customFormat="1" ht="14.25" x14ac:dyDescent="0.2">
      <c r="A362" s="75"/>
      <c r="B362" s="76"/>
      <c r="C362" s="76"/>
      <c r="D362" s="76"/>
      <c r="E362" s="76"/>
      <c r="F362" s="75"/>
      <c r="G362" s="76"/>
      <c r="H362" s="76"/>
      <c r="I362" s="7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s="77" customFormat="1" ht="14.25" x14ac:dyDescent="0.2">
      <c r="A363" s="75"/>
      <c r="B363" s="76"/>
      <c r="C363" s="76"/>
      <c r="D363" s="76"/>
      <c r="E363" s="76"/>
      <c r="F363" s="75"/>
      <c r="G363" s="76"/>
      <c r="H363" s="76"/>
      <c r="I363" s="7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s="77" customFormat="1" ht="14.25" x14ac:dyDescent="0.2">
      <c r="A364" s="75"/>
      <c r="B364" s="76"/>
      <c r="C364" s="76"/>
      <c r="D364" s="76"/>
      <c r="E364" s="76"/>
      <c r="F364" s="75"/>
      <c r="G364" s="76"/>
      <c r="H364" s="76"/>
      <c r="I364" s="7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s="77" customFormat="1" ht="14.25" x14ac:dyDescent="0.2">
      <c r="A365" s="75"/>
      <c r="B365" s="76"/>
      <c r="C365" s="76"/>
      <c r="D365" s="76"/>
      <c r="E365" s="76"/>
      <c r="F365" s="75"/>
      <c r="G365" s="76"/>
      <c r="H365" s="76"/>
      <c r="I365" s="7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s="77" customFormat="1" ht="14.25" x14ac:dyDescent="0.2">
      <c r="A366" s="75"/>
      <c r="B366" s="76"/>
      <c r="C366" s="76"/>
      <c r="D366" s="76"/>
      <c r="E366" s="76"/>
      <c r="F366" s="75"/>
      <c r="G366" s="76"/>
      <c r="H366" s="76"/>
      <c r="I366" s="7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s="77" customFormat="1" ht="14.25" x14ac:dyDescent="0.2">
      <c r="A367" s="75"/>
      <c r="B367" s="76"/>
      <c r="C367" s="76"/>
      <c r="D367" s="76"/>
      <c r="E367" s="76"/>
      <c r="F367" s="75"/>
      <c r="G367" s="76"/>
      <c r="H367" s="76"/>
      <c r="I367" s="7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s="77" customFormat="1" ht="14.25" x14ac:dyDescent="0.2">
      <c r="A368" s="75"/>
      <c r="B368" s="76"/>
      <c r="C368" s="76"/>
      <c r="D368" s="76"/>
      <c r="E368" s="76"/>
      <c r="F368" s="75"/>
      <c r="G368" s="76"/>
      <c r="H368" s="76"/>
      <c r="I368" s="7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s="77" customFormat="1" ht="14.25" x14ac:dyDescent="0.2">
      <c r="A369" s="75"/>
      <c r="B369" s="76"/>
      <c r="C369" s="76"/>
      <c r="D369" s="76"/>
      <c r="E369" s="76"/>
      <c r="F369" s="75"/>
      <c r="G369" s="76"/>
      <c r="H369" s="76"/>
      <c r="I369" s="7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s="77" customFormat="1" ht="14.25" x14ac:dyDescent="0.2">
      <c r="A370" s="75"/>
      <c r="B370" s="76"/>
      <c r="C370" s="76"/>
      <c r="D370" s="76"/>
      <c r="E370" s="76"/>
      <c r="F370" s="75"/>
      <c r="G370" s="76"/>
      <c r="H370" s="76"/>
      <c r="I370" s="7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s="77" customFormat="1" ht="14.25" x14ac:dyDescent="0.2">
      <c r="A371" s="75"/>
      <c r="B371" s="76"/>
      <c r="C371" s="76"/>
      <c r="D371" s="76"/>
      <c r="E371" s="76"/>
      <c r="F371" s="75"/>
      <c r="G371" s="76"/>
      <c r="H371" s="76"/>
      <c r="I371" s="7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s="77" customFormat="1" ht="14.25" x14ac:dyDescent="0.2">
      <c r="A372" s="75"/>
      <c r="B372" s="76"/>
      <c r="C372" s="76"/>
      <c r="D372" s="76"/>
      <c r="E372" s="76"/>
      <c r="F372" s="75"/>
      <c r="G372" s="76"/>
      <c r="H372" s="76"/>
      <c r="I372" s="7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s="77" customFormat="1" ht="14.25" x14ac:dyDescent="0.2">
      <c r="A373" s="75"/>
      <c r="B373" s="76"/>
      <c r="C373" s="76"/>
      <c r="D373" s="76"/>
      <c r="E373" s="76"/>
      <c r="F373" s="75"/>
      <c r="G373" s="76"/>
      <c r="H373" s="76"/>
      <c r="I373" s="7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s="77" customFormat="1" ht="14.25" x14ac:dyDescent="0.2">
      <c r="A374" s="75"/>
      <c r="B374" s="76"/>
      <c r="C374" s="76"/>
      <c r="D374" s="76"/>
      <c r="E374" s="76"/>
      <c r="F374" s="75"/>
      <c r="G374" s="76"/>
      <c r="H374" s="76"/>
      <c r="I374" s="7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s="77" customFormat="1" ht="14.25" x14ac:dyDescent="0.2">
      <c r="A375" s="75"/>
      <c r="B375" s="76"/>
      <c r="C375" s="76"/>
      <c r="D375" s="76"/>
      <c r="E375" s="76"/>
      <c r="F375" s="75"/>
      <c r="G375" s="76"/>
      <c r="H375" s="76"/>
      <c r="I375" s="7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s="77" customFormat="1" ht="14.25" x14ac:dyDescent="0.2">
      <c r="A376" s="2"/>
      <c r="F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s="77" customFormat="1" ht="14.25" x14ac:dyDescent="0.2">
      <c r="A377" s="2"/>
      <c r="F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s="77" customFormat="1" ht="14.25" x14ac:dyDescent="0.2">
      <c r="A378" s="2"/>
      <c r="F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s="77" customFormat="1" ht="14.25" x14ac:dyDescent="0.2">
      <c r="A379" s="2"/>
      <c r="F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s="77" customFormat="1" ht="14.25" x14ac:dyDescent="0.2">
      <c r="A380" s="2"/>
      <c r="F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s="77" customFormat="1" ht="14.25" x14ac:dyDescent="0.2">
      <c r="A381" s="2"/>
      <c r="F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s="77" customFormat="1" ht="14.25" x14ac:dyDescent="0.2">
      <c r="A382" s="2"/>
      <c r="F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s="77" customFormat="1" ht="14.25" x14ac:dyDescent="0.2">
      <c r="A383" s="2"/>
      <c r="F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s="77" customFormat="1" ht="14.25" x14ac:dyDescent="0.2">
      <c r="A384" s="2"/>
      <c r="F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</sheetData>
  <mergeCells count="76">
    <mergeCell ref="A97:I97"/>
    <mergeCell ref="A1:J1"/>
    <mergeCell ref="A2:J2"/>
    <mergeCell ref="A3:J3"/>
    <mergeCell ref="B4:J4"/>
    <mergeCell ref="A5:J5"/>
    <mergeCell ref="A154:F154"/>
    <mergeCell ref="A113:I113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66:F166"/>
    <mergeCell ref="A155:F155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78:F178"/>
    <mergeCell ref="A167:F167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90:F190"/>
    <mergeCell ref="A179:F179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202:F202"/>
    <mergeCell ref="A191:F191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9:F209"/>
    <mergeCell ref="A210:F210"/>
    <mergeCell ref="A211:F211"/>
    <mergeCell ref="A212:F212"/>
    <mergeCell ref="A203:F203"/>
    <mergeCell ref="A204:F204"/>
    <mergeCell ref="A205:F205"/>
    <mergeCell ref="A206:F206"/>
    <mergeCell ref="A207:F207"/>
    <mergeCell ref="A208:F208"/>
  </mergeCells>
  <dataValidations count="1">
    <dataValidation type="list" allowBlank="1" sqref="D115:D131 D7:D82 D99:D104" xr:uid="{0D3EDEEB-9A07-465C-8AD2-BB24B89D7E1B}">
      <formula1>"AGP,CLH,CLT,COM,CTD,CTI,DES,DISP,ELE,ESG,EST,EXM,EXQ,EXR,FRQ,REV,VAGO"</formula1>
    </dataValidation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51" orientation="landscape" horizontalDpi="0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74C8-741B-45A1-854B-43E7C749CCDF}">
  <dimension ref="A1:AD1032"/>
  <sheetViews>
    <sheetView zoomScale="80" zoomScaleNormal="80" workbookViewId="0">
      <selection sqref="A1:XFD1048576"/>
    </sheetView>
  </sheetViews>
  <sheetFormatPr defaultColWidth="12.625" defaultRowHeight="15" customHeight="1" x14ac:dyDescent="0.2"/>
  <cols>
    <col min="1" max="1" width="70.5" style="2" bestFit="1" customWidth="1"/>
    <col min="2" max="2" width="9.5" style="77" bestFit="1" customWidth="1"/>
    <col min="3" max="3" width="11.75" style="77" bestFit="1" customWidth="1"/>
    <col min="4" max="4" width="10.75" style="77" customWidth="1"/>
    <col min="5" max="5" width="6.875" style="77" customWidth="1"/>
    <col min="6" max="6" width="52.875" style="2" customWidth="1"/>
    <col min="7" max="7" width="11.875" style="77" customWidth="1"/>
    <col min="8" max="10" width="13.625" style="77" customWidth="1"/>
    <col min="11" max="16" width="8" style="2" customWidth="1"/>
    <col min="17" max="17" width="43.875" style="2" customWidth="1"/>
    <col min="18" max="30" width="8" style="2" customWidth="1"/>
    <col min="31" max="16384" width="12.625" style="2"/>
  </cols>
  <sheetData>
    <row r="1" spans="1:30" ht="18" customHeight="1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18" customHeight="1" x14ac:dyDescent="0.2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10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18" customHeight="1" x14ac:dyDescent="0.2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ht="35.1" customHeight="1" x14ac:dyDescent="0.2">
      <c r="A4" s="5" t="s">
        <v>348</v>
      </c>
      <c r="B4" s="104" t="s">
        <v>4</v>
      </c>
      <c r="C4" s="81"/>
      <c r="D4" s="81"/>
      <c r="E4" s="81"/>
      <c r="F4" s="81"/>
      <c r="G4" s="81"/>
      <c r="H4" s="81"/>
      <c r="I4" s="81"/>
      <c r="J4" s="82"/>
      <c r="K4" s="6"/>
    </row>
    <row r="5" spans="1:30" ht="35.1" customHeight="1" x14ac:dyDescent="0.2">
      <c r="A5" s="105" t="s">
        <v>5</v>
      </c>
      <c r="B5" s="106"/>
      <c r="C5" s="106"/>
      <c r="D5" s="106"/>
      <c r="E5" s="106"/>
      <c r="F5" s="106"/>
      <c r="G5" s="106"/>
      <c r="H5" s="106"/>
      <c r="I5" s="106"/>
      <c r="J5" s="107"/>
      <c r="K5" s="7"/>
      <c r="L5" s="8"/>
      <c r="M5" s="8"/>
      <c r="N5" s="8"/>
      <c r="O5" s="8"/>
      <c r="P5" s="8"/>
      <c r="Q5" s="8"/>
    </row>
    <row r="6" spans="1:30" ht="35.1" customHeight="1" x14ac:dyDescent="0.2">
      <c r="A6" s="9" t="s">
        <v>6</v>
      </c>
      <c r="B6" s="10" t="s">
        <v>7</v>
      </c>
      <c r="C6" s="10" t="s">
        <v>8</v>
      </c>
      <c r="D6" s="10" t="s">
        <v>9</v>
      </c>
      <c r="E6" s="10" t="s">
        <v>10</v>
      </c>
      <c r="F6" s="11" t="s">
        <v>11</v>
      </c>
      <c r="G6" s="10" t="s">
        <v>12</v>
      </c>
      <c r="H6" s="10" t="s">
        <v>13</v>
      </c>
      <c r="I6" s="10" t="s">
        <v>14</v>
      </c>
      <c r="J6" s="12" t="s">
        <v>15</v>
      </c>
      <c r="K6" s="7"/>
      <c r="L6" s="13"/>
      <c r="M6" s="13"/>
      <c r="N6" s="13"/>
      <c r="O6" s="13"/>
      <c r="P6" s="13"/>
      <c r="Q6" s="13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18" customHeight="1" x14ac:dyDescent="0.2">
      <c r="A7" s="15" t="s">
        <v>16</v>
      </c>
      <c r="B7" s="16" t="s">
        <v>17</v>
      </c>
      <c r="C7" s="17"/>
      <c r="D7" s="17" t="s">
        <v>48</v>
      </c>
      <c r="E7" s="18">
        <v>1</v>
      </c>
      <c r="F7" s="19"/>
      <c r="G7" s="20">
        <v>0</v>
      </c>
      <c r="H7" s="20">
        <v>0</v>
      </c>
      <c r="I7" s="20">
        <v>18000</v>
      </c>
      <c r="J7" s="21">
        <f t="shared" ref="J7:J70" si="0">SUM(G7:I7)</f>
        <v>18000</v>
      </c>
      <c r="K7" s="22"/>
      <c r="L7" s="22"/>
      <c r="M7" s="22"/>
      <c r="N7" s="22"/>
      <c r="O7" s="22"/>
      <c r="P7" s="22"/>
      <c r="Q7" s="22"/>
      <c r="R7" s="23"/>
      <c r="S7" s="23"/>
      <c r="T7" s="23"/>
      <c r="U7" s="23"/>
      <c r="V7" s="23"/>
      <c r="W7" s="23"/>
      <c r="X7" s="23"/>
      <c r="Y7" s="23"/>
      <c r="Z7" s="23"/>
      <c r="AA7" s="6"/>
      <c r="AB7" s="6"/>
      <c r="AC7" s="6"/>
      <c r="AD7" s="6"/>
    </row>
    <row r="8" spans="1:30" ht="18" customHeight="1" x14ac:dyDescent="0.2">
      <c r="A8" s="15" t="s">
        <v>20</v>
      </c>
      <c r="B8" s="16" t="s">
        <v>21</v>
      </c>
      <c r="C8" s="17"/>
      <c r="D8" s="17" t="s">
        <v>22</v>
      </c>
      <c r="E8" s="18">
        <v>1</v>
      </c>
      <c r="F8" s="19" t="s">
        <v>23</v>
      </c>
      <c r="G8" s="20">
        <v>0</v>
      </c>
      <c r="H8" s="20">
        <v>2600</v>
      </c>
      <c r="I8" s="20">
        <v>10400</v>
      </c>
      <c r="J8" s="21">
        <f t="shared" si="0"/>
        <v>13000</v>
      </c>
      <c r="K8" s="22"/>
      <c r="L8" s="22"/>
      <c r="M8" s="22"/>
      <c r="N8" s="22"/>
      <c r="O8" s="22"/>
      <c r="P8" s="22"/>
      <c r="Q8" s="22"/>
      <c r="R8" s="23"/>
      <c r="S8" s="23"/>
      <c r="T8" s="23"/>
      <c r="U8" s="23"/>
      <c r="V8" s="23"/>
      <c r="W8" s="23"/>
      <c r="X8" s="23"/>
      <c r="Y8" s="23"/>
      <c r="Z8" s="23"/>
      <c r="AA8" s="6"/>
      <c r="AB8" s="6"/>
      <c r="AC8" s="6"/>
      <c r="AD8" s="6"/>
    </row>
    <row r="9" spans="1:30" ht="18" customHeight="1" x14ac:dyDescent="0.2">
      <c r="A9" s="19" t="s">
        <v>24</v>
      </c>
      <c r="B9" s="24" t="s">
        <v>21</v>
      </c>
      <c r="C9" s="24"/>
      <c r="D9" s="24" t="s">
        <v>22</v>
      </c>
      <c r="E9" s="25">
        <v>1</v>
      </c>
      <c r="F9" s="19" t="s">
        <v>25</v>
      </c>
      <c r="G9" s="26">
        <v>0</v>
      </c>
      <c r="H9" s="26">
        <v>2600</v>
      </c>
      <c r="I9" s="26">
        <v>10400</v>
      </c>
      <c r="J9" s="21">
        <f t="shared" si="0"/>
        <v>13000</v>
      </c>
      <c r="K9" s="22"/>
      <c r="L9" s="22"/>
      <c r="M9" s="22"/>
      <c r="N9" s="22"/>
      <c r="O9" s="22"/>
      <c r="P9" s="22"/>
      <c r="Q9" s="22"/>
      <c r="R9" s="23"/>
      <c r="S9" s="23"/>
      <c r="T9" s="23"/>
      <c r="U9" s="23"/>
      <c r="V9" s="23"/>
      <c r="W9" s="23"/>
      <c r="X9" s="23"/>
      <c r="Y9" s="23"/>
      <c r="Z9" s="23"/>
      <c r="AA9" s="6"/>
      <c r="AB9" s="6"/>
      <c r="AC9" s="6"/>
      <c r="AD9" s="6"/>
    </row>
    <row r="10" spans="1:30" ht="18" customHeight="1" x14ac:dyDescent="0.2">
      <c r="A10" s="19" t="s">
        <v>26</v>
      </c>
      <c r="B10" s="24" t="s">
        <v>27</v>
      </c>
      <c r="C10" s="24"/>
      <c r="D10" s="24" t="s">
        <v>28</v>
      </c>
      <c r="E10" s="25">
        <v>1</v>
      </c>
      <c r="F10" s="19" t="s">
        <v>29</v>
      </c>
      <c r="G10" s="26">
        <v>0</v>
      </c>
      <c r="H10" s="26"/>
      <c r="I10" s="26">
        <v>6782.61</v>
      </c>
      <c r="J10" s="21">
        <f t="shared" si="0"/>
        <v>6782.61</v>
      </c>
      <c r="K10" s="22"/>
      <c r="L10" s="22"/>
      <c r="M10" s="22"/>
      <c r="N10" s="22"/>
      <c r="O10" s="22"/>
      <c r="P10" s="22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6"/>
      <c r="AB10" s="6"/>
      <c r="AC10" s="6"/>
      <c r="AD10" s="6"/>
    </row>
    <row r="11" spans="1:30" ht="18" customHeight="1" x14ac:dyDescent="0.2">
      <c r="A11" s="19" t="s">
        <v>30</v>
      </c>
      <c r="B11" s="24" t="s">
        <v>27</v>
      </c>
      <c r="C11" s="24"/>
      <c r="D11" s="24" t="s">
        <v>22</v>
      </c>
      <c r="E11" s="25">
        <v>1</v>
      </c>
      <c r="F11" s="19" t="s">
        <v>31</v>
      </c>
      <c r="G11" s="26">
        <v>0</v>
      </c>
      <c r="H11" s="26">
        <v>1695.65</v>
      </c>
      <c r="I11" s="26">
        <v>6782.61</v>
      </c>
      <c r="J11" s="21">
        <f t="shared" si="0"/>
        <v>8478.26</v>
      </c>
      <c r="K11" s="22"/>
      <c r="L11" s="22"/>
      <c r="M11" s="22"/>
      <c r="N11" s="22"/>
      <c r="O11" s="22"/>
      <c r="P11" s="22"/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6"/>
      <c r="AB11" s="6"/>
      <c r="AC11" s="6"/>
      <c r="AD11" s="6"/>
    </row>
    <row r="12" spans="1:30" ht="18" customHeight="1" x14ac:dyDescent="0.2">
      <c r="A12" s="19" t="s">
        <v>32</v>
      </c>
      <c r="B12" s="24" t="s">
        <v>27</v>
      </c>
      <c r="C12" s="24"/>
      <c r="D12" s="24" t="s">
        <v>22</v>
      </c>
      <c r="E12" s="25">
        <v>1</v>
      </c>
      <c r="F12" s="19" t="s">
        <v>33</v>
      </c>
      <c r="G12" s="26">
        <v>0</v>
      </c>
      <c r="H12" s="26">
        <v>1695.65</v>
      </c>
      <c r="I12" s="26">
        <v>6782.61</v>
      </c>
      <c r="J12" s="21">
        <f t="shared" si="0"/>
        <v>8478.26</v>
      </c>
      <c r="K12" s="22"/>
      <c r="L12" s="22"/>
      <c r="M12" s="22"/>
      <c r="N12" s="22"/>
      <c r="O12" s="22"/>
      <c r="P12" s="22"/>
      <c r="Q12" s="22"/>
      <c r="R12" s="23"/>
      <c r="S12" s="23"/>
      <c r="T12" s="23"/>
      <c r="U12" s="23"/>
      <c r="V12" s="23"/>
      <c r="W12" s="23"/>
      <c r="X12" s="23"/>
      <c r="Y12" s="23"/>
      <c r="Z12" s="23"/>
      <c r="AA12" s="6"/>
      <c r="AB12" s="6"/>
      <c r="AC12" s="6"/>
      <c r="AD12" s="6"/>
    </row>
    <row r="13" spans="1:30" ht="18" customHeight="1" x14ac:dyDescent="0.2">
      <c r="A13" s="19" t="s">
        <v>34</v>
      </c>
      <c r="B13" s="24" t="s">
        <v>27</v>
      </c>
      <c r="C13" s="24"/>
      <c r="D13" s="24" t="s">
        <v>22</v>
      </c>
      <c r="E13" s="25">
        <v>1</v>
      </c>
      <c r="F13" s="19" t="s">
        <v>35</v>
      </c>
      <c r="G13" s="26">
        <v>0</v>
      </c>
      <c r="H13" s="26">
        <v>1695.65</v>
      </c>
      <c r="I13" s="26">
        <v>6782.61</v>
      </c>
      <c r="J13" s="21">
        <f t="shared" si="0"/>
        <v>8478.26</v>
      </c>
      <c r="K13" s="22"/>
      <c r="L13" s="22"/>
      <c r="M13" s="22"/>
      <c r="N13" s="22"/>
      <c r="O13" s="22"/>
      <c r="P13" s="22"/>
      <c r="Q13" s="22"/>
      <c r="R13" s="23"/>
      <c r="S13" s="23"/>
      <c r="T13" s="23"/>
      <c r="U13" s="23"/>
      <c r="V13" s="23"/>
      <c r="W13" s="23"/>
      <c r="X13" s="23"/>
      <c r="Y13" s="23"/>
      <c r="Z13" s="23"/>
      <c r="AA13" s="6"/>
      <c r="AB13" s="6"/>
      <c r="AC13" s="6"/>
      <c r="AD13" s="6"/>
    </row>
    <row r="14" spans="1:30" ht="18" customHeight="1" x14ac:dyDescent="0.2">
      <c r="A14" s="19" t="s">
        <v>36</v>
      </c>
      <c r="B14" s="24" t="s">
        <v>27</v>
      </c>
      <c r="C14" s="24"/>
      <c r="D14" s="24" t="s">
        <v>22</v>
      </c>
      <c r="E14" s="25">
        <v>1</v>
      </c>
      <c r="F14" s="19" t="s">
        <v>37</v>
      </c>
      <c r="G14" s="26">
        <v>0</v>
      </c>
      <c r="H14" s="26">
        <v>1695.65</v>
      </c>
      <c r="I14" s="26">
        <v>6782.61</v>
      </c>
      <c r="J14" s="21">
        <f t="shared" si="0"/>
        <v>8478.26</v>
      </c>
      <c r="K14" s="22"/>
      <c r="L14" s="22"/>
      <c r="M14" s="22"/>
      <c r="N14" s="22"/>
      <c r="O14" s="22"/>
      <c r="P14" s="22"/>
      <c r="Q14" s="22"/>
      <c r="R14" s="23"/>
      <c r="S14" s="23"/>
      <c r="T14" s="23"/>
      <c r="U14" s="23"/>
      <c r="V14" s="23"/>
      <c r="W14" s="23"/>
      <c r="X14" s="23"/>
      <c r="Y14" s="23"/>
      <c r="Z14" s="23"/>
      <c r="AA14" s="6"/>
      <c r="AB14" s="6"/>
      <c r="AC14" s="6"/>
      <c r="AD14" s="6"/>
    </row>
    <row r="15" spans="1:30" ht="18" customHeight="1" x14ac:dyDescent="0.2">
      <c r="A15" s="19" t="s">
        <v>38</v>
      </c>
      <c r="B15" s="24" t="s">
        <v>39</v>
      </c>
      <c r="C15" s="24"/>
      <c r="D15" s="24" t="s">
        <v>22</v>
      </c>
      <c r="E15" s="25">
        <v>1</v>
      </c>
      <c r="F15" s="19" t="s">
        <v>40</v>
      </c>
      <c r="G15" s="26">
        <v>0</v>
      </c>
      <c r="H15" s="26">
        <v>1425.9</v>
      </c>
      <c r="I15" s="26">
        <v>5703.56</v>
      </c>
      <c r="J15" s="21">
        <f t="shared" si="0"/>
        <v>7129.4600000000009</v>
      </c>
      <c r="K15" s="22"/>
      <c r="L15" s="22"/>
      <c r="M15" s="22"/>
      <c r="N15" s="22"/>
      <c r="O15" s="22"/>
      <c r="P15" s="22"/>
      <c r="Q15" s="22"/>
      <c r="R15" s="23"/>
      <c r="S15" s="23"/>
      <c r="T15" s="23"/>
      <c r="U15" s="23"/>
      <c r="V15" s="23"/>
      <c r="W15" s="23"/>
      <c r="X15" s="23"/>
      <c r="Y15" s="23"/>
      <c r="Z15" s="23"/>
      <c r="AA15" s="6"/>
      <c r="AB15" s="6"/>
      <c r="AC15" s="6"/>
      <c r="AD15" s="6"/>
    </row>
    <row r="16" spans="1:30" ht="18" customHeight="1" x14ac:dyDescent="0.2">
      <c r="A16" s="19" t="s">
        <v>41</v>
      </c>
      <c r="B16" s="24" t="s">
        <v>39</v>
      </c>
      <c r="C16" s="24"/>
      <c r="D16" s="24" t="s">
        <v>22</v>
      </c>
      <c r="E16" s="25">
        <v>1</v>
      </c>
      <c r="F16" s="19" t="s">
        <v>42</v>
      </c>
      <c r="G16" s="26">
        <v>0</v>
      </c>
      <c r="H16" s="26">
        <v>1425.9</v>
      </c>
      <c r="I16" s="26">
        <v>5703.58</v>
      </c>
      <c r="J16" s="21">
        <f t="shared" si="0"/>
        <v>7129.48</v>
      </c>
      <c r="K16" s="22"/>
      <c r="L16" s="22"/>
      <c r="M16" s="22"/>
      <c r="N16" s="22"/>
      <c r="O16" s="22"/>
      <c r="P16" s="22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6"/>
      <c r="AB16" s="6"/>
      <c r="AC16" s="6"/>
      <c r="AD16" s="6"/>
    </row>
    <row r="17" spans="1:30" ht="18" customHeight="1" x14ac:dyDescent="0.2">
      <c r="A17" s="19" t="s">
        <v>43</v>
      </c>
      <c r="B17" s="24" t="s">
        <v>39</v>
      </c>
      <c r="C17" s="24"/>
      <c r="D17" s="24" t="s">
        <v>22</v>
      </c>
      <c r="E17" s="25">
        <v>1</v>
      </c>
      <c r="F17" s="19" t="s">
        <v>44</v>
      </c>
      <c r="G17" s="26">
        <v>0</v>
      </c>
      <c r="H17" s="26">
        <v>1425.9</v>
      </c>
      <c r="I17" s="26">
        <v>5703.56</v>
      </c>
      <c r="J17" s="21">
        <f t="shared" si="0"/>
        <v>7129.4600000000009</v>
      </c>
      <c r="K17" s="22"/>
      <c r="L17" s="22"/>
      <c r="M17" s="22"/>
      <c r="N17" s="22"/>
      <c r="O17" s="22"/>
      <c r="P17" s="22"/>
      <c r="Q17" s="22"/>
      <c r="R17" s="23"/>
      <c r="S17" s="23"/>
      <c r="T17" s="23"/>
      <c r="U17" s="23"/>
      <c r="V17" s="23"/>
      <c r="W17" s="23"/>
      <c r="X17" s="23"/>
      <c r="Y17" s="23"/>
      <c r="Z17" s="23"/>
      <c r="AA17" s="6"/>
      <c r="AB17" s="6"/>
      <c r="AC17" s="6"/>
      <c r="AD17" s="6"/>
    </row>
    <row r="18" spans="1:30" ht="18" customHeight="1" x14ac:dyDescent="0.2">
      <c r="A18" s="19" t="s">
        <v>45</v>
      </c>
      <c r="B18" s="24" t="s">
        <v>39</v>
      </c>
      <c r="C18" s="24"/>
      <c r="D18" s="24" t="s">
        <v>22</v>
      </c>
      <c r="E18" s="25">
        <v>1</v>
      </c>
      <c r="F18" s="19" t="s">
        <v>46</v>
      </c>
      <c r="G18" s="26">
        <v>0</v>
      </c>
      <c r="H18" s="26">
        <v>1425.9</v>
      </c>
      <c r="I18" s="26">
        <v>5703.56</v>
      </c>
      <c r="J18" s="21">
        <f t="shared" si="0"/>
        <v>7129.4600000000009</v>
      </c>
      <c r="K18" s="22"/>
      <c r="L18" s="22"/>
      <c r="M18" s="22"/>
      <c r="N18" s="22"/>
      <c r="O18" s="22"/>
      <c r="P18" s="22"/>
      <c r="Q18" s="22"/>
      <c r="R18" s="23"/>
      <c r="S18" s="23"/>
      <c r="T18" s="23"/>
      <c r="U18" s="23"/>
      <c r="V18" s="23"/>
      <c r="W18" s="23"/>
      <c r="X18" s="23"/>
      <c r="Y18" s="23"/>
      <c r="Z18" s="23"/>
      <c r="AA18" s="6"/>
      <c r="AB18" s="6"/>
      <c r="AC18" s="6"/>
      <c r="AD18" s="6"/>
    </row>
    <row r="19" spans="1:30" ht="18" customHeight="1" x14ac:dyDescent="0.2">
      <c r="A19" s="19" t="s">
        <v>47</v>
      </c>
      <c r="B19" s="24" t="s">
        <v>39</v>
      </c>
      <c r="C19" s="24"/>
      <c r="D19" s="24" t="s">
        <v>48</v>
      </c>
      <c r="E19" s="25">
        <v>1</v>
      </c>
      <c r="F19" s="19"/>
      <c r="G19" s="26">
        <v>0</v>
      </c>
      <c r="H19" s="26"/>
      <c r="I19" s="26"/>
      <c r="J19" s="21">
        <f t="shared" si="0"/>
        <v>0</v>
      </c>
      <c r="K19" s="22"/>
      <c r="L19" s="22"/>
      <c r="M19" s="22"/>
      <c r="N19" s="22"/>
      <c r="O19" s="22"/>
      <c r="P19" s="22"/>
      <c r="Q19" s="22"/>
      <c r="R19" s="23"/>
      <c r="S19" s="23"/>
      <c r="T19" s="23"/>
      <c r="U19" s="23"/>
      <c r="V19" s="23"/>
      <c r="W19" s="23"/>
      <c r="X19" s="23"/>
      <c r="Y19" s="23"/>
      <c r="Z19" s="23"/>
      <c r="AA19" s="6"/>
      <c r="AB19" s="6"/>
      <c r="AC19" s="6"/>
      <c r="AD19" s="6"/>
    </row>
    <row r="20" spans="1:30" ht="18" customHeight="1" x14ac:dyDescent="0.2">
      <c r="A20" s="19" t="s">
        <v>49</v>
      </c>
      <c r="B20" s="24" t="s">
        <v>39</v>
      </c>
      <c r="C20" s="24"/>
      <c r="D20" s="24" t="s">
        <v>22</v>
      </c>
      <c r="E20" s="25">
        <v>1</v>
      </c>
      <c r="F20" s="19" t="s">
        <v>50</v>
      </c>
      <c r="G20" s="26">
        <v>0</v>
      </c>
      <c r="H20" s="26">
        <v>1425.9</v>
      </c>
      <c r="I20" s="26">
        <v>5703.56</v>
      </c>
      <c r="J20" s="21">
        <f t="shared" si="0"/>
        <v>7129.4600000000009</v>
      </c>
      <c r="K20" s="22"/>
      <c r="L20" s="22"/>
      <c r="M20" s="22"/>
      <c r="N20" s="22"/>
      <c r="O20" s="22"/>
      <c r="P20" s="22"/>
      <c r="Q20" s="22"/>
      <c r="R20" s="23"/>
      <c r="S20" s="23"/>
      <c r="T20" s="23"/>
      <c r="U20" s="23"/>
      <c r="V20" s="23"/>
      <c r="W20" s="23"/>
      <c r="X20" s="23"/>
      <c r="Y20" s="23"/>
      <c r="Z20" s="23"/>
      <c r="AA20" s="6"/>
      <c r="AB20" s="6"/>
      <c r="AC20" s="6"/>
      <c r="AD20" s="6"/>
    </row>
    <row r="21" spans="1:30" ht="18" customHeight="1" x14ac:dyDescent="0.2">
      <c r="A21" s="19" t="s">
        <v>51</v>
      </c>
      <c r="B21" s="24" t="s">
        <v>39</v>
      </c>
      <c r="C21" s="24"/>
      <c r="D21" s="24" t="s">
        <v>48</v>
      </c>
      <c r="E21" s="25">
        <v>1</v>
      </c>
      <c r="F21" s="19"/>
      <c r="G21" s="26">
        <v>0</v>
      </c>
      <c r="H21" s="26"/>
      <c r="I21" s="26"/>
      <c r="J21" s="21">
        <f t="shared" si="0"/>
        <v>0</v>
      </c>
      <c r="K21" s="22"/>
      <c r="L21" s="22"/>
      <c r="M21" s="22"/>
      <c r="N21" s="22"/>
      <c r="O21" s="22"/>
      <c r="P21" s="22"/>
      <c r="Q21" s="22"/>
      <c r="R21" s="23"/>
      <c r="S21" s="23"/>
      <c r="T21" s="23"/>
      <c r="U21" s="23"/>
      <c r="V21" s="23"/>
      <c r="W21" s="23"/>
      <c r="X21" s="23"/>
      <c r="Y21" s="23"/>
      <c r="Z21" s="23"/>
      <c r="AA21" s="6"/>
      <c r="AB21" s="6"/>
      <c r="AC21" s="6"/>
      <c r="AD21" s="6"/>
    </row>
    <row r="22" spans="1:30" ht="18" customHeight="1" x14ac:dyDescent="0.2">
      <c r="A22" s="27" t="s">
        <v>52</v>
      </c>
      <c r="B22" s="24" t="s">
        <v>53</v>
      </c>
      <c r="C22" s="24"/>
      <c r="D22" s="24" t="s">
        <v>22</v>
      </c>
      <c r="E22" s="25">
        <v>1</v>
      </c>
      <c r="F22" s="19" t="s">
        <v>54</v>
      </c>
      <c r="G22" s="26">
        <v>0</v>
      </c>
      <c r="H22" s="28">
        <v>1310.28</v>
      </c>
      <c r="I22" s="28">
        <v>5241.1099999999997</v>
      </c>
      <c r="J22" s="21">
        <f t="shared" si="0"/>
        <v>6551.3899999999994</v>
      </c>
      <c r="K22" s="22"/>
      <c r="L22" s="22"/>
      <c r="M22" s="22"/>
      <c r="N22" s="22"/>
      <c r="O22" s="22"/>
      <c r="P22" s="22"/>
      <c r="Q22" s="22"/>
      <c r="R22" s="23"/>
      <c r="S22" s="23"/>
      <c r="T22" s="23"/>
      <c r="U22" s="23"/>
      <c r="V22" s="23"/>
      <c r="W22" s="23"/>
      <c r="X22" s="23"/>
      <c r="Y22" s="23"/>
      <c r="Z22" s="23"/>
      <c r="AA22" s="6"/>
      <c r="AB22" s="6"/>
      <c r="AC22" s="6"/>
      <c r="AD22" s="6"/>
    </row>
    <row r="23" spans="1:30" ht="18" customHeight="1" x14ac:dyDescent="0.2">
      <c r="A23" s="19" t="s">
        <v>55</v>
      </c>
      <c r="B23" s="24" t="s">
        <v>53</v>
      </c>
      <c r="C23" s="24"/>
      <c r="D23" s="24" t="s">
        <v>22</v>
      </c>
      <c r="E23" s="25">
        <v>1</v>
      </c>
      <c r="F23" s="19" t="s">
        <v>56</v>
      </c>
      <c r="G23" s="26">
        <v>0</v>
      </c>
      <c r="H23" s="28">
        <v>1310.28</v>
      </c>
      <c r="I23" s="28">
        <v>5241.1099999999997</v>
      </c>
      <c r="J23" s="21">
        <f t="shared" si="0"/>
        <v>6551.3899999999994</v>
      </c>
      <c r="K23" s="22"/>
      <c r="L23" s="22"/>
      <c r="M23" s="22"/>
      <c r="N23" s="22"/>
      <c r="O23" s="22"/>
      <c r="P23" s="22"/>
      <c r="Q23" s="22"/>
      <c r="R23" s="23"/>
      <c r="S23" s="23"/>
      <c r="T23" s="23"/>
      <c r="U23" s="23"/>
      <c r="V23" s="23"/>
      <c r="W23" s="23"/>
      <c r="X23" s="23"/>
      <c r="Y23" s="23"/>
      <c r="Z23" s="23"/>
      <c r="AA23" s="6"/>
      <c r="AB23" s="6"/>
      <c r="AC23" s="6"/>
      <c r="AD23" s="6"/>
    </row>
    <row r="24" spans="1:30" ht="18" customHeight="1" x14ac:dyDescent="0.2">
      <c r="A24" s="19" t="s">
        <v>57</v>
      </c>
      <c r="B24" s="24" t="s">
        <v>53</v>
      </c>
      <c r="C24" s="24"/>
      <c r="D24" s="24" t="s">
        <v>48</v>
      </c>
      <c r="E24" s="25">
        <v>1</v>
      </c>
      <c r="F24" s="19"/>
      <c r="G24" s="26">
        <v>0</v>
      </c>
      <c r="H24" s="28"/>
      <c r="I24" s="28"/>
      <c r="J24" s="21">
        <f t="shared" si="0"/>
        <v>0</v>
      </c>
      <c r="K24" s="22"/>
      <c r="L24" s="22"/>
      <c r="M24" s="22"/>
      <c r="N24" s="22"/>
      <c r="O24" s="22"/>
      <c r="P24" s="22"/>
      <c r="Q24" s="22"/>
      <c r="R24" s="23"/>
      <c r="S24" s="23"/>
      <c r="T24" s="23"/>
      <c r="U24" s="23"/>
      <c r="V24" s="23"/>
      <c r="W24" s="23"/>
      <c r="X24" s="23"/>
      <c r="Y24" s="23"/>
      <c r="Z24" s="23"/>
      <c r="AA24" s="6"/>
      <c r="AB24" s="6"/>
      <c r="AC24" s="6"/>
      <c r="AD24" s="6"/>
    </row>
    <row r="25" spans="1:30" ht="18" customHeight="1" x14ac:dyDescent="0.2">
      <c r="A25" s="19" t="s">
        <v>58</v>
      </c>
      <c r="B25" s="24" t="s">
        <v>53</v>
      </c>
      <c r="C25" s="24"/>
      <c r="D25" s="24" t="s">
        <v>48</v>
      </c>
      <c r="E25" s="25">
        <v>1</v>
      </c>
      <c r="F25" s="19"/>
      <c r="G25" s="26">
        <v>0</v>
      </c>
      <c r="H25" s="28"/>
      <c r="I25" s="28"/>
      <c r="J25" s="21">
        <f t="shared" si="0"/>
        <v>0</v>
      </c>
      <c r="K25" s="22"/>
      <c r="L25" s="22"/>
      <c r="M25" s="22"/>
      <c r="N25" s="22"/>
      <c r="O25" s="22"/>
      <c r="P25" s="22"/>
      <c r="Q25" s="22"/>
      <c r="R25" s="23"/>
      <c r="S25" s="23"/>
      <c r="T25" s="23"/>
      <c r="U25" s="23"/>
      <c r="V25" s="23"/>
      <c r="W25" s="23"/>
      <c r="X25" s="23"/>
      <c r="Y25" s="23"/>
      <c r="Z25" s="23"/>
      <c r="AA25" s="6"/>
      <c r="AB25" s="6"/>
      <c r="AC25" s="6"/>
      <c r="AD25" s="6"/>
    </row>
    <row r="26" spans="1:30" ht="18" customHeight="1" x14ac:dyDescent="0.2">
      <c r="A26" s="19" t="s">
        <v>59</v>
      </c>
      <c r="B26" s="24" t="s">
        <v>53</v>
      </c>
      <c r="C26" s="24"/>
      <c r="D26" s="24" t="s">
        <v>22</v>
      </c>
      <c r="E26" s="25">
        <v>1</v>
      </c>
      <c r="F26" s="19" t="s">
        <v>60</v>
      </c>
      <c r="G26" s="26">
        <v>0</v>
      </c>
      <c r="H26" s="28">
        <v>1310.28</v>
      </c>
      <c r="I26" s="28">
        <v>5241.1099999999997</v>
      </c>
      <c r="J26" s="21">
        <f t="shared" si="0"/>
        <v>6551.3899999999994</v>
      </c>
      <c r="K26" s="22"/>
      <c r="L26" s="22"/>
      <c r="M26" s="22"/>
      <c r="N26" s="22"/>
      <c r="O26" s="22"/>
      <c r="P26" s="22"/>
      <c r="Q26" s="22"/>
      <c r="R26" s="23"/>
      <c r="S26" s="23"/>
      <c r="T26" s="23"/>
      <c r="U26" s="23"/>
      <c r="V26" s="23"/>
      <c r="W26" s="23"/>
      <c r="X26" s="23"/>
      <c r="Y26" s="23"/>
      <c r="Z26" s="23"/>
      <c r="AA26" s="6"/>
      <c r="AB26" s="6"/>
      <c r="AC26" s="6"/>
      <c r="AD26" s="6"/>
    </row>
    <row r="27" spans="1:30" ht="18" customHeight="1" x14ac:dyDescent="0.2">
      <c r="A27" s="19" t="s">
        <v>61</v>
      </c>
      <c r="B27" s="24" t="s">
        <v>53</v>
      </c>
      <c r="C27" s="24"/>
      <c r="D27" s="24" t="s">
        <v>22</v>
      </c>
      <c r="E27" s="25">
        <v>1</v>
      </c>
      <c r="F27" s="19" t="s">
        <v>62</v>
      </c>
      <c r="G27" s="26">
        <v>0</v>
      </c>
      <c r="H27" s="28">
        <v>1310.28</v>
      </c>
      <c r="I27" s="28">
        <v>5241.1099999999997</v>
      </c>
      <c r="J27" s="21">
        <f t="shared" si="0"/>
        <v>6551.3899999999994</v>
      </c>
      <c r="K27" s="22"/>
      <c r="L27" s="22"/>
      <c r="M27" s="22"/>
      <c r="N27" s="22"/>
      <c r="O27" s="22"/>
      <c r="P27" s="22"/>
      <c r="Q27" s="22"/>
      <c r="R27" s="23"/>
      <c r="S27" s="23"/>
      <c r="T27" s="23"/>
      <c r="U27" s="23"/>
      <c r="V27" s="23"/>
      <c r="W27" s="23"/>
      <c r="X27" s="23"/>
      <c r="Y27" s="23"/>
      <c r="Z27" s="23"/>
      <c r="AA27" s="6"/>
      <c r="AB27" s="6"/>
      <c r="AC27" s="6"/>
      <c r="AD27" s="6"/>
    </row>
    <row r="28" spans="1:30" ht="18" customHeight="1" x14ac:dyDescent="0.2">
      <c r="A28" s="19" t="s">
        <v>63</v>
      </c>
      <c r="B28" s="24" t="s">
        <v>53</v>
      </c>
      <c r="C28" s="24"/>
      <c r="D28" s="24" t="s">
        <v>48</v>
      </c>
      <c r="E28" s="25">
        <v>1</v>
      </c>
      <c r="F28" s="29"/>
      <c r="G28" s="26">
        <v>0</v>
      </c>
      <c r="H28" s="28"/>
      <c r="I28" s="28"/>
      <c r="J28" s="21">
        <f t="shared" si="0"/>
        <v>0</v>
      </c>
      <c r="K28" s="22"/>
      <c r="L28" s="22"/>
      <c r="M28" s="22"/>
      <c r="N28" s="22"/>
      <c r="O28" s="22"/>
      <c r="P28" s="22"/>
      <c r="Q28" s="22"/>
      <c r="R28" s="23"/>
      <c r="S28" s="23"/>
      <c r="T28" s="23"/>
      <c r="U28" s="23"/>
      <c r="V28" s="23"/>
      <c r="W28" s="23"/>
      <c r="X28" s="23"/>
      <c r="Y28" s="23"/>
      <c r="Z28" s="23"/>
      <c r="AA28" s="6"/>
      <c r="AB28" s="6"/>
      <c r="AC28" s="6"/>
      <c r="AD28" s="6"/>
    </row>
    <row r="29" spans="1:30" ht="18" customHeight="1" x14ac:dyDescent="0.2">
      <c r="A29" s="19" t="s">
        <v>64</v>
      </c>
      <c r="B29" s="24" t="s">
        <v>53</v>
      </c>
      <c r="C29" s="24"/>
      <c r="D29" s="24" t="s">
        <v>22</v>
      </c>
      <c r="E29" s="25">
        <v>1</v>
      </c>
      <c r="F29" s="19" t="s">
        <v>65</v>
      </c>
      <c r="G29" s="26">
        <v>0</v>
      </c>
      <c r="H29" s="28">
        <v>1310.28</v>
      </c>
      <c r="I29" s="28">
        <v>5241.1099999999997</v>
      </c>
      <c r="J29" s="21">
        <f t="shared" si="0"/>
        <v>6551.3899999999994</v>
      </c>
      <c r="K29" s="22"/>
      <c r="L29" s="22"/>
      <c r="M29" s="22"/>
      <c r="N29" s="22"/>
      <c r="O29" s="22"/>
      <c r="P29" s="22"/>
      <c r="Q29" s="22"/>
      <c r="R29" s="23"/>
      <c r="S29" s="23"/>
      <c r="T29" s="23"/>
      <c r="U29" s="23"/>
      <c r="V29" s="23"/>
      <c r="W29" s="23"/>
      <c r="X29" s="23"/>
      <c r="Y29" s="23"/>
      <c r="Z29" s="23"/>
      <c r="AA29" s="6"/>
      <c r="AB29" s="6"/>
      <c r="AC29" s="6"/>
      <c r="AD29" s="6"/>
    </row>
    <row r="30" spans="1:30" ht="18" customHeight="1" x14ac:dyDescent="0.2">
      <c r="A30" s="19" t="s">
        <v>64</v>
      </c>
      <c r="B30" s="24" t="s">
        <v>53</v>
      </c>
      <c r="C30" s="24"/>
      <c r="D30" s="24" t="s">
        <v>22</v>
      </c>
      <c r="E30" s="25">
        <v>1</v>
      </c>
      <c r="F30" s="19" t="s">
        <v>346</v>
      </c>
      <c r="G30" s="26">
        <v>0</v>
      </c>
      <c r="H30" s="28">
        <v>1310.28</v>
      </c>
      <c r="I30" s="28">
        <v>5241.1099999999997</v>
      </c>
      <c r="J30" s="21">
        <f t="shared" si="0"/>
        <v>6551.3899999999994</v>
      </c>
      <c r="K30" s="22"/>
      <c r="L30" s="22"/>
      <c r="M30" s="22"/>
      <c r="N30" s="22"/>
      <c r="O30" s="22"/>
      <c r="P30" s="22"/>
      <c r="Q30" s="22"/>
      <c r="R30" s="23"/>
      <c r="S30" s="23"/>
      <c r="T30" s="23"/>
      <c r="U30" s="23"/>
      <c r="V30" s="23"/>
      <c r="W30" s="23"/>
      <c r="X30" s="23"/>
      <c r="Y30" s="23"/>
      <c r="Z30" s="23"/>
      <c r="AA30" s="6"/>
      <c r="AB30" s="6"/>
      <c r="AC30" s="6"/>
      <c r="AD30" s="6"/>
    </row>
    <row r="31" spans="1:30" ht="18" customHeight="1" x14ac:dyDescent="0.2">
      <c r="A31" s="19" t="s">
        <v>66</v>
      </c>
      <c r="B31" s="24" t="s">
        <v>53</v>
      </c>
      <c r="C31" s="24"/>
      <c r="D31" s="24" t="s">
        <v>48</v>
      </c>
      <c r="E31" s="25">
        <v>1</v>
      </c>
      <c r="F31" s="19"/>
      <c r="G31" s="26">
        <v>0</v>
      </c>
      <c r="H31" s="28">
        <v>1310.28</v>
      </c>
      <c r="I31" s="28">
        <v>5241.1099999999997</v>
      </c>
      <c r="J31" s="21">
        <f t="shared" si="0"/>
        <v>6551.3899999999994</v>
      </c>
      <c r="K31" s="22"/>
      <c r="L31" s="22"/>
      <c r="M31" s="22"/>
      <c r="N31" s="22"/>
      <c r="O31" s="22"/>
      <c r="P31" s="22"/>
      <c r="Q31" s="22"/>
      <c r="R31" s="23"/>
      <c r="S31" s="23"/>
      <c r="T31" s="23"/>
      <c r="U31" s="23"/>
      <c r="V31" s="23"/>
      <c r="W31" s="23"/>
      <c r="X31" s="23"/>
      <c r="Y31" s="23"/>
      <c r="Z31" s="23"/>
      <c r="AA31" s="6"/>
      <c r="AB31" s="6"/>
      <c r="AC31" s="6"/>
      <c r="AD31" s="6"/>
    </row>
    <row r="32" spans="1:30" ht="18" customHeight="1" x14ac:dyDescent="0.2">
      <c r="A32" s="19" t="s">
        <v>67</v>
      </c>
      <c r="B32" s="24" t="s">
        <v>53</v>
      </c>
      <c r="C32" s="24"/>
      <c r="D32" s="24" t="s">
        <v>22</v>
      </c>
      <c r="E32" s="25">
        <v>1</v>
      </c>
      <c r="F32" s="19" t="s">
        <v>68</v>
      </c>
      <c r="G32" s="26">
        <v>0</v>
      </c>
      <c r="H32" s="28">
        <v>1310.28</v>
      </c>
      <c r="I32" s="28">
        <v>5241.1099999999997</v>
      </c>
      <c r="J32" s="21">
        <f t="shared" si="0"/>
        <v>6551.3899999999994</v>
      </c>
      <c r="K32" s="22"/>
      <c r="L32" s="22"/>
      <c r="M32" s="22"/>
      <c r="N32" s="22"/>
      <c r="O32" s="22"/>
      <c r="P32" s="22"/>
      <c r="Q32" s="22"/>
      <c r="R32" s="23"/>
      <c r="S32" s="23"/>
      <c r="T32" s="23"/>
      <c r="U32" s="23"/>
      <c r="V32" s="23"/>
      <c r="W32" s="23"/>
      <c r="X32" s="23"/>
      <c r="Y32" s="23"/>
      <c r="Z32" s="23"/>
      <c r="AA32" s="6"/>
      <c r="AB32" s="6"/>
      <c r="AC32" s="6"/>
      <c r="AD32" s="6"/>
    </row>
    <row r="33" spans="1:30" ht="18" customHeight="1" x14ac:dyDescent="0.2">
      <c r="A33" s="19" t="s">
        <v>69</v>
      </c>
      <c r="B33" s="24" t="s">
        <v>53</v>
      </c>
      <c r="C33" s="24"/>
      <c r="D33" s="24" t="s">
        <v>22</v>
      </c>
      <c r="E33" s="25">
        <v>1</v>
      </c>
      <c r="F33" s="19" t="s">
        <v>70</v>
      </c>
      <c r="G33" s="26">
        <v>0</v>
      </c>
      <c r="H33" s="28">
        <v>1310.28</v>
      </c>
      <c r="I33" s="28">
        <v>5241.1099999999997</v>
      </c>
      <c r="J33" s="21">
        <f t="shared" si="0"/>
        <v>6551.3899999999994</v>
      </c>
      <c r="K33" s="22"/>
      <c r="L33" s="22"/>
      <c r="M33" s="22"/>
      <c r="N33" s="22"/>
      <c r="O33" s="22"/>
      <c r="P33" s="22"/>
      <c r="Q33" s="22"/>
      <c r="R33" s="23"/>
      <c r="S33" s="23"/>
      <c r="T33" s="23"/>
      <c r="U33" s="23"/>
      <c r="V33" s="23"/>
      <c r="W33" s="23"/>
      <c r="X33" s="23"/>
      <c r="Y33" s="23"/>
      <c r="Z33" s="23"/>
      <c r="AA33" s="6"/>
      <c r="AB33" s="6"/>
      <c r="AC33" s="6"/>
      <c r="AD33" s="6"/>
    </row>
    <row r="34" spans="1:30" ht="18" customHeight="1" x14ac:dyDescent="0.2">
      <c r="A34" s="19" t="s">
        <v>71</v>
      </c>
      <c r="B34" s="24" t="s">
        <v>53</v>
      </c>
      <c r="C34" s="24"/>
      <c r="D34" s="24" t="s">
        <v>22</v>
      </c>
      <c r="E34" s="25">
        <v>1</v>
      </c>
      <c r="F34" s="19" t="s">
        <v>72</v>
      </c>
      <c r="G34" s="26">
        <v>0</v>
      </c>
      <c r="H34" s="28">
        <v>1310.28</v>
      </c>
      <c r="I34" s="28">
        <v>5241.1099999999997</v>
      </c>
      <c r="J34" s="21">
        <f t="shared" si="0"/>
        <v>6551.3899999999994</v>
      </c>
      <c r="K34" s="22"/>
      <c r="L34" s="22"/>
      <c r="M34" s="22"/>
      <c r="N34" s="22"/>
      <c r="O34" s="22"/>
      <c r="P34" s="22"/>
      <c r="Q34" s="22"/>
      <c r="R34" s="23"/>
      <c r="S34" s="23"/>
      <c r="T34" s="23"/>
      <c r="U34" s="23"/>
      <c r="V34" s="23"/>
      <c r="W34" s="23"/>
      <c r="X34" s="23"/>
      <c r="Y34" s="23"/>
      <c r="Z34" s="23"/>
      <c r="AA34" s="6"/>
      <c r="AB34" s="6"/>
      <c r="AC34" s="6"/>
      <c r="AD34" s="6"/>
    </row>
    <row r="35" spans="1:30" ht="18" customHeight="1" x14ac:dyDescent="0.2">
      <c r="A35" s="19" t="s">
        <v>73</v>
      </c>
      <c r="B35" s="24" t="s">
        <v>53</v>
      </c>
      <c r="C35" s="24"/>
      <c r="D35" s="24" t="s">
        <v>22</v>
      </c>
      <c r="E35" s="25">
        <v>1</v>
      </c>
      <c r="F35" s="19" t="s">
        <v>74</v>
      </c>
      <c r="G35" s="26">
        <v>0</v>
      </c>
      <c r="H35" s="28">
        <v>1310.28</v>
      </c>
      <c r="I35" s="28">
        <v>5241.1099999999997</v>
      </c>
      <c r="J35" s="21">
        <f t="shared" si="0"/>
        <v>6551.3899999999994</v>
      </c>
      <c r="K35" s="22"/>
      <c r="L35" s="22"/>
      <c r="M35" s="22"/>
      <c r="N35" s="22"/>
      <c r="O35" s="22"/>
      <c r="P35" s="22"/>
      <c r="Q35" s="22"/>
      <c r="R35" s="23"/>
      <c r="S35" s="23"/>
      <c r="T35" s="23"/>
      <c r="U35" s="23"/>
      <c r="V35" s="23"/>
      <c r="W35" s="23"/>
      <c r="X35" s="23"/>
      <c r="Y35" s="23"/>
      <c r="Z35" s="23"/>
      <c r="AA35" s="6"/>
      <c r="AB35" s="6"/>
      <c r="AC35" s="6"/>
      <c r="AD35" s="6"/>
    </row>
    <row r="36" spans="1:30" ht="18" customHeight="1" x14ac:dyDescent="0.2">
      <c r="A36" s="19" t="s">
        <v>75</v>
      </c>
      <c r="B36" s="24" t="s">
        <v>53</v>
      </c>
      <c r="C36" s="24"/>
      <c r="D36" s="24" t="s">
        <v>22</v>
      </c>
      <c r="E36" s="25">
        <v>1</v>
      </c>
      <c r="F36" s="19" t="s">
        <v>76</v>
      </c>
      <c r="G36" s="26">
        <v>0</v>
      </c>
      <c r="H36" s="28">
        <v>1310.28</v>
      </c>
      <c r="I36" s="28">
        <v>5241.1099999999997</v>
      </c>
      <c r="J36" s="21">
        <f t="shared" si="0"/>
        <v>6551.3899999999994</v>
      </c>
      <c r="K36" s="22"/>
      <c r="L36" s="22"/>
      <c r="M36" s="22"/>
      <c r="N36" s="22"/>
      <c r="O36" s="22"/>
      <c r="P36" s="22"/>
      <c r="Q36" s="22"/>
      <c r="R36" s="23"/>
      <c r="S36" s="23"/>
      <c r="T36" s="23"/>
      <c r="U36" s="23"/>
      <c r="V36" s="23"/>
      <c r="W36" s="23"/>
      <c r="X36" s="23"/>
      <c r="Y36" s="23"/>
      <c r="Z36" s="23"/>
      <c r="AA36" s="6"/>
      <c r="AB36" s="6"/>
      <c r="AC36" s="6"/>
      <c r="AD36" s="6"/>
    </row>
    <row r="37" spans="1:30" ht="18" customHeight="1" x14ac:dyDescent="0.2">
      <c r="A37" s="19" t="s">
        <v>77</v>
      </c>
      <c r="B37" s="24" t="s">
        <v>78</v>
      </c>
      <c r="C37" s="24"/>
      <c r="D37" s="24" t="s">
        <v>48</v>
      </c>
      <c r="E37" s="25">
        <v>1</v>
      </c>
      <c r="F37" s="19"/>
      <c r="G37" s="26">
        <v>0</v>
      </c>
      <c r="H37" s="28"/>
      <c r="I37" s="28"/>
      <c r="J37" s="21">
        <f t="shared" si="0"/>
        <v>0</v>
      </c>
      <c r="K37" s="22"/>
      <c r="L37" s="22"/>
      <c r="M37" s="22"/>
      <c r="N37" s="22"/>
      <c r="O37" s="22"/>
      <c r="P37" s="22"/>
      <c r="Q37" s="22"/>
      <c r="R37" s="23"/>
      <c r="S37" s="23"/>
      <c r="T37" s="23"/>
      <c r="U37" s="23"/>
      <c r="V37" s="23"/>
      <c r="W37" s="23"/>
      <c r="X37" s="23"/>
      <c r="Y37" s="23"/>
      <c r="Z37" s="23"/>
      <c r="AA37" s="6"/>
      <c r="AB37" s="6"/>
      <c r="AC37" s="6"/>
      <c r="AD37" s="6"/>
    </row>
    <row r="38" spans="1:30" ht="18" customHeight="1" x14ac:dyDescent="0.2">
      <c r="A38" s="19" t="s">
        <v>79</v>
      </c>
      <c r="B38" s="24" t="s">
        <v>78</v>
      </c>
      <c r="C38" s="24"/>
      <c r="D38" s="24" t="s">
        <v>22</v>
      </c>
      <c r="E38" s="25">
        <v>1</v>
      </c>
      <c r="F38" s="19" t="s">
        <v>80</v>
      </c>
      <c r="G38" s="26">
        <v>0</v>
      </c>
      <c r="H38" s="28">
        <v>1079.06</v>
      </c>
      <c r="I38" s="28">
        <v>4316.21</v>
      </c>
      <c r="J38" s="21">
        <f t="shared" si="0"/>
        <v>5395.27</v>
      </c>
      <c r="K38" s="22"/>
      <c r="L38" s="22"/>
      <c r="M38" s="22"/>
      <c r="N38" s="22"/>
      <c r="O38" s="22"/>
      <c r="P38" s="22"/>
      <c r="Q38" s="22"/>
      <c r="R38" s="23"/>
      <c r="S38" s="23"/>
      <c r="T38" s="23"/>
      <c r="U38" s="23"/>
      <c r="V38" s="23"/>
      <c r="W38" s="23"/>
      <c r="X38" s="23"/>
      <c r="Y38" s="23"/>
      <c r="Z38" s="23"/>
      <c r="AA38" s="6"/>
      <c r="AB38" s="6"/>
      <c r="AC38" s="6"/>
      <c r="AD38" s="6"/>
    </row>
    <row r="39" spans="1:30" ht="18" customHeight="1" x14ac:dyDescent="0.2">
      <c r="A39" s="19" t="s">
        <v>81</v>
      </c>
      <c r="B39" s="24" t="s">
        <v>78</v>
      </c>
      <c r="C39" s="24"/>
      <c r="D39" s="24" t="s">
        <v>22</v>
      </c>
      <c r="E39" s="25">
        <v>1</v>
      </c>
      <c r="F39" s="19" t="s">
        <v>82</v>
      </c>
      <c r="G39" s="26">
        <v>0</v>
      </c>
      <c r="H39" s="28">
        <v>1079.06</v>
      </c>
      <c r="I39" s="28">
        <v>4316.21</v>
      </c>
      <c r="J39" s="21">
        <f t="shared" si="0"/>
        <v>5395.27</v>
      </c>
      <c r="K39" s="22"/>
      <c r="L39" s="22"/>
      <c r="M39" s="22"/>
      <c r="N39" s="22"/>
      <c r="O39" s="22"/>
      <c r="P39" s="22"/>
      <c r="Q39" s="22"/>
      <c r="R39" s="23"/>
      <c r="S39" s="23"/>
      <c r="T39" s="23"/>
      <c r="U39" s="23"/>
      <c r="V39" s="23"/>
      <c r="W39" s="23"/>
      <c r="X39" s="23"/>
      <c r="Y39" s="23"/>
      <c r="Z39" s="23"/>
      <c r="AA39" s="6"/>
      <c r="AB39" s="6"/>
      <c r="AC39" s="6"/>
      <c r="AD39" s="6"/>
    </row>
    <row r="40" spans="1:30" ht="18" customHeight="1" x14ac:dyDescent="0.2">
      <c r="A40" s="19" t="s">
        <v>81</v>
      </c>
      <c r="B40" s="24" t="s">
        <v>78</v>
      </c>
      <c r="C40" s="24"/>
      <c r="D40" s="24" t="s">
        <v>48</v>
      </c>
      <c r="E40" s="25">
        <v>1</v>
      </c>
      <c r="F40" s="19"/>
      <c r="G40" s="26">
        <v>0</v>
      </c>
      <c r="H40" s="28"/>
      <c r="I40" s="28"/>
      <c r="J40" s="21">
        <f t="shared" si="0"/>
        <v>0</v>
      </c>
      <c r="K40" s="22"/>
      <c r="L40" s="22"/>
      <c r="M40" s="22"/>
      <c r="N40" s="22"/>
      <c r="O40" s="22"/>
      <c r="P40" s="22"/>
      <c r="Q40" s="22"/>
      <c r="R40" s="23"/>
      <c r="S40" s="23"/>
      <c r="T40" s="23"/>
      <c r="U40" s="23"/>
      <c r="V40" s="23"/>
      <c r="W40" s="23"/>
      <c r="X40" s="23"/>
      <c r="Y40" s="23"/>
      <c r="Z40" s="23"/>
      <c r="AA40" s="6"/>
      <c r="AB40" s="6"/>
      <c r="AC40" s="6"/>
      <c r="AD40" s="6"/>
    </row>
    <row r="41" spans="1:30" ht="18" customHeight="1" x14ac:dyDescent="0.2">
      <c r="A41" s="19" t="s">
        <v>81</v>
      </c>
      <c r="B41" s="24" t="s">
        <v>78</v>
      </c>
      <c r="C41" s="24"/>
      <c r="D41" s="24" t="s">
        <v>48</v>
      </c>
      <c r="E41" s="25">
        <v>1</v>
      </c>
      <c r="F41" s="19"/>
      <c r="G41" s="26">
        <v>0</v>
      </c>
      <c r="H41" s="28"/>
      <c r="I41" s="28"/>
      <c r="J41" s="21">
        <f t="shared" si="0"/>
        <v>0</v>
      </c>
      <c r="K41" s="22"/>
      <c r="L41" s="22"/>
      <c r="M41" s="22"/>
      <c r="N41" s="22"/>
      <c r="O41" s="22"/>
      <c r="P41" s="22"/>
      <c r="Q41" s="22"/>
      <c r="R41" s="23"/>
      <c r="S41" s="23"/>
      <c r="T41" s="23"/>
      <c r="U41" s="23"/>
      <c r="V41" s="23"/>
      <c r="W41" s="23"/>
      <c r="X41" s="23"/>
      <c r="Y41" s="23"/>
      <c r="Z41" s="23"/>
      <c r="AA41" s="6"/>
      <c r="AB41" s="6"/>
      <c r="AC41" s="6"/>
      <c r="AD41" s="6"/>
    </row>
    <row r="42" spans="1:30" ht="18" customHeight="1" x14ac:dyDescent="0.2">
      <c r="A42" s="19" t="s">
        <v>83</v>
      </c>
      <c r="B42" s="24" t="s">
        <v>78</v>
      </c>
      <c r="C42" s="24"/>
      <c r="D42" s="24" t="s">
        <v>48</v>
      </c>
      <c r="E42" s="25">
        <v>1</v>
      </c>
      <c r="F42" s="19"/>
      <c r="G42" s="26">
        <v>0</v>
      </c>
      <c r="H42" s="28"/>
      <c r="I42" s="28"/>
      <c r="J42" s="21">
        <f t="shared" si="0"/>
        <v>0</v>
      </c>
      <c r="K42" s="22"/>
      <c r="L42" s="22"/>
      <c r="M42" s="22"/>
      <c r="N42" s="22"/>
      <c r="O42" s="22"/>
      <c r="P42" s="22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6"/>
      <c r="AB42" s="6"/>
      <c r="AC42" s="6"/>
      <c r="AD42" s="6"/>
    </row>
    <row r="43" spans="1:30" ht="18" customHeight="1" x14ac:dyDescent="0.2">
      <c r="A43" s="19" t="s">
        <v>84</v>
      </c>
      <c r="B43" s="24" t="s">
        <v>78</v>
      </c>
      <c r="C43" s="24"/>
      <c r="D43" s="24" t="s">
        <v>28</v>
      </c>
      <c r="E43" s="25">
        <v>1</v>
      </c>
      <c r="F43" s="19" t="s">
        <v>85</v>
      </c>
      <c r="G43" s="26">
        <v>0</v>
      </c>
      <c r="H43" s="28"/>
      <c r="I43" s="28">
        <v>4316.21</v>
      </c>
      <c r="J43" s="21">
        <f t="shared" si="0"/>
        <v>4316.21</v>
      </c>
      <c r="K43" s="22"/>
      <c r="L43" s="22"/>
      <c r="M43" s="22"/>
      <c r="N43" s="22"/>
      <c r="O43" s="22"/>
      <c r="P43" s="22"/>
      <c r="Q43" s="22"/>
      <c r="R43" s="23"/>
      <c r="S43" s="23"/>
      <c r="T43" s="23"/>
      <c r="U43" s="23"/>
      <c r="V43" s="23"/>
      <c r="W43" s="23"/>
      <c r="X43" s="23"/>
      <c r="Y43" s="23"/>
      <c r="Z43" s="23"/>
      <c r="AA43" s="6"/>
      <c r="AB43" s="6"/>
      <c r="AC43" s="6"/>
      <c r="AD43" s="6"/>
    </row>
    <row r="44" spans="1:30" ht="18" customHeight="1" x14ac:dyDescent="0.2">
      <c r="A44" s="27" t="s">
        <v>86</v>
      </c>
      <c r="B44" s="24" t="s">
        <v>78</v>
      </c>
      <c r="C44" s="24"/>
      <c r="D44" s="24" t="s">
        <v>22</v>
      </c>
      <c r="E44" s="25">
        <v>1</v>
      </c>
      <c r="F44" s="19" t="s">
        <v>87</v>
      </c>
      <c r="G44" s="26">
        <v>0</v>
      </c>
      <c r="H44" s="28">
        <v>1079.06</v>
      </c>
      <c r="I44" s="28">
        <v>4316.21</v>
      </c>
      <c r="J44" s="21">
        <f t="shared" si="0"/>
        <v>5395.27</v>
      </c>
      <c r="K44" s="22"/>
      <c r="L44" s="22"/>
      <c r="M44" s="22"/>
      <c r="N44" s="22"/>
      <c r="O44" s="22"/>
      <c r="P44" s="22"/>
      <c r="Q44" s="22"/>
      <c r="R44" s="23"/>
      <c r="S44" s="23"/>
      <c r="T44" s="23"/>
      <c r="U44" s="23"/>
      <c r="V44" s="23"/>
      <c r="W44" s="23"/>
      <c r="X44" s="23"/>
      <c r="Y44" s="23"/>
      <c r="Z44" s="23"/>
      <c r="AA44" s="6"/>
      <c r="AB44" s="6"/>
      <c r="AC44" s="6"/>
      <c r="AD44" s="6"/>
    </row>
    <row r="45" spans="1:30" ht="18" customHeight="1" x14ac:dyDescent="0.2">
      <c r="A45" s="19" t="s">
        <v>88</v>
      </c>
      <c r="B45" s="24" t="s">
        <v>78</v>
      </c>
      <c r="C45" s="24"/>
      <c r="D45" s="24" t="s">
        <v>22</v>
      </c>
      <c r="E45" s="25">
        <v>1</v>
      </c>
      <c r="F45" s="19" t="s">
        <v>89</v>
      </c>
      <c r="G45" s="26">
        <v>0</v>
      </c>
      <c r="H45" s="28">
        <v>1079.06</v>
      </c>
      <c r="I45" s="28">
        <v>4316.21</v>
      </c>
      <c r="J45" s="21">
        <f t="shared" si="0"/>
        <v>5395.27</v>
      </c>
      <c r="K45" s="22"/>
      <c r="L45" s="22"/>
      <c r="M45" s="22"/>
      <c r="N45" s="22"/>
      <c r="O45" s="22"/>
      <c r="P45" s="22"/>
      <c r="Q45" s="22"/>
      <c r="R45" s="23"/>
      <c r="S45" s="23"/>
      <c r="T45" s="23"/>
      <c r="U45" s="23"/>
      <c r="V45" s="23"/>
      <c r="W45" s="23"/>
      <c r="X45" s="23"/>
      <c r="Y45" s="23"/>
      <c r="Z45" s="23"/>
      <c r="AA45" s="6"/>
      <c r="AB45" s="6"/>
      <c r="AC45" s="6"/>
      <c r="AD45" s="6"/>
    </row>
    <row r="46" spans="1:30" ht="18" customHeight="1" x14ac:dyDescent="0.2">
      <c r="A46" s="19" t="s">
        <v>90</v>
      </c>
      <c r="B46" s="24" t="s">
        <v>78</v>
      </c>
      <c r="C46" s="24"/>
      <c r="D46" s="24" t="s">
        <v>22</v>
      </c>
      <c r="E46" s="25">
        <v>1</v>
      </c>
      <c r="F46" s="19" t="s">
        <v>344</v>
      </c>
      <c r="G46" s="26">
        <v>0</v>
      </c>
      <c r="H46" s="28">
        <v>1079.06</v>
      </c>
      <c r="I46" s="28">
        <v>4316.21</v>
      </c>
      <c r="J46" s="21">
        <f t="shared" si="0"/>
        <v>5395.27</v>
      </c>
      <c r="K46" s="22"/>
      <c r="L46" s="22"/>
      <c r="M46" s="22"/>
      <c r="N46" s="22"/>
      <c r="O46" s="22"/>
      <c r="P46" s="22"/>
      <c r="Q46" s="22"/>
      <c r="R46" s="23"/>
      <c r="S46" s="23"/>
      <c r="T46" s="23"/>
      <c r="U46" s="23"/>
      <c r="V46" s="23"/>
      <c r="W46" s="23"/>
      <c r="X46" s="23"/>
      <c r="Y46" s="23"/>
      <c r="Z46" s="23"/>
      <c r="AA46" s="6"/>
      <c r="AB46" s="6"/>
      <c r="AC46" s="6"/>
      <c r="AD46" s="6"/>
    </row>
    <row r="47" spans="1:30" ht="18" customHeight="1" x14ac:dyDescent="0.2">
      <c r="A47" s="19" t="s">
        <v>92</v>
      </c>
      <c r="B47" s="24" t="s">
        <v>93</v>
      </c>
      <c r="C47" s="24"/>
      <c r="D47" s="24" t="s">
        <v>48</v>
      </c>
      <c r="E47" s="25">
        <v>1</v>
      </c>
      <c r="F47" s="19"/>
      <c r="G47" s="26">
        <v>0</v>
      </c>
      <c r="H47" s="28"/>
      <c r="I47" s="28"/>
      <c r="J47" s="21">
        <f t="shared" si="0"/>
        <v>0</v>
      </c>
      <c r="K47" s="22"/>
      <c r="L47" s="22"/>
      <c r="M47" s="22"/>
      <c r="N47" s="22"/>
      <c r="O47" s="22"/>
      <c r="P47" s="22"/>
      <c r="Q47" s="22"/>
      <c r="R47" s="23"/>
      <c r="S47" s="23"/>
      <c r="T47" s="23"/>
      <c r="U47" s="23"/>
      <c r="V47" s="23"/>
      <c r="W47" s="23"/>
      <c r="X47" s="23"/>
      <c r="Y47" s="23"/>
      <c r="Z47" s="23"/>
      <c r="AA47" s="6"/>
      <c r="AB47" s="6"/>
      <c r="AC47" s="6"/>
      <c r="AD47" s="6"/>
    </row>
    <row r="48" spans="1:30" ht="18" customHeight="1" x14ac:dyDescent="0.2">
      <c r="A48" s="19" t="s">
        <v>94</v>
      </c>
      <c r="B48" s="24" t="s">
        <v>95</v>
      </c>
      <c r="C48" s="24"/>
      <c r="D48" s="24" t="s">
        <v>22</v>
      </c>
      <c r="E48" s="25">
        <v>1</v>
      </c>
      <c r="F48" s="19" t="s">
        <v>96</v>
      </c>
      <c r="G48" s="26">
        <v>0</v>
      </c>
      <c r="H48" s="28">
        <v>770.75</v>
      </c>
      <c r="I48" s="28">
        <v>3083.01</v>
      </c>
      <c r="J48" s="21">
        <f t="shared" si="0"/>
        <v>3853.76</v>
      </c>
      <c r="K48" s="22"/>
      <c r="L48" s="22"/>
      <c r="M48" s="22"/>
      <c r="N48" s="22"/>
      <c r="O48" s="22"/>
      <c r="P48" s="22"/>
      <c r="Q48" s="22"/>
      <c r="R48" s="23"/>
      <c r="S48" s="23"/>
      <c r="T48" s="23"/>
      <c r="U48" s="23"/>
      <c r="V48" s="23"/>
      <c r="W48" s="23"/>
      <c r="X48" s="23"/>
      <c r="Y48" s="23"/>
      <c r="Z48" s="23"/>
      <c r="AA48" s="6"/>
      <c r="AB48" s="6"/>
      <c r="AC48" s="6"/>
      <c r="AD48" s="6"/>
    </row>
    <row r="49" spans="1:30" ht="18" customHeight="1" x14ac:dyDescent="0.2">
      <c r="A49" s="19" t="s">
        <v>94</v>
      </c>
      <c r="B49" s="24" t="s">
        <v>95</v>
      </c>
      <c r="C49" s="24"/>
      <c r="D49" s="24" t="s">
        <v>48</v>
      </c>
      <c r="E49" s="25">
        <v>1</v>
      </c>
      <c r="F49" s="29"/>
      <c r="G49" s="26">
        <v>0</v>
      </c>
      <c r="H49" s="28"/>
      <c r="I49" s="28"/>
      <c r="J49" s="21">
        <f t="shared" si="0"/>
        <v>0</v>
      </c>
      <c r="K49" s="22"/>
      <c r="L49" s="22"/>
      <c r="M49" s="22"/>
      <c r="N49" s="22"/>
      <c r="O49" s="22"/>
      <c r="P49" s="22"/>
      <c r="Q49" s="22"/>
      <c r="R49" s="23"/>
      <c r="S49" s="23"/>
      <c r="T49" s="23"/>
      <c r="U49" s="23"/>
      <c r="V49" s="23"/>
      <c r="W49" s="23"/>
      <c r="X49" s="23"/>
      <c r="Y49" s="23"/>
      <c r="Z49" s="23"/>
      <c r="AA49" s="6"/>
      <c r="AB49" s="6"/>
      <c r="AC49" s="6"/>
      <c r="AD49" s="6"/>
    </row>
    <row r="50" spans="1:30" ht="18" customHeight="1" x14ac:dyDescent="0.2">
      <c r="A50" s="19" t="s">
        <v>97</v>
      </c>
      <c r="B50" s="24" t="s">
        <v>95</v>
      </c>
      <c r="C50" s="24"/>
      <c r="D50" s="24" t="s">
        <v>22</v>
      </c>
      <c r="E50" s="25">
        <v>1</v>
      </c>
      <c r="F50" s="19" t="s">
        <v>98</v>
      </c>
      <c r="G50" s="26">
        <v>0</v>
      </c>
      <c r="H50" s="28">
        <v>770.75</v>
      </c>
      <c r="I50" s="28">
        <v>3083.01</v>
      </c>
      <c r="J50" s="21">
        <f t="shared" si="0"/>
        <v>3853.76</v>
      </c>
      <c r="K50" s="22"/>
      <c r="L50" s="22"/>
      <c r="M50" s="22"/>
      <c r="N50" s="22"/>
      <c r="O50" s="22"/>
      <c r="P50" s="22"/>
      <c r="Q50" s="22"/>
      <c r="R50" s="23"/>
      <c r="S50" s="23"/>
      <c r="T50" s="23"/>
      <c r="U50" s="23"/>
      <c r="V50" s="23"/>
      <c r="W50" s="23"/>
      <c r="X50" s="23"/>
      <c r="Y50" s="23"/>
      <c r="Z50" s="23"/>
      <c r="AA50" s="6"/>
      <c r="AB50" s="6"/>
      <c r="AC50" s="6"/>
      <c r="AD50" s="6"/>
    </row>
    <row r="51" spans="1:30" ht="18" customHeight="1" x14ac:dyDescent="0.2">
      <c r="A51" s="19" t="s">
        <v>99</v>
      </c>
      <c r="B51" s="24" t="s">
        <v>95</v>
      </c>
      <c r="C51" s="24"/>
      <c r="D51" s="24" t="s">
        <v>22</v>
      </c>
      <c r="E51" s="25">
        <v>1</v>
      </c>
      <c r="F51" s="19" t="s">
        <v>100</v>
      </c>
      <c r="G51" s="26">
        <v>0</v>
      </c>
      <c r="H51" s="28">
        <v>770.75</v>
      </c>
      <c r="I51" s="28">
        <v>3083.01</v>
      </c>
      <c r="J51" s="21">
        <f t="shared" si="0"/>
        <v>3853.76</v>
      </c>
      <c r="K51" s="22"/>
      <c r="L51" s="22"/>
      <c r="M51" s="22"/>
      <c r="N51" s="22"/>
      <c r="O51" s="22"/>
      <c r="P51" s="22"/>
      <c r="Q51" s="22"/>
      <c r="R51" s="23"/>
      <c r="S51" s="23"/>
      <c r="T51" s="23"/>
      <c r="U51" s="23"/>
      <c r="V51" s="23"/>
      <c r="W51" s="23"/>
      <c r="X51" s="23"/>
      <c r="Y51" s="23"/>
      <c r="Z51" s="23"/>
      <c r="AA51" s="6"/>
      <c r="AB51" s="6"/>
      <c r="AC51" s="6"/>
      <c r="AD51" s="6"/>
    </row>
    <row r="52" spans="1:30" ht="18" customHeight="1" x14ac:dyDescent="0.2">
      <c r="A52" s="19" t="s">
        <v>99</v>
      </c>
      <c r="B52" s="24" t="s">
        <v>95</v>
      </c>
      <c r="C52" s="24"/>
      <c r="D52" s="24" t="s">
        <v>22</v>
      </c>
      <c r="E52" s="25">
        <v>1</v>
      </c>
      <c r="F52" s="19" t="s">
        <v>101</v>
      </c>
      <c r="G52" s="26">
        <v>0</v>
      </c>
      <c r="H52" s="28">
        <v>770.75</v>
      </c>
      <c r="I52" s="28">
        <v>3083.01</v>
      </c>
      <c r="J52" s="21">
        <f t="shared" si="0"/>
        <v>3853.76</v>
      </c>
      <c r="K52" s="22"/>
      <c r="L52" s="22"/>
      <c r="M52" s="22"/>
      <c r="N52" s="22"/>
      <c r="O52" s="22"/>
      <c r="P52" s="22"/>
      <c r="Q52" s="22"/>
      <c r="R52" s="23"/>
      <c r="S52" s="23"/>
      <c r="T52" s="23"/>
      <c r="U52" s="23"/>
      <c r="V52" s="23"/>
      <c r="W52" s="23"/>
      <c r="X52" s="23"/>
      <c r="Y52" s="23"/>
      <c r="Z52" s="23"/>
      <c r="AA52" s="6"/>
      <c r="AB52" s="6"/>
      <c r="AC52" s="6"/>
      <c r="AD52" s="6"/>
    </row>
    <row r="53" spans="1:30" ht="18" customHeight="1" x14ac:dyDescent="0.2">
      <c r="A53" s="19" t="s">
        <v>102</v>
      </c>
      <c r="B53" s="24" t="s">
        <v>95</v>
      </c>
      <c r="C53" s="24"/>
      <c r="D53" s="24" t="s">
        <v>48</v>
      </c>
      <c r="E53" s="25">
        <v>1</v>
      </c>
      <c r="F53" s="19"/>
      <c r="G53" s="26">
        <v>0</v>
      </c>
      <c r="H53" s="28"/>
      <c r="I53" s="28"/>
      <c r="J53" s="21">
        <f t="shared" si="0"/>
        <v>0</v>
      </c>
      <c r="K53" s="22"/>
      <c r="L53" s="22"/>
      <c r="M53" s="22"/>
      <c r="N53" s="22"/>
      <c r="O53" s="22"/>
      <c r="P53" s="22"/>
      <c r="Q53" s="22"/>
      <c r="R53" s="23"/>
      <c r="S53" s="23"/>
      <c r="T53" s="23"/>
      <c r="U53" s="23"/>
      <c r="V53" s="23"/>
      <c r="W53" s="23"/>
      <c r="X53" s="23"/>
      <c r="Y53" s="23"/>
      <c r="Z53" s="23"/>
      <c r="AA53" s="6"/>
      <c r="AB53" s="6"/>
      <c r="AC53" s="6"/>
      <c r="AD53" s="6"/>
    </row>
    <row r="54" spans="1:30" ht="18" customHeight="1" x14ac:dyDescent="0.2">
      <c r="A54" s="27" t="s">
        <v>103</v>
      </c>
      <c r="B54" s="24" t="s">
        <v>95</v>
      </c>
      <c r="C54" s="24"/>
      <c r="D54" s="24" t="s">
        <v>22</v>
      </c>
      <c r="E54" s="25">
        <v>1</v>
      </c>
      <c r="F54" s="19" t="s">
        <v>104</v>
      </c>
      <c r="G54" s="26">
        <v>0</v>
      </c>
      <c r="H54" s="28">
        <v>770.75</v>
      </c>
      <c r="I54" s="28">
        <v>3083.01</v>
      </c>
      <c r="J54" s="21">
        <f t="shared" si="0"/>
        <v>3853.76</v>
      </c>
      <c r="K54" s="22"/>
      <c r="L54" s="22"/>
      <c r="M54" s="22"/>
      <c r="N54" s="22"/>
      <c r="O54" s="22"/>
      <c r="P54" s="22"/>
      <c r="Q54" s="22"/>
      <c r="R54" s="23"/>
      <c r="S54" s="23"/>
      <c r="T54" s="23"/>
      <c r="U54" s="23"/>
      <c r="V54" s="23"/>
      <c r="W54" s="23"/>
      <c r="X54" s="23"/>
      <c r="Y54" s="23"/>
      <c r="Z54" s="23"/>
      <c r="AA54" s="6"/>
      <c r="AB54" s="6"/>
      <c r="AC54" s="6"/>
      <c r="AD54" s="6"/>
    </row>
    <row r="55" spans="1:30" ht="18" customHeight="1" x14ac:dyDescent="0.2">
      <c r="A55" s="19" t="s">
        <v>105</v>
      </c>
      <c r="B55" s="24" t="s">
        <v>95</v>
      </c>
      <c r="C55" s="24"/>
      <c r="D55" s="24" t="s">
        <v>22</v>
      </c>
      <c r="E55" s="25">
        <v>1</v>
      </c>
      <c r="F55" s="19" t="s">
        <v>106</v>
      </c>
      <c r="G55" s="26">
        <v>0</v>
      </c>
      <c r="H55" s="28">
        <v>770.75</v>
      </c>
      <c r="I55" s="28">
        <v>3083.01</v>
      </c>
      <c r="J55" s="21">
        <f t="shared" si="0"/>
        <v>3853.76</v>
      </c>
      <c r="K55" s="22"/>
      <c r="L55" s="22"/>
      <c r="M55" s="22"/>
      <c r="N55" s="22"/>
      <c r="O55" s="22"/>
      <c r="P55" s="22"/>
      <c r="Q55" s="22"/>
      <c r="R55" s="23"/>
      <c r="S55" s="23"/>
      <c r="T55" s="23"/>
      <c r="U55" s="23"/>
      <c r="V55" s="23"/>
      <c r="W55" s="23"/>
      <c r="X55" s="23"/>
      <c r="Y55" s="23"/>
      <c r="Z55" s="23"/>
      <c r="AA55" s="6"/>
      <c r="AB55" s="6"/>
      <c r="AC55" s="6"/>
      <c r="AD55" s="6"/>
    </row>
    <row r="56" spans="1:30" ht="18" customHeight="1" x14ac:dyDescent="0.2">
      <c r="A56" s="19" t="s">
        <v>107</v>
      </c>
      <c r="B56" s="24" t="s">
        <v>95</v>
      </c>
      <c r="C56" s="24"/>
      <c r="D56" s="24" t="s">
        <v>22</v>
      </c>
      <c r="E56" s="25">
        <v>1</v>
      </c>
      <c r="F56" s="19" t="s">
        <v>108</v>
      </c>
      <c r="G56" s="26">
        <v>0</v>
      </c>
      <c r="H56" s="28">
        <v>770.75</v>
      </c>
      <c r="I56" s="28">
        <v>3083.01</v>
      </c>
      <c r="J56" s="21">
        <f t="shared" si="0"/>
        <v>3853.76</v>
      </c>
      <c r="K56" s="22"/>
      <c r="L56" s="22"/>
      <c r="M56" s="22"/>
      <c r="N56" s="22"/>
      <c r="O56" s="22"/>
      <c r="P56" s="22"/>
      <c r="Q56" s="22"/>
      <c r="R56" s="23"/>
      <c r="S56" s="23"/>
      <c r="T56" s="23"/>
      <c r="U56" s="23"/>
      <c r="V56" s="23"/>
      <c r="W56" s="23"/>
      <c r="X56" s="23"/>
      <c r="Y56" s="23"/>
      <c r="Z56" s="23"/>
      <c r="AA56" s="6"/>
      <c r="AB56" s="6"/>
      <c r="AC56" s="6"/>
      <c r="AD56" s="6"/>
    </row>
    <row r="57" spans="1:30" ht="18" customHeight="1" x14ac:dyDescent="0.2">
      <c r="A57" s="19" t="s">
        <v>109</v>
      </c>
      <c r="B57" s="24" t="s">
        <v>95</v>
      </c>
      <c r="C57" s="24"/>
      <c r="D57" s="24" t="s">
        <v>22</v>
      </c>
      <c r="E57" s="25">
        <v>1</v>
      </c>
      <c r="F57" s="19" t="s">
        <v>110</v>
      </c>
      <c r="G57" s="26">
        <v>0</v>
      </c>
      <c r="H57" s="28">
        <v>770.75</v>
      </c>
      <c r="I57" s="28">
        <v>3083.01</v>
      </c>
      <c r="J57" s="21">
        <f t="shared" si="0"/>
        <v>3853.76</v>
      </c>
      <c r="K57" s="22"/>
      <c r="L57" s="22"/>
      <c r="M57" s="22"/>
      <c r="N57" s="22"/>
      <c r="O57" s="22"/>
      <c r="P57" s="22"/>
      <c r="Q57" s="22"/>
      <c r="R57" s="23"/>
      <c r="S57" s="23"/>
      <c r="T57" s="23"/>
      <c r="U57" s="23"/>
      <c r="V57" s="23"/>
      <c r="W57" s="23"/>
      <c r="X57" s="23"/>
      <c r="Y57" s="23"/>
      <c r="Z57" s="23"/>
      <c r="AA57" s="6"/>
      <c r="AB57" s="6"/>
      <c r="AC57" s="6"/>
      <c r="AD57" s="6"/>
    </row>
    <row r="58" spans="1:30" ht="18" customHeight="1" x14ac:dyDescent="0.2">
      <c r="A58" s="19" t="s">
        <v>111</v>
      </c>
      <c r="B58" s="24" t="s">
        <v>95</v>
      </c>
      <c r="C58" s="24"/>
      <c r="D58" s="24" t="s">
        <v>22</v>
      </c>
      <c r="E58" s="25">
        <v>1</v>
      </c>
      <c r="F58" s="19" t="s">
        <v>112</v>
      </c>
      <c r="G58" s="26">
        <v>0</v>
      </c>
      <c r="H58" s="28">
        <v>770.75</v>
      </c>
      <c r="I58" s="28">
        <v>3083.01</v>
      </c>
      <c r="J58" s="21">
        <f t="shared" si="0"/>
        <v>3853.76</v>
      </c>
      <c r="K58" s="22"/>
      <c r="L58" s="22"/>
      <c r="M58" s="22"/>
      <c r="N58" s="22"/>
      <c r="O58" s="22"/>
      <c r="P58" s="22"/>
      <c r="Q58" s="22"/>
      <c r="R58" s="23"/>
      <c r="S58" s="23"/>
      <c r="T58" s="23"/>
      <c r="U58" s="23"/>
      <c r="V58" s="23"/>
      <c r="W58" s="23"/>
      <c r="X58" s="23"/>
      <c r="Y58" s="23"/>
      <c r="Z58" s="23"/>
      <c r="AA58" s="6"/>
      <c r="AB58" s="6"/>
      <c r="AC58" s="6"/>
      <c r="AD58" s="6"/>
    </row>
    <row r="59" spans="1:30" ht="18" customHeight="1" x14ac:dyDescent="0.2">
      <c r="A59" s="19" t="s">
        <v>113</v>
      </c>
      <c r="B59" s="24" t="s">
        <v>95</v>
      </c>
      <c r="C59" s="24"/>
      <c r="D59" s="24" t="s">
        <v>22</v>
      </c>
      <c r="E59" s="25">
        <v>1</v>
      </c>
      <c r="F59" s="19" t="s">
        <v>114</v>
      </c>
      <c r="G59" s="26">
        <v>0</v>
      </c>
      <c r="H59" s="28">
        <v>770.75</v>
      </c>
      <c r="I59" s="28">
        <v>3083.01</v>
      </c>
      <c r="J59" s="21">
        <f t="shared" si="0"/>
        <v>3853.76</v>
      </c>
      <c r="K59" s="22"/>
      <c r="L59" s="22"/>
      <c r="M59" s="22"/>
      <c r="N59" s="22"/>
      <c r="O59" s="22"/>
      <c r="P59" s="22"/>
      <c r="Q59" s="22"/>
      <c r="R59" s="23"/>
      <c r="S59" s="23"/>
      <c r="T59" s="23"/>
      <c r="U59" s="23"/>
      <c r="V59" s="23"/>
      <c r="W59" s="23"/>
      <c r="X59" s="23"/>
      <c r="Y59" s="23"/>
      <c r="Z59" s="23"/>
      <c r="AA59" s="6"/>
      <c r="AB59" s="6"/>
      <c r="AC59" s="6"/>
      <c r="AD59" s="6"/>
    </row>
    <row r="60" spans="1:30" ht="18" customHeight="1" x14ac:dyDescent="0.2">
      <c r="A60" s="19" t="s">
        <v>115</v>
      </c>
      <c r="B60" s="24" t="s">
        <v>95</v>
      </c>
      <c r="C60" s="24"/>
      <c r="D60" s="24" t="s">
        <v>22</v>
      </c>
      <c r="E60" s="25">
        <v>1</v>
      </c>
      <c r="F60" s="19" t="s">
        <v>116</v>
      </c>
      <c r="G60" s="26">
        <v>0</v>
      </c>
      <c r="H60" s="28">
        <v>770.75</v>
      </c>
      <c r="I60" s="28">
        <v>3083.01</v>
      </c>
      <c r="J60" s="21">
        <f t="shared" si="0"/>
        <v>3853.76</v>
      </c>
      <c r="K60" s="22"/>
      <c r="L60" s="22"/>
      <c r="M60" s="22"/>
      <c r="N60" s="22"/>
      <c r="O60" s="22"/>
      <c r="P60" s="22"/>
      <c r="Q60" s="22"/>
      <c r="R60" s="23"/>
      <c r="S60" s="23"/>
      <c r="T60" s="23"/>
      <c r="U60" s="23"/>
      <c r="V60" s="23"/>
      <c r="W60" s="23"/>
      <c r="X60" s="23"/>
      <c r="Y60" s="23"/>
      <c r="Z60" s="23"/>
      <c r="AA60" s="6"/>
      <c r="AB60" s="6"/>
      <c r="AC60" s="6"/>
      <c r="AD60" s="6"/>
    </row>
    <row r="61" spans="1:30" ht="18" customHeight="1" x14ac:dyDescent="0.2">
      <c r="A61" s="19" t="s">
        <v>117</v>
      </c>
      <c r="B61" s="24" t="s">
        <v>95</v>
      </c>
      <c r="C61" s="24"/>
      <c r="D61" s="24" t="s">
        <v>48</v>
      </c>
      <c r="E61" s="25">
        <v>1</v>
      </c>
      <c r="F61" s="19"/>
      <c r="G61" s="26">
        <v>0</v>
      </c>
      <c r="H61" s="28"/>
      <c r="I61" s="28"/>
      <c r="J61" s="21">
        <f t="shared" si="0"/>
        <v>0</v>
      </c>
      <c r="K61" s="22"/>
      <c r="L61" s="22"/>
      <c r="M61" s="22"/>
      <c r="N61" s="22"/>
      <c r="O61" s="22"/>
      <c r="P61" s="22"/>
      <c r="Q61" s="22"/>
      <c r="R61" s="23"/>
      <c r="S61" s="23"/>
      <c r="T61" s="23"/>
      <c r="U61" s="23"/>
      <c r="V61" s="23"/>
      <c r="W61" s="23"/>
      <c r="X61" s="23"/>
      <c r="Y61" s="23"/>
      <c r="Z61" s="23"/>
      <c r="AA61" s="6"/>
      <c r="AB61" s="6"/>
      <c r="AC61" s="6"/>
      <c r="AD61" s="6"/>
    </row>
    <row r="62" spans="1:30" ht="18" customHeight="1" x14ac:dyDescent="0.2">
      <c r="A62" s="19" t="s">
        <v>118</v>
      </c>
      <c r="B62" s="24" t="s">
        <v>95</v>
      </c>
      <c r="C62" s="24"/>
      <c r="D62" s="24" t="s">
        <v>22</v>
      </c>
      <c r="E62" s="25">
        <v>1</v>
      </c>
      <c r="F62" s="19" t="s">
        <v>119</v>
      </c>
      <c r="G62" s="26">
        <v>0</v>
      </c>
      <c r="H62" s="28">
        <v>770.75</v>
      </c>
      <c r="I62" s="28">
        <v>3083.01</v>
      </c>
      <c r="J62" s="21">
        <f t="shared" si="0"/>
        <v>3853.76</v>
      </c>
      <c r="K62" s="22"/>
      <c r="L62" s="22"/>
      <c r="M62" s="22"/>
      <c r="N62" s="22"/>
      <c r="O62" s="22"/>
      <c r="P62" s="22"/>
      <c r="Q62" s="22"/>
      <c r="R62" s="23"/>
      <c r="S62" s="23"/>
      <c r="T62" s="23"/>
      <c r="U62" s="23"/>
      <c r="V62" s="23"/>
      <c r="W62" s="23"/>
      <c r="X62" s="23"/>
      <c r="Y62" s="23"/>
      <c r="Z62" s="23"/>
      <c r="AA62" s="6"/>
      <c r="AB62" s="6"/>
      <c r="AC62" s="6"/>
      <c r="AD62" s="6"/>
    </row>
    <row r="63" spans="1:30" ht="18" customHeight="1" x14ac:dyDescent="0.2">
      <c r="A63" s="19" t="s">
        <v>120</v>
      </c>
      <c r="B63" s="24" t="s">
        <v>95</v>
      </c>
      <c r="C63" s="24"/>
      <c r="D63" s="24" t="s">
        <v>22</v>
      </c>
      <c r="E63" s="25">
        <v>1</v>
      </c>
      <c r="F63" s="19" t="s">
        <v>121</v>
      </c>
      <c r="G63" s="26">
        <v>0</v>
      </c>
      <c r="H63" s="28">
        <v>770.75</v>
      </c>
      <c r="I63" s="28">
        <v>3083.01</v>
      </c>
      <c r="J63" s="21">
        <f t="shared" si="0"/>
        <v>3853.76</v>
      </c>
      <c r="K63" s="22"/>
      <c r="L63" s="22"/>
      <c r="M63" s="22"/>
      <c r="N63" s="22"/>
      <c r="O63" s="22"/>
      <c r="P63" s="22"/>
      <c r="Q63" s="22"/>
      <c r="R63" s="23"/>
      <c r="S63" s="23"/>
      <c r="T63" s="23"/>
      <c r="U63" s="23"/>
      <c r="V63" s="23"/>
      <c r="W63" s="23"/>
      <c r="X63" s="23"/>
      <c r="Y63" s="23"/>
      <c r="Z63" s="23"/>
      <c r="AA63" s="6"/>
      <c r="AB63" s="6"/>
      <c r="AC63" s="6"/>
      <c r="AD63" s="6"/>
    </row>
    <row r="64" spans="1:30" ht="18" customHeight="1" x14ac:dyDescent="0.2">
      <c r="A64" s="19" t="s">
        <v>122</v>
      </c>
      <c r="B64" s="24" t="s">
        <v>95</v>
      </c>
      <c r="C64" s="24"/>
      <c r="D64" s="24" t="s">
        <v>22</v>
      </c>
      <c r="E64" s="25">
        <v>1</v>
      </c>
      <c r="F64" s="19" t="s">
        <v>123</v>
      </c>
      <c r="G64" s="26">
        <v>0</v>
      </c>
      <c r="H64" s="28">
        <v>770.75</v>
      </c>
      <c r="I64" s="28">
        <v>3083.01</v>
      </c>
      <c r="J64" s="21">
        <f t="shared" si="0"/>
        <v>3853.76</v>
      </c>
      <c r="K64" s="22"/>
      <c r="L64" s="22"/>
      <c r="M64" s="22"/>
      <c r="N64" s="22"/>
      <c r="O64" s="22"/>
      <c r="P64" s="22"/>
      <c r="Q64" s="22"/>
      <c r="R64" s="23"/>
      <c r="S64" s="23"/>
      <c r="T64" s="23"/>
      <c r="U64" s="23"/>
      <c r="V64" s="23"/>
      <c r="W64" s="23"/>
      <c r="X64" s="23"/>
      <c r="Y64" s="23"/>
      <c r="Z64" s="23"/>
      <c r="AA64" s="6"/>
      <c r="AB64" s="6"/>
      <c r="AC64" s="6"/>
      <c r="AD64" s="6"/>
    </row>
    <row r="65" spans="1:30" ht="18" customHeight="1" x14ac:dyDescent="0.2">
      <c r="A65" s="19" t="s">
        <v>124</v>
      </c>
      <c r="B65" s="24" t="s">
        <v>125</v>
      </c>
      <c r="C65" s="24"/>
      <c r="D65" s="24" t="s">
        <v>22</v>
      </c>
      <c r="E65" s="25">
        <v>1</v>
      </c>
      <c r="F65" s="19" t="s">
        <v>126</v>
      </c>
      <c r="G65" s="26">
        <v>0</v>
      </c>
      <c r="H65" s="28">
        <v>500.99</v>
      </c>
      <c r="I65" s="28">
        <v>2003.96</v>
      </c>
      <c r="J65" s="21">
        <f t="shared" si="0"/>
        <v>2504.9499999999998</v>
      </c>
      <c r="K65" s="22"/>
      <c r="L65" s="22"/>
      <c r="M65" s="22"/>
      <c r="N65" s="22"/>
      <c r="O65" s="22"/>
      <c r="P65" s="22"/>
      <c r="Q65" s="22"/>
      <c r="R65" s="23"/>
      <c r="S65" s="23"/>
      <c r="T65" s="23"/>
      <c r="U65" s="23"/>
      <c r="V65" s="23"/>
      <c r="W65" s="23"/>
      <c r="X65" s="23"/>
      <c r="Y65" s="23"/>
      <c r="Z65" s="23"/>
      <c r="AA65" s="6"/>
      <c r="AB65" s="6"/>
      <c r="AC65" s="6"/>
      <c r="AD65" s="6"/>
    </row>
    <row r="66" spans="1:30" ht="18" customHeight="1" x14ac:dyDescent="0.2">
      <c r="A66" s="19" t="s">
        <v>127</v>
      </c>
      <c r="B66" s="24" t="s">
        <v>125</v>
      </c>
      <c r="C66" s="24"/>
      <c r="D66" s="24" t="s">
        <v>48</v>
      </c>
      <c r="E66" s="25">
        <v>1</v>
      </c>
      <c r="F66" s="19"/>
      <c r="G66" s="26">
        <v>0</v>
      </c>
      <c r="H66" s="28"/>
      <c r="I66" s="28"/>
      <c r="J66" s="21">
        <f t="shared" si="0"/>
        <v>0</v>
      </c>
      <c r="K66" s="22"/>
      <c r="L66" s="22"/>
      <c r="M66" s="22"/>
      <c r="N66" s="22"/>
      <c r="O66" s="22"/>
      <c r="P66" s="22"/>
      <c r="Q66" s="22"/>
      <c r="R66" s="23"/>
      <c r="S66" s="23"/>
      <c r="T66" s="23"/>
      <c r="U66" s="23"/>
      <c r="V66" s="23"/>
      <c r="W66" s="23"/>
      <c r="X66" s="23"/>
      <c r="Y66" s="23"/>
      <c r="Z66" s="23"/>
      <c r="AA66" s="6"/>
      <c r="AB66" s="6"/>
      <c r="AC66" s="6"/>
      <c r="AD66" s="6"/>
    </row>
    <row r="67" spans="1:30" ht="18" customHeight="1" x14ac:dyDescent="0.2">
      <c r="A67" s="19" t="s">
        <v>128</v>
      </c>
      <c r="B67" s="24" t="s">
        <v>125</v>
      </c>
      <c r="C67" s="24"/>
      <c r="D67" s="24" t="s">
        <v>22</v>
      </c>
      <c r="E67" s="25">
        <v>1</v>
      </c>
      <c r="F67" s="19" t="s">
        <v>129</v>
      </c>
      <c r="G67" s="26">
        <v>0</v>
      </c>
      <c r="H67" s="28">
        <v>500.99</v>
      </c>
      <c r="I67" s="28">
        <v>2003.96</v>
      </c>
      <c r="J67" s="21">
        <f t="shared" si="0"/>
        <v>2504.9499999999998</v>
      </c>
      <c r="K67" s="22"/>
      <c r="L67" s="22"/>
      <c r="M67" s="22"/>
      <c r="N67" s="22"/>
      <c r="O67" s="22"/>
      <c r="P67" s="22"/>
      <c r="Q67" s="22"/>
      <c r="R67" s="23"/>
      <c r="S67" s="23"/>
      <c r="T67" s="23"/>
      <c r="U67" s="23"/>
      <c r="V67" s="23"/>
      <c r="W67" s="23"/>
      <c r="X67" s="23"/>
      <c r="Y67" s="23"/>
      <c r="Z67" s="23"/>
      <c r="AA67" s="6"/>
      <c r="AB67" s="6"/>
      <c r="AC67" s="6"/>
      <c r="AD67" s="6"/>
    </row>
    <row r="68" spans="1:30" ht="18" customHeight="1" x14ac:dyDescent="0.2">
      <c r="A68" s="19" t="s">
        <v>130</v>
      </c>
      <c r="B68" s="24" t="s">
        <v>125</v>
      </c>
      <c r="C68" s="24"/>
      <c r="D68" s="24" t="s">
        <v>22</v>
      </c>
      <c r="E68" s="25">
        <v>1</v>
      </c>
      <c r="F68" s="19" t="s">
        <v>131</v>
      </c>
      <c r="G68" s="26">
        <v>0</v>
      </c>
      <c r="H68" s="28">
        <v>500.99</v>
      </c>
      <c r="I68" s="28">
        <v>2003.96</v>
      </c>
      <c r="J68" s="21">
        <f t="shared" si="0"/>
        <v>2504.9499999999998</v>
      </c>
      <c r="K68" s="22"/>
      <c r="L68" s="22"/>
      <c r="M68" s="22"/>
      <c r="N68" s="22"/>
      <c r="O68" s="22"/>
      <c r="P68" s="22"/>
      <c r="Q68" s="22"/>
      <c r="R68" s="23"/>
      <c r="S68" s="23"/>
      <c r="T68" s="23"/>
      <c r="U68" s="23"/>
      <c r="V68" s="23"/>
      <c r="W68" s="23"/>
      <c r="X68" s="23"/>
      <c r="Y68" s="23"/>
      <c r="Z68" s="23"/>
      <c r="AA68" s="6"/>
      <c r="AB68" s="6"/>
      <c r="AC68" s="6"/>
      <c r="AD68" s="6"/>
    </row>
    <row r="69" spans="1:30" ht="18" customHeight="1" x14ac:dyDescent="0.2">
      <c r="A69" s="19" t="s">
        <v>132</v>
      </c>
      <c r="B69" s="24" t="s">
        <v>125</v>
      </c>
      <c r="C69" s="24"/>
      <c r="D69" s="24" t="s">
        <v>22</v>
      </c>
      <c r="E69" s="25">
        <v>1</v>
      </c>
      <c r="F69" s="19" t="s">
        <v>133</v>
      </c>
      <c r="G69" s="26">
        <v>0</v>
      </c>
      <c r="H69" s="28">
        <v>500.99</v>
      </c>
      <c r="I69" s="28">
        <v>2003.96</v>
      </c>
      <c r="J69" s="21">
        <f t="shared" si="0"/>
        <v>2504.9499999999998</v>
      </c>
      <c r="K69" s="22"/>
      <c r="L69" s="22"/>
      <c r="M69" s="22"/>
      <c r="N69" s="22"/>
      <c r="O69" s="22"/>
      <c r="P69" s="22"/>
      <c r="Q69" s="22"/>
      <c r="R69" s="23"/>
      <c r="S69" s="23"/>
      <c r="T69" s="23"/>
      <c r="U69" s="23"/>
      <c r="V69" s="23"/>
      <c r="W69" s="23"/>
      <c r="X69" s="23"/>
      <c r="Y69" s="23"/>
      <c r="Z69" s="23"/>
      <c r="AA69" s="6"/>
      <c r="AB69" s="6"/>
      <c r="AC69" s="6"/>
      <c r="AD69" s="6"/>
    </row>
    <row r="70" spans="1:30" ht="18" customHeight="1" x14ac:dyDescent="0.2">
      <c r="A70" s="19" t="s">
        <v>134</v>
      </c>
      <c r="B70" s="24" t="s">
        <v>125</v>
      </c>
      <c r="C70" s="24"/>
      <c r="D70" s="24" t="s">
        <v>22</v>
      </c>
      <c r="E70" s="25">
        <v>1</v>
      </c>
      <c r="F70" s="19" t="s">
        <v>135</v>
      </c>
      <c r="G70" s="26">
        <v>0</v>
      </c>
      <c r="H70" s="28">
        <v>500.99</v>
      </c>
      <c r="I70" s="28">
        <v>2003.96</v>
      </c>
      <c r="J70" s="21">
        <f t="shared" si="0"/>
        <v>2504.9499999999998</v>
      </c>
      <c r="K70" s="22"/>
      <c r="L70" s="22"/>
      <c r="M70" s="22"/>
      <c r="N70" s="22"/>
      <c r="O70" s="22"/>
      <c r="P70" s="22"/>
      <c r="Q70" s="22"/>
      <c r="R70" s="23"/>
      <c r="S70" s="23"/>
      <c r="T70" s="23"/>
      <c r="U70" s="23"/>
      <c r="V70" s="23"/>
      <c r="W70" s="23"/>
      <c r="X70" s="23"/>
      <c r="Y70" s="23"/>
      <c r="Z70" s="23"/>
      <c r="AA70" s="6"/>
      <c r="AB70" s="6"/>
      <c r="AC70" s="6"/>
      <c r="AD70" s="6"/>
    </row>
    <row r="71" spans="1:30" ht="18" customHeight="1" x14ac:dyDescent="0.2">
      <c r="A71" s="19" t="s">
        <v>136</v>
      </c>
      <c r="B71" s="24" t="s">
        <v>125</v>
      </c>
      <c r="C71" s="24"/>
      <c r="D71" s="24" t="s">
        <v>22</v>
      </c>
      <c r="E71" s="25">
        <v>1</v>
      </c>
      <c r="F71" s="19" t="s">
        <v>137</v>
      </c>
      <c r="G71" s="26">
        <v>0</v>
      </c>
      <c r="H71" s="28">
        <v>500.99</v>
      </c>
      <c r="I71" s="28">
        <v>2003.96</v>
      </c>
      <c r="J71" s="21">
        <f t="shared" ref="J71:J82" si="1">SUM(G71:I71)</f>
        <v>2504.9499999999998</v>
      </c>
      <c r="K71" s="22"/>
      <c r="L71" s="22"/>
      <c r="M71" s="22"/>
      <c r="N71" s="22"/>
      <c r="O71" s="22"/>
      <c r="P71" s="22"/>
      <c r="Q71" s="22"/>
      <c r="R71" s="23"/>
      <c r="S71" s="23"/>
      <c r="T71" s="23"/>
      <c r="U71" s="23"/>
      <c r="V71" s="23"/>
      <c r="W71" s="23"/>
      <c r="X71" s="23"/>
      <c r="Y71" s="23"/>
      <c r="Z71" s="23"/>
      <c r="AA71" s="6"/>
      <c r="AB71" s="6"/>
      <c r="AC71" s="6"/>
      <c r="AD71" s="6"/>
    </row>
    <row r="72" spans="1:30" ht="18" customHeight="1" x14ac:dyDescent="0.2">
      <c r="A72" s="19" t="s">
        <v>138</v>
      </c>
      <c r="B72" s="24" t="s">
        <v>125</v>
      </c>
      <c r="C72" s="24"/>
      <c r="D72" s="24" t="s">
        <v>48</v>
      </c>
      <c r="E72" s="25">
        <v>1</v>
      </c>
      <c r="F72" s="19"/>
      <c r="G72" s="26">
        <v>0</v>
      </c>
      <c r="H72" s="28"/>
      <c r="I72" s="28"/>
      <c r="J72" s="21">
        <f t="shared" si="1"/>
        <v>0</v>
      </c>
      <c r="K72" s="22"/>
      <c r="L72" s="22"/>
      <c r="M72" s="22"/>
      <c r="N72" s="22"/>
      <c r="O72" s="22"/>
      <c r="P72" s="22"/>
      <c r="Q72" s="22"/>
      <c r="R72" s="23"/>
      <c r="S72" s="23"/>
      <c r="T72" s="23"/>
      <c r="U72" s="23"/>
      <c r="V72" s="23"/>
      <c r="W72" s="23"/>
      <c r="X72" s="23"/>
      <c r="Y72" s="23"/>
      <c r="Z72" s="23"/>
      <c r="AA72" s="6"/>
      <c r="AB72" s="6"/>
      <c r="AC72" s="6"/>
      <c r="AD72" s="6"/>
    </row>
    <row r="73" spans="1:30" ht="18" customHeight="1" x14ac:dyDescent="0.2">
      <c r="A73" s="19" t="s">
        <v>139</v>
      </c>
      <c r="B73" s="24" t="s">
        <v>125</v>
      </c>
      <c r="C73" s="24"/>
      <c r="D73" s="24" t="s">
        <v>48</v>
      </c>
      <c r="E73" s="25">
        <v>1</v>
      </c>
      <c r="F73" s="19"/>
      <c r="G73" s="26">
        <v>0</v>
      </c>
      <c r="H73" s="28"/>
      <c r="I73" s="28"/>
      <c r="J73" s="21">
        <f t="shared" si="1"/>
        <v>0</v>
      </c>
      <c r="K73" s="22"/>
      <c r="L73" s="22"/>
      <c r="M73" s="22"/>
      <c r="N73" s="22"/>
      <c r="O73" s="22"/>
      <c r="P73" s="22"/>
      <c r="Q73" s="22"/>
      <c r="R73" s="23"/>
      <c r="S73" s="23"/>
      <c r="T73" s="23"/>
      <c r="U73" s="23"/>
      <c r="V73" s="23"/>
      <c r="W73" s="23"/>
      <c r="X73" s="23"/>
      <c r="Y73" s="23"/>
      <c r="Z73" s="23"/>
      <c r="AA73" s="6"/>
      <c r="AB73" s="6"/>
      <c r="AC73" s="6"/>
      <c r="AD73" s="6"/>
    </row>
    <row r="74" spans="1:30" ht="18" customHeight="1" x14ac:dyDescent="0.2">
      <c r="A74" s="19" t="s">
        <v>140</v>
      </c>
      <c r="B74" s="24" t="s">
        <v>125</v>
      </c>
      <c r="C74" s="24"/>
      <c r="D74" s="24" t="s">
        <v>22</v>
      </c>
      <c r="E74" s="25">
        <v>1</v>
      </c>
      <c r="F74" s="19" t="s">
        <v>141</v>
      </c>
      <c r="G74" s="26">
        <v>0</v>
      </c>
      <c r="H74" s="28">
        <v>500.99</v>
      </c>
      <c r="I74" s="28">
        <v>2003.96</v>
      </c>
      <c r="J74" s="21">
        <f t="shared" si="1"/>
        <v>2504.9499999999998</v>
      </c>
      <c r="K74" s="22"/>
      <c r="L74" s="22"/>
      <c r="M74" s="22"/>
      <c r="N74" s="22"/>
      <c r="O74" s="22"/>
      <c r="P74" s="22"/>
      <c r="Q74" s="22"/>
      <c r="R74" s="23"/>
      <c r="S74" s="23"/>
      <c r="T74" s="23"/>
      <c r="U74" s="23"/>
      <c r="V74" s="23"/>
      <c r="W74" s="23"/>
      <c r="X74" s="23"/>
      <c r="Y74" s="23"/>
      <c r="Z74" s="23"/>
      <c r="AA74" s="6"/>
      <c r="AB74" s="6"/>
      <c r="AC74" s="6"/>
      <c r="AD74" s="6"/>
    </row>
    <row r="75" spans="1:30" ht="18" customHeight="1" x14ac:dyDescent="0.2">
      <c r="A75" s="19" t="s">
        <v>140</v>
      </c>
      <c r="B75" s="24" t="s">
        <v>125</v>
      </c>
      <c r="C75" s="24"/>
      <c r="D75" s="24" t="s">
        <v>22</v>
      </c>
      <c r="E75" s="25">
        <v>1</v>
      </c>
      <c r="F75" s="19" t="s">
        <v>142</v>
      </c>
      <c r="G75" s="26">
        <v>0</v>
      </c>
      <c r="H75" s="28">
        <v>500.99</v>
      </c>
      <c r="I75" s="28">
        <v>2003.96</v>
      </c>
      <c r="J75" s="21">
        <f t="shared" si="1"/>
        <v>2504.9499999999998</v>
      </c>
      <c r="K75" s="22"/>
      <c r="L75" s="22"/>
      <c r="M75" s="22"/>
      <c r="N75" s="22"/>
      <c r="O75" s="22"/>
      <c r="P75" s="22"/>
      <c r="Q75" s="22"/>
      <c r="R75" s="23"/>
      <c r="S75" s="23"/>
      <c r="T75" s="23"/>
      <c r="U75" s="23"/>
      <c r="V75" s="23"/>
      <c r="W75" s="23"/>
      <c r="X75" s="23"/>
      <c r="Y75" s="23"/>
      <c r="Z75" s="23"/>
      <c r="AA75" s="6"/>
      <c r="AB75" s="6"/>
      <c r="AC75" s="6"/>
      <c r="AD75" s="6"/>
    </row>
    <row r="76" spans="1:30" ht="18" customHeight="1" x14ac:dyDescent="0.2">
      <c r="A76" s="19" t="s">
        <v>139</v>
      </c>
      <c r="B76" s="24" t="s">
        <v>125</v>
      </c>
      <c r="C76" s="24"/>
      <c r="D76" s="24" t="s">
        <v>22</v>
      </c>
      <c r="E76" s="25">
        <v>1</v>
      </c>
      <c r="F76" s="19" t="s">
        <v>143</v>
      </c>
      <c r="G76" s="26">
        <v>0</v>
      </c>
      <c r="H76" s="28">
        <v>500.99</v>
      </c>
      <c r="I76" s="28">
        <v>2003.96</v>
      </c>
      <c r="J76" s="21">
        <f t="shared" si="1"/>
        <v>2504.9499999999998</v>
      </c>
      <c r="K76" s="22"/>
      <c r="L76" s="22"/>
      <c r="M76" s="22"/>
      <c r="N76" s="22"/>
      <c r="O76" s="22"/>
      <c r="P76" s="22"/>
      <c r="Q76" s="22"/>
      <c r="R76" s="23"/>
      <c r="S76" s="23"/>
      <c r="T76" s="23"/>
      <c r="U76" s="23"/>
      <c r="V76" s="23"/>
      <c r="W76" s="23"/>
      <c r="X76" s="23"/>
      <c r="Y76" s="23"/>
      <c r="Z76" s="23"/>
      <c r="AA76" s="6"/>
      <c r="AB76" s="6"/>
      <c r="AC76" s="6"/>
      <c r="AD76" s="6"/>
    </row>
    <row r="77" spans="1:30" ht="18" customHeight="1" x14ac:dyDescent="0.2">
      <c r="A77" s="19" t="s">
        <v>144</v>
      </c>
      <c r="B77" s="24" t="s">
        <v>145</v>
      </c>
      <c r="C77" s="24"/>
      <c r="D77" s="24" t="s">
        <v>22</v>
      </c>
      <c r="E77" s="25">
        <v>1</v>
      </c>
      <c r="F77" s="19" t="s">
        <v>342</v>
      </c>
      <c r="G77" s="26">
        <v>0</v>
      </c>
      <c r="H77" s="28">
        <v>308.3</v>
      </c>
      <c r="I77" s="28">
        <v>1233.21</v>
      </c>
      <c r="J77" s="21">
        <f t="shared" si="1"/>
        <v>1541.51</v>
      </c>
      <c r="K77" s="22"/>
      <c r="L77" s="22"/>
      <c r="M77" s="22"/>
      <c r="N77" s="22"/>
      <c r="O77" s="22"/>
      <c r="P77" s="22"/>
      <c r="Q77" s="22"/>
      <c r="R77" s="23"/>
      <c r="S77" s="23"/>
      <c r="T77" s="23"/>
      <c r="U77" s="23"/>
      <c r="V77" s="23"/>
      <c r="W77" s="23"/>
      <c r="X77" s="23"/>
      <c r="Y77" s="23"/>
      <c r="Z77" s="23"/>
      <c r="AA77" s="6"/>
      <c r="AB77" s="6"/>
      <c r="AC77" s="6"/>
      <c r="AD77" s="6"/>
    </row>
    <row r="78" spans="1:30" ht="18" customHeight="1" x14ac:dyDescent="0.2">
      <c r="A78" s="19" t="s">
        <v>147</v>
      </c>
      <c r="B78" s="24" t="s">
        <v>145</v>
      </c>
      <c r="C78" s="24"/>
      <c r="D78" s="24" t="s">
        <v>22</v>
      </c>
      <c r="E78" s="25">
        <v>1</v>
      </c>
      <c r="F78" s="19" t="s">
        <v>148</v>
      </c>
      <c r="G78" s="26">
        <v>0</v>
      </c>
      <c r="H78" s="28">
        <v>308.3</v>
      </c>
      <c r="I78" s="28">
        <v>1233.21</v>
      </c>
      <c r="J78" s="21">
        <f t="shared" si="1"/>
        <v>1541.51</v>
      </c>
      <c r="K78" s="22"/>
      <c r="L78" s="22"/>
      <c r="M78" s="22"/>
      <c r="N78" s="22"/>
      <c r="O78" s="22"/>
      <c r="P78" s="22"/>
      <c r="Q78" s="22"/>
      <c r="R78" s="23"/>
      <c r="S78" s="23"/>
      <c r="T78" s="23"/>
      <c r="U78" s="23"/>
      <c r="V78" s="23"/>
      <c r="W78" s="23"/>
      <c r="X78" s="23"/>
      <c r="Y78" s="23"/>
      <c r="Z78" s="23"/>
      <c r="AA78" s="6"/>
      <c r="AB78" s="6"/>
      <c r="AC78" s="6"/>
      <c r="AD78" s="6"/>
    </row>
    <row r="79" spans="1:30" ht="18" customHeight="1" x14ac:dyDescent="0.2">
      <c r="A79" s="19" t="s">
        <v>149</v>
      </c>
      <c r="B79" s="24" t="s">
        <v>145</v>
      </c>
      <c r="C79" s="24"/>
      <c r="D79" s="24" t="s">
        <v>22</v>
      </c>
      <c r="E79" s="25">
        <v>1</v>
      </c>
      <c r="F79" s="19" t="s">
        <v>150</v>
      </c>
      <c r="G79" s="26">
        <v>0</v>
      </c>
      <c r="H79" s="28">
        <v>308.3</v>
      </c>
      <c r="I79" s="28">
        <v>1233.21</v>
      </c>
      <c r="J79" s="21">
        <f t="shared" si="1"/>
        <v>1541.51</v>
      </c>
      <c r="K79" s="22"/>
      <c r="L79" s="22"/>
      <c r="M79" s="22"/>
      <c r="N79" s="22"/>
      <c r="O79" s="22"/>
      <c r="P79" s="22"/>
      <c r="Q79" s="22"/>
      <c r="R79" s="23"/>
      <c r="S79" s="23"/>
      <c r="T79" s="23"/>
      <c r="U79" s="23"/>
      <c r="V79" s="23"/>
      <c r="W79" s="23"/>
      <c r="X79" s="23"/>
      <c r="Y79" s="23"/>
      <c r="Z79" s="23"/>
      <c r="AA79" s="6"/>
      <c r="AB79" s="6"/>
      <c r="AC79" s="6"/>
      <c r="AD79" s="6"/>
    </row>
    <row r="80" spans="1:30" ht="18" customHeight="1" x14ac:dyDescent="0.2">
      <c r="A80" s="19" t="s">
        <v>151</v>
      </c>
      <c r="B80" s="24" t="s">
        <v>152</v>
      </c>
      <c r="C80" s="24"/>
      <c r="D80" s="24" t="s">
        <v>22</v>
      </c>
      <c r="E80" s="25">
        <v>1</v>
      </c>
      <c r="F80" s="19" t="s">
        <v>153</v>
      </c>
      <c r="G80" s="26">
        <v>0</v>
      </c>
      <c r="H80" s="28">
        <v>269.76</v>
      </c>
      <c r="I80" s="28">
        <v>1079.06</v>
      </c>
      <c r="J80" s="21">
        <f t="shared" si="1"/>
        <v>1348.82</v>
      </c>
      <c r="K80" s="22"/>
      <c r="L80" s="22"/>
      <c r="M80" s="22"/>
      <c r="N80" s="22"/>
      <c r="O80" s="22"/>
      <c r="P80" s="22"/>
      <c r="Q80" s="22"/>
      <c r="R80" s="23"/>
      <c r="S80" s="23"/>
      <c r="T80" s="23"/>
      <c r="U80" s="23"/>
      <c r="V80" s="23"/>
      <c r="W80" s="23"/>
      <c r="X80" s="23"/>
      <c r="Y80" s="23"/>
      <c r="Z80" s="23"/>
      <c r="AA80" s="6"/>
      <c r="AB80" s="6"/>
      <c r="AC80" s="6"/>
      <c r="AD80" s="6"/>
    </row>
    <row r="81" spans="1:30" ht="18" customHeight="1" x14ac:dyDescent="0.2">
      <c r="A81" s="19" t="s">
        <v>151</v>
      </c>
      <c r="B81" s="24" t="s">
        <v>152</v>
      </c>
      <c r="C81" s="24"/>
      <c r="D81" s="24" t="s">
        <v>22</v>
      </c>
      <c r="E81" s="25">
        <v>1</v>
      </c>
      <c r="F81" s="19" t="s">
        <v>154</v>
      </c>
      <c r="G81" s="26">
        <v>0</v>
      </c>
      <c r="H81" s="28">
        <v>269.76</v>
      </c>
      <c r="I81" s="28">
        <v>1079.06</v>
      </c>
      <c r="J81" s="21">
        <f t="shared" si="1"/>
        <v>1348.82</v>
      </c>
      <c r="K81" s="22"/>
      <c r="L81" s="22"/>
      <c r="M81" s="22"/>
      <c r="N81" s="22"/>
      <c r="O81" s="22"/>
      <c r="P81" s="22"/>
      <c r="Q81" s="22"/>
      <c r="R81" s="23"/>
      <c r="S81" s="23"/>
      <c r="T81" s="23"/>
      <c r="U81" s="23"/>
      <c r="V81" s="23"/>
      <c r="W81" s="23"/>
      <c r="X81" s="23"/>
      <c r="Y81" s="23"/>
      <c r="Z81" s="23"/>
      <c r="AA81" s="6"/>
      <c r="AB81" s="6"/>
      <c r="AC81" s="6"/>
      <c r="AD81" s="6"/>
    </row>
    <row r="82" spans="1:30" ht="18" customHeight="1" x14ac:dyDescent="0.2">
      <c r="A82" s="19" t="s">
        <v>155</v>
      </c>
      <c r="B82" s="24" t="s">
        <v>152</v>
      </c>
      <c r="C82" s="24"/>
      <c r="D82" s="24" t="s">
        <v>22</v>
      </c>
      <c r="E82" s="25">
        <v>1</v>
      </c>
      <c r="F82" s="19" t="s">
        <v>156</v>
      </c>
      <c r="G82" s="26">
        <v>0</v>
      </c>
      <c r="H82" s="28">
        <v>269.77999999999997</v>
      </c>
      <c r="I82" s="28">
        <v>1079.06</v>
      </c>
      <c r="J82" s="21">
        <f t="shared" si="1"/>
        <v>1348.84</v>
      </c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23"/>
      <c r="W82" s="23"/>
      <c r="X82" s="23"/>
      <c r="Y82" s="23"/>
      <c r="Z82" s="23"/>
      <c r="AA82" s="6"/>
      <c r="AB82" s="6"/>
      <c r="AC82" s="6"/>
      <c r="AD82" s="6"/>
    </row>
    <row r="83" spans="1:30" ht="35.1" customHeight="1" x14ac:dyDescent="0.2">
      <c r="A83" s="30" t="s">
        <v>157</v>
      </c>
      <c r="B83" s="31" t="s">
        <v>158</v>
      </c>
      <c r="C83" s="32" t="s">
        <v>159</v>
      </c>
      <c r="D83" s="33" t="s">
        <v>160</v>
      </c>
      <c r="E83" s="32" t="s">
        <v>161</v>
      </c>
      <c r="F83" s="34"/>
      <c r="G83" s="33" t="s">
        <v>162</v>
      </c>
      <c r="H83" s="32" t="s">
        <v>163</v>
      </c>
      <c r="I83" s="32" t="s">
        <v>164</v>
      </c>
      <c r="J83" s="35" t="s">
        <v>165</v>
      </c>
      <c r="K83" s="22"/>
      <c r="L83" s="22"/>
      <c r="M83" s="22"/>
      <c r="N83" s="22"/>
      <c r="O83" s="22"/>
      <c r="P83" s="22"/>
      <c r="Q83" s="22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8" customHeight="1" x14ac:dyDescent="0.2">
      <c r="A84" s="36" t="s">
        <v>166</v>
      </c>
      <c r="B84" s="25" t="s">
        <v>17</v>
      </c>
      <c r="C84" s="37">
        <f>SUMIFS($E$7:$E$82,$B$7:$B$82,"DAS",$D$7:$D$82,"&lt;&gt;VAGO")</f>
        <v>0</v>
      </c>
      <c r="D84" s="37">
        <f>SUMIFS($E$7:$E$82,$B$7:$B$82,"DAS",$D$7:$D$82,"VAGO")</f>
        <v>1</v>
      </c>
      <c r="E84" s="37">
        <f t="shared" ref="E84:E94" si="2">C84+D84</f>
        <v>1</v>
      </c>
      <c r="F84" s="38"/>
      <c r="G84" s="39">
        <f>SUMIF($B$7:$B$82,"DAS",$G$7:$G$82)</f>
        <v>0</v>
      </c>
      <c r="H84" s="39">
        <f>SUMIF($B$7:$B$82,"DAS",$H$7:$H$82)</f>
        <v>0</v>
      </c>
      <c r="I84" s="39">
        <f>SUMIF($B$7:$B$82,"DAS",$I$7:$I$82)</f>
        <v>18000</v>
      </c>
      <c r="J84" s="40">
        <f>SUMIF($B$7:$B$82,"DAS",$J$7:$J$82)</f>
        <v>18000</v>
      </c>
      <c r="K84" s="8"/>
      <c r="L84" s="8"/>
      <c r="M84" s="8"/>
      <c r="N84" s="8"/>
      <c r="O84" s="8"/>
      <c r="P84" s="8"/>
      <c r="Q84" s="8"/>
    </row>
    <row r="85" spans="1:30" ht="18" customHeight="1" x14ac:dyDescent="0.2">
      <c r="A85" s="36" t="s">
        <v>167</v>
      </c>
      <c r="B85" s="25" t="s">
        <v>21</v>
      </c>
      <c r="C85" s="37">
        <f>SUMIFS($E$7:$E$82,$B$7:$B$82,"DAS-1",$D$7:$D$82,"&lt;&gt;VAGO")</f>
        <v>2</v>
      </c>
      <c r="D85" s="37">
        <f>SUMIFS($E$7:$E$82,$B$7:$B$82,"DAS-1",$D$7:$D$82,"VAGO")</f>
        <v>0</v>
      </c>
      <c r="E85" s="37">
        <f t="shared" si="2"/>
        <v>2</v>
      </c>
      <c r="F85" s="36"/>
      <c r="G85" s="39">
        <f>SUMIF($B$7:$B$82,"DAS-1",$G$7:$G$82)</f>
        <v>0</v>
      </c>
      <c r="H85" s="39">
        <f>SUMIF($B$7:$B$82,"DAS-1",$H$7:$H$82)</f>
        <v>5200</v>
      </c>
      <c r="I85" s="39">
        <f>SUMIF($B$7:$B$82,"DAS-1",$I$7:$I$82)</f>
        <v>20800</v>
      </c>
      <c r="J85" s="40">
        <f>SUMIF($B$7:$B$82,"DAS-1",$J$7:$J$82)</f>
        <v>26000</v>
      </c>
      <c r="K85" s="8"/>
      <c r="L85" s="8"/>
      <c r="M85" s="8"/>
      <c r="N85" s="8"/>
      <c r="O85" s="8"/>
      <c r="P85" s="8"/>
      <c r="Q85" s="8"/>
    </row>
    <row r="86" spans="1:30" ht="18" customHeight="1" x14ac:dyDescent="0.2">
      <c r="A86" s="36" t="s">
        <v>168</v>
      </c>
      <c r="B86" s="25" t="s">
        <v>27</v>
      </c>
      <c r="C86" s="37">
        <f>SUMIFS($E$7:$E$82,$B$7:$B$82,"DAS-2",$D$7:$D$82,"&lt;&gt;VAGO")</f>
        <v>5</v>
      </c>
      <c r="D86" s="37">
        <f>SUMIFS($E$7:$E$82,$B$7:$B$82,"DAS-2",$D$7:$D$82,"VAGO")</f>
        <v>0</v>
      </c>
      <c r="E86" s="37">
        <f t="shared" si="2"/>
        <v>5</v>
      </c>
      <c r="F86" s="36"/>
      <c r="G86" s="39">
        <f>SUMIF($B$7:$B$82,"DAS-2",$G$7:$G$82)</f>
        <v>0</v>
      </c>
      <c r="H86" s="39">
        <f>SUMIF($B$7:$B$82,"DAS-2",$H$7:$H$82)</f>
        <v>6782.6</v>
      </c>
      <c r="I86" s="39">
        <f>SUMIF($B$7:$B$82,"DAS-2",$I$7:$I$82)</f>
        <v>33913.049999999996</v>
      </c>
      <c r="J86" s="40">
        <f>SUMIF($B$7:$B$82,"DAS-2",$J$7:$J$82)</f>
        <v>40695.65</v>
      </c>
      <c r="K86" s="8"/>
      <c r="L86" s="8"/>
      <c r="M86" s="8"/>
      <c r="N86" s="8"/>
      <c r="O86" s="8"/>
      <c r="P86" s="8"/>
      <c r="Q86" s="8"/>
    </row>
    <row r="87" spans="1:30" ht="18" customHeight="1" x14ac:dyDescent="0.2">
      <c r="A87" s="36" t="s">
        <v>169</v>
      </c>
      <c r="B87" s="25" t="s">
        <v>39</v>
      </c>
      <c r="C87" s="37">
        <f>SUMIFS($E$7:$E$82,$B$7:$B$82,"DAS-3",$D$7:$D$82,"&lt;&gt;VAGO")</f>
        <v>5</v>
      </c>
      <c r="D87" s="37">
        <f>SUMIFS($E$7:$E$82,$B$7:$B$82,"DAS-3",$D$7:$D$82,"VAGO")</f>
        <v>2</v>
      </c>
      <c r="E87" s="37">
        <f t="shared" si="2"/>
        <v>7</v>
      </c>
      <c r="F87" s="36"/>
      <c r="G87" s="39">
        <f>SUMIF($B$7:$B$82,"DAS-3",$G$7:$G$82)</f>
        <v>0</v>
      </c>
      <c r="H87" s="39">
        <f>SUMIF($B$7:$B$82,"DAS-3",$H$7:$H$82)</f>
        <v>7129.5</v>
      </c>
      <c r="I87" s="39">
        <f>SUMIF($B$7:$B$82,"DAS-3",$I$7:$I$82)</f>
        <v>28517.820000000003</v>
      </c>
      <c r="J87" s="40">
        <f>SUMIF($B$7:$B$82,"DAS-3",$J$7:$J$82)</f>
        <v>35647.32</v>
      </c>
      <c r="K87" s="8"/>
      <c r="L87" s="8"/>
      <c r="M87" s="8"/>
      <c r="N87" s="8"/>
      <c r="O87" s="8"/>
      <c r="P87" s="8"/>
      <c r="Q87" s="8"/>
    </row>
    <row r="88" spans="1:30" ht="18" customHeight="1" x14ac:dyDescent="0.2">
      <c r="A88" s="41" t="s">
        <v>170</v>
      </c>
      <c r="B88" s="25" t="s">
        <v>53</v>
      </c>
      <c r="C88" s="37">
        <f>SUMIFS($E$7:$E$82,$B$7:$B$82,"DAS-4",$D$7:$D$82,"&lt;&gt;VAGO")</f>
        <v>11</v>
      </c>
      <c r="D88" s="37">
        <f>SUMIFS($E$7:$E$82,$B$7:$B$82,"DAS-4",$D$7:$D$82,"VAGO")</f>
        <v>4</v>
      </c>
      <c r="E88" s="37">
        <f t="shared" si="2"/>
        <v>15</v>
      </c>
      <c r="F88" s="41"/>
      <c r="G88" s="39">
        <f>SUMIF($B$7:$B$82,"DAS-4",$G$7:$G$82)</f>
        <v>0</v>
      </c>
      <c r="H88" s="39">
        <f>SUMIF($B$7:$B$82,"DAS-4",$H$7:$H$82)</f>
        <v>15723.360000000002</v>
      </c>
      <c r="I88" s="39">
        <f>SUMIF($B$7:$B$82,"DAS-4",$I$7:$I$82)</f>
        <v>62893.32</v>
      </c>
      <c r="J88" s="40">
        <f>SUMIF($B$7:$B$82,"DAS-4",$J$7:$J$82)</f>
        <v>78616.679999999993</v>
      </c>
      <c r="K88" s="8"/>
      <c r="L88" s="8"/>
      <c r="M88" s="8"/>
      <c r="N88" s="8"/>
      <c r="O88" s="8"/>
      <c r="P88" s="8"/>
      <c r="Q88" s="8"/>
    </row>
    <row r="89" spans="1:30" ht="18" customHeight="1" x14ac:dyDescent="0.2">
      <c r="A89" s="41" t="s">
        <v>171</v>
      </c>
      <c r="B89" s="25" t="s">
        <v>78</v>
      </c>
      <c r="C89" s="37">
        <f>SUMIFS($E$7:$E$82,$B$7:$B$82,"DAS-5",$D$7:$D$82,"&lt;&gt;VAGO")</f>
        <v>6</v>
      </c>
      <c r="D89" s="37">
        <f>SUMIFS($E$7:$E$82,$B$7:$B$82,"DAS-5",$D$7:$D$82,"VAGO")</f>
        <v>4</v>
      </c>
      <c r="E89" s="37">
        <f t="shared" si="2"/>
        <v>10</v>
      </c>
      <c r="F89" s="41"/>
      <c r="G89" s="39">
        <f>SUMIF($B$7:$B$82,"DAS-5",$G$7:$G$82)</f>
        <v>0</v>
      </c>
      <c r="H89" s="39">
        <f>SUMIF($B$7:$B$82,"DAS-5",$H$7:$H$82)</f>
        <v>5395.2999999999993</v>
      </c>
      <c r="I89" s="39">
        <f>SUMIF($B$7:$B$82,"DAS-5",$I$7:$I$82)</f>
        <v>25897.26</v>
      </c>
      <c r="J89" s="40">
        <f>SUMIF($B$7:$B$82,"DAS-5",$J$7:$J$82)</f>
        <v>31292.560000000001</v>
      </c>
      <c r="K89" s="8"/>
      <c r="L89" s="8"/>
      <c r="M89" s="8"/>
      <c r="N89" s="8"/>
      <c r="O89" s="8"/>
      <c r="P89" s="8"/>
      <c r="Q89" s="8"/>
    </row>
    <row r="90" spans="1:30" ht="18" customHeight="1" x14ac:dyDescent="0.2">
      <c r="A90" s="41" t="s">
        <v>172</v>
      </c>
      <c r="B90" s="25" t="s">
        <v>93</v>
      </c>
      <c r="C90" s="37">
        <f>SUMIFS($E$7:$E$82,$B$7:$B$82,"CAA-1",$D$7:$D$82,"&lt;&gt;VAGO")</f>
        <v>0</v>
      </c>
      <c r="D90" s="37">
        <f>SUMIFS($E$7:$E$82,$B$7:$B$82,"CAA-1",$D$7:$D$82,"VAGO")</f>
        <v>1</v>
      </c>
      <c r="E90" s="37">
        <f t="shared" si="2"/>
        <v>1</v>
      </c>
      <c r="F90" s="41"/>
      <c r="G90" s="39">
        <f>SUMIF($B$7:$B$82,"CAA-1",$G$7:$G$82)</f>
        <v>0</v>
      </c>
      <c r="H90" s="39">
        <f>SUMIF($B$7:$B$82,"CAA-1",$H$7:$H$82)</f>
        <v>0</v>
      </c>
      <c r="I90" s="39">
        <f>SUMIF($B$7:$B$82,"CAA-1",$I$7:$I$82)</f>
        <v>0</v>
      </c>
      <c r="J90" s="40">
        <f>SUMIF($B$7:$B$82,"CAA-1",$J$7:$J$82)</f>
        <v>0</v>
      </c>
      <c r="K90" s="8"/>
      <c r="L90" s="8"/>
      <c r="M90" s="8"/>
      <c r="N90" s="8"/>
      <c r="O90" s="8"/>
      <c r="P90" s="8"/>
      <c r="Q90" s="8"/>
    </row>
    <row r="91" spans="1:30" ht="18" customHeight="1" x14ac:dyDescent="0.2">
      <c r="A91" s="41" t="s">
        <v>173</v>
      </c>
      <c r="B91" s="25" t="s">
        <v>95</v>
      </c>
      <c r="C91" s="37">
        <f>SUMIFS($E$7:$E$82,$B$7:$B$82,"CAA-2",$D$7:$D$82,"&lt;&gt;VAGO")</f>
        <v>14</v>
      </c>
      <c r="D91" s="37">
        <f>SUMIFS($E$7:$E$82,$B$7:$B$82,"CAA-2",$D$7:$D$82,"VAGO")</f>
        <v>3</v>
      </c>
      <c r="E91" s="37">
        <f t="shared" si="2"/>
        <v>17</v>
      </c>
      <c r="F91" s="41"/>
      <c r="G91" s="39">
        <f>SUMIF($B$7:$B$82,"CAA-2",$G$7:$G$82)</f>
        <v>0</v>
      </c>
      <c r="H91" s="39">
        <f>SUMIF($B$7:$B$82,"CAA-2",$H$7:$H$82)</f>
        <v>10790.5</v>
      </c>
      <c r="I91" s="39">
        <f>SUMIF($B$7:$B$82,"CAA-2",$I$7:$I$82)</f>
        <v>43162.140000000014</v>
      </c>
      <c r="J91" s="40">
        <f>SUMIF($B$7:$B$82,"CAA-2",$J$7:$J$82)</f>
        <v>53952.640000000021</v>
      </c>
      <c r="K91" s="8"/>
      <c r="L91" s="8"/>
      <c r="M91" s="8"/>
      <c r="N91" s="8"/>
      <c r="O91" s="8"/>
      <c r="P91" s="8"/>
      <c r="Q91" s="8"/>
    </row>
    <row r="92" spans="1:30" ht="18" customHeight="1" x14ac:dyDescent="0.2">
      <c r="A92" s="41" t="s">
        <v>174</v>
      </c>
      <c r="B92" s="25" t="s">
        <v>125</v>
      </c>
      <c r="C92" s="37">
        <f>SUMIFS($E$7:$E$82,$B$7:$B$82,"CAA-3",$D$7:$D$82,"&lt;&gt;VAGO")</f>
        <v>9</v>
      </c>
      <c r="D92" s="37">
        <f>SUMIFS($E$7:$E$82,$B$7:$B$82,"CAA-3",$D$7:$D$82,"VAGO")</f>
        <v>3</v>
      </c>
      <c r="E92" s="37">
        <f t="shared" si="2"/>
        <v>12</v>
      </c>
      <c r="F92" s="36"/>
      <c r="G92" s="39">
        <f>SUMIF($B$7:$B$82,"CAA-3",$G$7:$G$82)</f>
        <v>0</v>
      </c>
      <c r="H92" s="39">
        <f>SUMIF($B$7:$B$82,"CAA-3",$H$7:$H$82)</f>
        <v>4508.9099999999989</v>
      </c>
      <c r="I92" s="39">
        <f>SUMIF($B$7:$B$82,"CAA-3",$I$7:$I$82)</f>
        <v>18035.639999999996</v>
      </c>
      <c r="J92" s="40">
        <f>SUMIF($B$7:$B$82,"CAA-3",$J$7:$J$82)</f>
        <v>22544.550000000003</v>
      </c>
      <c r="K92" s="8"/>
      <c r="L92" s="8"/>
      <c r="M92" s="8"/>
      <c r="N92" s="8"/>
      <c r="O92" s="8"/>
      <c r="P92" s="8"/>
      <c r="Q92" s="8"/>
    </row>
    <row r="93" spans="1:30" ht="18" customHeight="1" x14ac:dyDescent="0.2">
      <c r="A93" s="41" t="s">
        <v>175</v>
      </c>
      <c r="B93" s="25" t="s">
        <v>145</v>
      </c>
      <c r="C93" s="37">
        <f>SUMIFS($E$7:$E$82,$B$7:$B$82,"CAA-4",$D$7:$D$82,"&lt;&gt;VAGO")</f>
        <v>3</v>
      </c>
      <c r="D93" s="37">
        <f>SUMIFS($E$7:$E$82,$B$7:$B$82,"CAA-4",$D$7:$D$82,"VAGO")</f>
        <v>0</v>
      </c>
      <c r="E93" s="37">
        <f t="shared" si="2"/>
        <v>3</v>
      </c>
      <c r="F93" s="36"/>
      <c r="G93" s="39">
        <f>SUMIF($B$7:$B$82,"CAA-4",$G$7:$G$82)</f>
        <v>0</v>
      </c>
      <c r="H93" s="39">
        <f>SUMIF($B$7:$B$82,"CAA-4",$H$7:$H$82)</f>
        <v>924.90000000000009</v>
      </c>
      <c r="I93" s="39">
        <f>SUMIF($B$7:$B$82,"CAA-4",$I$7:$I$82)</f>
        <v>3699.63</v>
      </c>
      <c r="J93" s="40">
        <f>SUMIF($B$7:$B$82,"CAA-4",$J$7:$J$82)</f>
        <v>4624.53</v>
      </c>
      <c r="K93" s="8"/>
      <c r="L93" s="8"/>
      <c r="M93" s="8"/>
      <c r="N93" s="8"/>
      <c r="O93" s="8"/>
      <c r="P93" s="8"/>
      <c r="Q93" s="8"/>
    </row>
    <row r="94" spans="1:30" ht="18" customHeight="1" x14ac:dyDescent="0.2">
      <c r="A94" s="41" t="s">
        <v>176</v>
      </c>
      <c r="B94" s="25" t="s">
        <v>152</v>
      </c>
      <c r="C94" s="37">
        <f>SUMIFS($E$7:$E$82,$B$7:$B$82,"CAA-5",$D$7:$D$82,"&lt;&gt;VAGO")</f>
        <v>3</v>
      </c>
      <c r="D94" s="37">
        <f>SUMIFS($E$7:$E$82,$B$7:$B$82,"CAA-5",$D$7:$D$82,"VAGO")</f>
        <v>0</v>
      </c>
      <c r="E94" s="37">
        <f t="shared" si="2"/>
        <v>3</v>
      </c>
      <c r="F94" s="36"/>
      <c r="G94" s="39">
        <f>SUMIF($B$7:$B$82,"CAA-5",$G$7:$G$82)</f>
        <v>0</v>
      </c>
      <c r="H94" s="39">
        <f>SUMIF($B$7:$B$82,"CAA-5",$H$7:$H$82)</f>
        <v>809.3</v>
      </c>
      <c r="I94" s="39">
        <f>SUMIF($B$7:$B$82,"CAA-5",$I$7:$I$82)</f>
        <v>3237.18</v>
      </c>
      <c r="J94" s="40">
        <f>SUMIF($B$7:$B$82,"CAA-5",$J$7:$J$82)</f>
        <v>4046.4799999999996</v>
      </c>
      <c r="K94" s="8"/>
      <c r="L94" s="8"/>
      <c r="M94" s="8"/>
      <c r="N94" s="8"/>
      <c r="O94" s="8"/>
      <c r="P94" s="8"/>
      <c r="Q94" s="8"/>
    </row>
    <row r="95" spans="1:30" ht="35.1" customHeight="1" x14ac:dyDescent="0.2">
      <c r="A95" s="30" t="s">
        <v>177</v>
      </c>
      <c r="B95" s="42"/>
      <c r="C95" s="33">
        <f>SUM(C84:C94)</f>
        <v>58</v>
      </c>
      <c r="D95" s="33">
        <f>SUM(D84:D94)</f>
        <v>18</v>
      </c>
      <c r="E95" s="33">
        <f>SUM(E84:E94)</f>
        <v>76</v>
      </c>
      <c r="F95" s="34"/>
      <c r="G95" s="43">
        <f>SUM(G84:G94)</f>
        <v>0</v>
      </c>
      <c r="H95" s="43">
        <f>SUM(H84:H94)</f>
        <v>57264.369999999995</v>
      </c>
      <c r="I95" s="43">
        <f>SUM(I84:I94)</f>
        <v>258156.04</v>
      </c>
      <c r="J95" s="44">
        <f>SUM(J84:J94)</f>
        <v>315420.41000000003</v>
      </c>
      <c r="K95" s="8"/>
      <c r="L95" s="8"/>
      <c r="M95" s="8"/>
      <c r="N95" s="8"/>
      <c r="O95" s="8"/>
      <c r="P95" s="8"/>
      <c r="Q95" s="8"/>
    </row>
    <row r="96" spans="1:30" ht="18" customHeight="1" x14ac:dyDescent="0.2">
      <c r="A96" s="45"/>
      <c r="B96" s="46"/>
      <c r="C96" s="46"/>
      <c r="D96" s="46"/>
      <c r="E96" s="46"/>
      <c r="F96" s="45"/>
      <c r="G96" s="46"/>
      <c r="H96" s="47"/>
      <c r="I96" s="47"/>
      <c r="J96" s="48"/>
      <c r="K96" s="8"/>
      <c r="L96" s="8"/>
      <c r="M96" s="8"/>
      <c r="N96" s="8"/>
      <c r="O96" s="8"/>
      <c r="P96" s="8"/>
      <c r="Q96" s="8"/>
    </row>
    <row r="97" spans="1:30" ht="35.1" customHeight="1" x14ac:dyDescent="0.2">
      <c r="A97" s="86" t="s">
        <v>178</v>
      </c>
      <c r="B97" s="87"/>
      <c r="C97" s="87"/>
      <c r="D97" s="87"/>
      <c r="E97" s="87"/>
      <c r="F97" s="87"/>
      <c r="G97" s="87"/>
      <c r="H97" s="87"/>
      <c r="I97" s="87"/>
      <c r="J97" s="50"/>
      <c r="K97" s="7"/>
      <c r="L97" s="8"/>
      <c r="M97" s="8"/>
      <c r="N97" s="8"/>
      <c r="O97" s="8"/>
      <c r="P97" s="8"/>
      <c r="Q97" s="8"/>
    </row>
    <row r="98" spans="1:30" ht="35.1" customHeight="1" x14ac:dyDescent="0.2">
      <c r="A98" s="51" t="s">
        <v>179</v>
      </c>
      <c r="B98" s="49" t="s">
        <v>180</v>
      </c>
      <c r="C98" s="49" t="s">
        <v>181</v>
      </c>
      <c r="D98" s="49" t="s">
        <v>182</v>
      </c>
      <c r="E98" s="49" t="s">
        <v>183</v>
      </c>
      <c r="F98" s="52" t="s">
        <v>184</v>
      </c>
      <c r="G98" s="53" t="s">
        <v>185</v>
      </c>
      <c r="H98" s="53" t="s">
        <v>186</v>
      </c>
      <c r="I98" s="49" t="s">
        <v>187</v>
      </c>
      <c r="J98" s="54"/>
      <c r="K98" s="7"/>
      <c r="L98" s="13"/>
      <c r="M98" s="13"/>
      <c r="N98" s="13"/>
      <c r="O98" s="13"/>
      <c r="P98" s="13"/>
      <c r="Q98" s="13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ht="18" customHeight="1" x14ac:dyDescent="0.2">
      <c r="A99" s="19" t="s">
        <v>188</v>
      </c>
      <c r="B99" s="24" t="s">
        <v>189</v>
      </c>
      <c r="C99" s="78" t="s">
        <v>190</v>
      </c>
      <c r="D99" s="24" t="s">
        <v>28</v>
      </c>
      <c r="E99" s="55">
        <v>1</v>
      </c>
      <c r="F99" s="19" t="s">
        <v>191</v>
      </c>
      <c r="G99" s="26">
        <v>0</v>
      </c>
      <c r="H99" s="56">
        <v>6782.61</v>
      </c>
      <c r="I99" s="56">
        <f t="shared" ref="I99:I104" si="3">SUM(G99:H99)</f>
        <v>6782.61</v>
      </c>
      <c r="J99" s="50"/>
      <c r="K99" s="22"/>
      <c r="L99" s="22"/>
      <c r="M99" s="22"/>
      <c r="N99" s="22"/>
      <c r="O99" s="22"/>
      <c r="P99" s="22"/>
      <c r="Q99" s="22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8" customHeight="1" x14ac:dyDescent="0.2">
      <c r="A100" s="19" t="s">
        <v>192</v>
      </c>
      <c r="B100" s="24" t="s">
        <v>193</v>
      </c>
      <c r="C100" s="24"/>
      <c r="D100" s="24" t="s">
        <v>48</v>
      </c>
      <c r="E100" s="55">
        <v>1</v>
      </c>
      <c r="F100" s="19"/>
      <c r="G100" s="26">
        <v>0</v>
      </c>
      <c r="H100" s="56"/>
      <c r="I100" s="56">
        <f t="shared" si="3"/>
        <v>0</v>
      </c>
      <c r="J100" s="50"/>
      <c r="K100" s="22"/>
      <c r="L100" s="22"/>
      <c r="M100" s="22"/>
      <c r="N100" s="22"/>
      <c r="O100" s="22"/>
      <c r="P100" s="22"/>
      <c r="Q100" s="22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8" customHeight="1" x14ac:dyDescent="0.2">
      <c r="A101" s="19" t="s">
        <v>61</v>
      </c>
      <c r="B101" s="24" t="s">
        <v>193</v>
      </c>
      <c r="C101" s="78" t="s">
        <v>194</v>
      </c>
      <c r="D101" s="24" t="s">
        <v>28</v>
      </c>
      <c r="E101" s="55">
        <v>1</v>
      </c>
      <c r="F101" s="19" t="s">
        <v>195</v>
      </c>
      <c r="G101" s="26">
        <v>0</v>
      </c>
      <c r="H101" s="56">
        <v>5703.56</v>
      </c>
      <c r="I101" s="56">
        <f t="shared" si="3"/>
        <v>5703.56</v>
      </c>
      <c r="J101" s="50"/>
      <c r="K101" s="22"/>
      <c r="L101" s="22"/>
      <c r="M101" s="22"/>
      <c r="N101" s="22"/>
      <c r="O101" s="22"/>
      <c r="P101" s="22"/>
      <c r="Q101" s="22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8" customHeight="1" x14ac:dyDescent="0.2">
      <c r="A102" s="19" t="s">
        <v>196</v>
      </c>
      <c r="B102" s="24" t="s">
        <v>197</v>
      </c>
      <c r="C102" s="78" t="s">
        <v>198</v>
      </c>
      <c r="D102" s="24" t="s">
        <v>28</v>
      </c>
      <c r="E102" s="55">
        <v>1</v>
      </c>
      <c r="F102" s="19" t="s">
        <v>199</v>
      </c>
      <c r="G102" s="26">
        <v>0</v>
      </c>
      <c r="H102" s="56">
        <v>5241.1099999999997</v>
      </c>
      <c r="I102" s="56">
        <f t="shared" si="3"/>
        <v>5241.1099999999997</v>
      </c>
      <c r="J102" s="50"/>
      <c r="K102" s="22"/>
      <c r="L102" s="22"/>
      <c r="M102" s="22"/>
      <c r="N102" s="22"/>
      <c r="O102" s="22"/>
      <c r="P102" s="22"/>
      <c r="Q102" s="22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8" customHeight="1" x14ac:dyDescent="0.2">
      <c r="A103" s="19" t="s">
        <v>200</v>
      </c>
      <c r="B103" s="24" t="s">
        <v>197</v>
      </c>
      <c r="C103" s="78" t="s">
        <v>201</v>
      </c>
      <c r="D103" s="24" t="s">
        <v>28</v>
      </c>
      <c r="E103" s="55">
        <v>1</v>
      </c>
      <c r="F103" s="19" t="s">
        <v>202</v>
      </c>
      <c r="G103" s="26">
        <v>0</v>
      </c>
      <c r="H103" s="56">
        <v>5241.1099999999997</v>
      </c>
      <c r="I103" s="56">
        <f t="shared" si="3"/>
        <v>5241.1099999999997</v>
      </c>
      <c r="J103" s="50"/>
      <c r="K103" s="22"/>
      <c r="L103" s="22"/>
      <c r="M103" s="22"/>
      <c r="N103" s="22"/>
      <c r="O103" s="22"/>
      <c r="P103" s="22"/>
      <c r="Q103" s="22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8" customHeight="1" x14ac:dyDescent="0.2">
      <c r="A104" s="19" t="s">
        <v>203</v>
      </c>
      <c r="B104" s="24" t="s">
        <v>204</v>
      </c>
      <c r="C104" s="78" t="s">
        <v>205</v>
      </c>
      <c r="D104" s="24" t="s">
        <v>28</v>
      </c>
      <c r="E104" s="55">
        <v>1</v>
      </c>
      <c r="F104" s="19" t="s">
        <v>206</v>
      </c>
      <c r="G104" s="26">
        <v>0</v>
      </c>
      <c r="H104" s="56">
        <v>4316.21</v>
      </c>
      <c r="I104" s="56">
        <f t="shared" si="3"/>
        <v>4316.21</v>
      </c>
      <c r="J104" s="50"/>
      <c r="K104" s="22"/>
      <c r="L104" s="22"/>
      <c r="M104" s="22"/>
      <c r="N104" s="22"/>
      <c r="O104" s="22"/>
      <c r="P104" s="22"/>
      <c r="Q104" s="22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60" x14ac:dyDescent="0.2">
      <c r="A105" s="30" t="s">
        <v>207</v>
      </c>
      <c r="B105" s="31" t="s">
        <v>208</v>
      </c>
      <c r="C105" s="32" t="s">
        <v>209</v>
      </c>
      <c r="D105" s="33" t="s">
        <v>210</v>
      </c>
      <c r="E105" s="49" t="s">
        <v>211</v>
      </c>
      <c r="F105" s="57"/>
      <c r="G105" s="53" t="s">
        <v>212</v>
      </c>
      <c r="H105" s="53" t="s">
        <v>213</v>
      </c>
      <c r="I105" s="49" t="s">
        <v>214</v>
      </c>
      <c r="J105" s="50"/>
      <c r="K105" s="7"/>
      <c r="L105" s="7"/>
      <c r="M105" s="7"/>
      <c r="N105" s="7"/>
      <c r="O105" s="7"/>
      <c r="P105" s="7"/>
      <c r="Q105" s="7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0" ht="18" customHeight="1" x14ac:dyDescent="0.2">
      <c r="A106" s="36" t="s">
        <v>215</v>
      </c>
      <c r="B106" s="39" t="s">
        <v>189</v>
      </c>
      <c r="C106" s="37">
        <f>SUMIFS($E$99:$E$104,$B$99:$B$104,"FDA",$D$99:$D$104,"&lt;&gt;VAGO")</f>
        <v>1</v>
      </c>
      <c r="D106" s="37">
        <f>SUMIFS($E$99:$E$104,$B$99:$B$104,"FDA",$D$99:$D$104,"VAGO")</f>
        <v>0</v>
      </c>
      <c r="E106" s="37">
        <f t="shared" ref="E106:E110" si="4">C106+D106</f>
        <v>1</v>
      </c>
      <c r="F106" s="38"/>
      <c r="G106" s="39">
        <f>SUMIF($B$99:$B$104,"FDA",$G$99:$G$104)</f>
        <v>0</v>
      </c>
      <c r="H106" s="39">
        <f>SUMIF($B$99:$B$104,"FDA",$H$99:$H$104)</f>
        <v>6782.61</v>
      </c>
      <c r="I106" s="39">
        <f>SUMIF($B$99:$B$104,"FDA",$I$99:$I$104)</f>
        <v>6782.61</v>
      </c>
      <c r="J106" s="58"/>
      <c r="K106" s="7"/>
      <c r="L106" s="22"/>
      <c r="M106" s="22"/>
      <c r="N106" s="22"/>
      <c r="O106" s="22"/>
      <c r="P106" s="22"/>
      <c r="Q106" s="22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8" customHeight="1" x14ac:dyDescent="0.2">
      <c r="A107" s="36" t="s">
        <v>216</v>
      </c>
      <c r="B107" s="39" t="s">
        <v>193</v>
      </c>
      <c r="C107" s="37">
        <f>SUMIFS($E$99:$E$104,$B$99:$B$104,"FDA-1",$D$99:$D$104,"&lt;&gt;VAGO")</f>
        <v>1</v>
      </c>
      <c r="D107" s="37">
        <f>SUMIFS($E$99:$E$104,$B$99:$B$104,"FDA-1",$D$99:$D$104,"VAGO")</f>
        <v>1</v>
      </c>
      <c r="E107" s="37">
        <f t="shared" si="4"/>
        <v>2</v>
      </c>
      <c r="F107" s="38"/>
      <c r="G107" s="39">
        <f>SUMIF($B$99:$B$104,"FDA-1",$G$99:$G$104)</f>
        <v>0</v>
      </c>
      <c r="H107" s="39">
        <f>SUMIF($B$99:$B$104,"FDA-1",$H$99:$H$104)</f>
        <v>5703.56</v>
      </c>
      <c r="I107" s="39">
        <f>SUMIF($B$99:$B$104,"FDA-1",$I$99:$I$104)</f>
        <v>5703.56</v>
      </c>
      <c r="J107" s="58"/>
      <c r="K107" s="7"/>
      <c r="L107" s="22"/>
      <c r="M107" s="22"/>
      <c r="N107" s="22"/>
      <c r="O107" s="22"/>
      <c r="P107" s="22"/>
      <c r="Q107" s="22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8" customHeight="1" x14ac:dyDescent="0.2">
      <c r="A108" s="36" t="s">
        <v>217</v>
      </c>
      <c r="B108" s="39" t="s">
        <v>197</v>
      </c>
      <c r="C108" s="37">
        <f>SUMIFS($E$99:$E$104,$B$99:$B$104,"FDA-2",$D$99:$D$104,"&lt;&gt;VAGO")</f>
        <v>2</v>
      </c>
      <c r="D108" s="37">
        <f>SUMIFS($E$99:$E$104,$B$99:$B$104,"FDA-2",$D$99:$D$104,"VAGO")</f>
        <v>0</v>
      </c>
      <c r="E108" s="37">
        <f t="shared" si="4"/>
        <v>2</v>
      </c>
      <c r="F108" s="36"/>
      <c r="G108" s="39">
        <f>SUMIF($B$99:$B$104,"FDA-2",$G$99:$G$104)</f>
        <v>0</v>
      </c>
      <c r="H108" s="39">
        <f>SUMIF($B$99:$B$104,"FDA-2",$H$99:$H$104)</f>
        <v>10482.219999999999</v>
      </c>
      <c r="I108" s="39">
        <f>SUMIF($B$99:$B$104,"FDA-2",$I$99:$I$104)</f>
        <v>10482.219999999999</v>
      </c>
      <c r="J108" s="58"/>
      <c r="K108" s="7"/>
      <c r="L108" s="22"/>
      <c r="M108" s="22"/>
      <c r="N108" s="22"/>
      <c r="O108" s="22"/>
      <c r="P108" s="22"/>
      <c r="Q108" s="22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8" customHeight="1" x14ac:dyDescent="0.2">
      <c r="A109" s="36" t="s">
        <v>218</v>
      </c>
      <c r="B109" s="39" t="s">
        <v>204</v>
      </c>
      <c r="C109" s="37">
        <f>SUMIFS($E$99:$E$104,$B$99:$B$104,"FDA-3",$D$99:$D$104,"&lt;&gt;VAGO")</f>
        <v>1</v>
      </c>
      <c r="D109" s="37">
        <f>SUMIFS($E$99:$E$104,$B$99:$B$104,"FDA-3",$D$99:$D$104,"VAGO")</f>
        <v>0</v>
      </c>
      <c r="E109" s="37">
        <f t="shared" si="4"/>
        <v>1</v>
      </c>
      <c r="F109" s="41"/>
      <c r="G109" s="39">
        <f>SUMIF($B$99:$B$104,"FDA-3",$G$99:$G$104)</f>
        <v>0</v>
      </c>
      <c r="H109" s="39">
        <f>SUMIF($B$99:$B$104,"FDA-3",$H$99:$H$104)</f>
        <v>4316.21</v>
      </c>
      <c r="I109" s="39">
        <f>SUMIF($B$99:$B$104,"FDA-3",$I$99:$I$104)</f>
        <v>4316.21</v>
      </c>
      <c r="J109" s="58"/>
      <c r="K109" s="7"/>
      <c r="L109" s="22"/>
      <c r="M109" s="22"/>
      <c r="N109" s="22"/>
      <c r="O109" s="22"/>
      <c r="P109" s="22"/>
      <c r="Q109" s="22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8" customHeight="1" x14ac:dyDescent="0.2">
      <c r="A110" s="36" t="s">
        <v>219</v>
      </c>
      <c r="B110" s="39" t="s">
        <v>220</v>
      </c>
      <c r="C110" s="37">
        <f>SUMIFS($E$99:$E$104,$B$99:$B$104,"FDA-4",$D$99:$D$104,"&lt;&gt;VAGO")</f>
        <v>0</v>
      </c>
      <c r="D110" s="37">
        <f>SUMIFS($E$99:$E$104,$B$99:$B$104,"FDA-4",$D$99:$D$104,"VAGO")</f>
        <v>0</v>
      </c>
      <c r="E110" s="37">
        <f t="shared" si="4"/>
        <v>0</v>
      </c>
      <c r="F110" s="36"/>
      <c r="G110" s="39">
        <f>SUMIF($B$99:$B$104,"FDA-4",$G$99:$G$104)</f>
        <v>0</v>
      </c>
      <c r="H110" s="39">
        <f>SUMIF($B$99:$B$104,"FDA-4",$H$99:$H$104)</f>
        <v>0</v>
      </c>
      <c r="I110" s="39">
        <f>SUMIF($B$99:$B$104,"FDA-4",$I$99:$I$104)</f>
        <v>0</v>
      </c>
      <c r="J110" s="58"/>
      <c r="K110" s="7"/>
      <c r="L110" s="22"/>
      <c r="M110" s="22"/>
      <c r="N110" s="22"/>
      <c r="O110" s="22"/>
      <c r="P110" s="22"/>
      <c r="Q110" s="22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35.1" customHeight="1" x14ac:dyDescent="0.2">
      <c r="A111" s="30" t="s">
        <v>221</v>
      </c>
      <c r="B111" s="42"/>
      <c r="C111" s="33">
        <f>SUM(C106:C110)</f>
        <v>5</v>
      </c>
      <c r="D111" s="33">
        <f>SUM(D106:D110)</f>
        <v>1</v>
      </c>
      <c r="E111" s="33">
        <f>SUM(E106:E110)</f>
        <v>6</v>
      </c>
      <c r="F111" s="34"/>
      <c r="G111" s="43">
        <f>SUM(G106:G110)</f>
        <v>0</v>
      </c>
      <c r="H111" s="43">
        <f>SUM(H106:H110)</f>
        <v>27284.6</v>
      </c>
      <c r="I111" s="43">
        <f>SUM(I106:I110)</f>
        <v>27284.6</v>
      </c>
      <c r="J111" s="58"/>
      <c r="K111" s="7"/>
      <c r="L111" s="22"/>
      <c r="M111" s="22"/>
      <c r="N111" s="22"/>
      <c r="O111" s="22"/>
      <c r="P111" s="22"/>
      <c r="Q111" s="22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8" customHeight="1" x14ac:dyDescent="0.2">
      <c r="A112" s="59"/>
      <c r="B112" s="60"/>
      <c r="C112" s="60"/>
      <c r="D112" s="60"/>
      <c r="E112" s="60"/>
      <c r="F112" s="59"/>
      <c r="G112" s="60"/>
      <c r="H112" s="60"/>
      <c r="I112" s="61"/>
      <c r="J112" s="58"/>
      <c r="K112" s="7"/>
      <c r="L112" s="22"/>
      <c r="M112" s="22"/>
      <c r="N112" s="22"/>
      <c r="O112" s="22"/>
      <c r="P112" s="22"/>
      <c r="Q112" s="22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35.1" customHeight="1" x14ac:dyDescent="0.2">
      <c r="A113" s="86" t="s">
        <v>222</v>
      </c>
      <c r="B113" s="87"/>
      <c r="C113" s="87"/>
      <c r="D113" s="87"/>
      <c r="E113" s="87"/>
      <c r="F113" s="87"/>
      <c r="G113" s="87"/>
      <c r="H113" s="87"/>
      <c r="I113" s="87"/>
      <c r="J113" s="58"/>
      <c r="K113" s="7"/>
      <c r="L113" s="22"/>
      <c r="M113" s="22"/>
      <c r="N113" s="22"/>
      <c r="O113" s="22"/>
      <c r="P113" s="22"/>
      <c r="Q113" s="22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35.1" customHeight="1" x14ac:dyDescent="0.2">
      <c r="A114" s="62" t="s">
        <v>223</v>
      </c>
      <c r="B114" s="49" t="s">
        <v>224</v>
      </c>
      <c r="C114" s="49" t="s">
        <v>225</v>
      </c>
      <c r="D114" s="49" t="s">
        <v>226</v>
      </c>
      <c r="E114" s="49" t="s">
        <v>227</v>
      </c>
      <c r="F114" s="52" t="s">
        <v>228</v>
      </c>
      <c r="G114" s="49" t="s">
        <v>229</v>
      </c>
      <c r="H114" s="49" t="s">
        <v>230</v>
      </c>
      <c r="I114" s="49" t="s">
        <v>231</v>
      </c>
      <c r="J114" s="63"/>
      <c r="K114" s="7"/>
      <c r="L114" s="7"/>
      <c r="M114" s="7"/>
      <c r="N114" s="7"/>
      <c r="O114" s="7"/>
      <c r="P114" s="7"/>
      <c r="Q114" s="7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1:30" ht="18" customHeight="1" x14ac:dyDescent="0.2">
      <c r="A115" s="19" t="s">
        <v>232</v>
      </c>
      <c r="B115" s="24" t="s">
        <v>233</v>
      </c>
      <c r="C115" s="79" t="s">
        <v>234</v>
      </c>
      <c r="D115" s="24" t="s">
        <v>28</v>
      </c>
      <c r="E115" s="55">
        <v>1</v>
      </c>
      <c r="F115" s="64" t="s">
        <v>235</v>
      </c>
      <c r="G115" s="26">
        <v>0</v>
      </c>
      <c r="H115" s="65">
        <v>1392.8</v>
      </c>
      <c r="I115" s="39">
        <f t="shared" ref="I115:I131" si="5">SUM(G115:H115)</f>
        <v>1392.8</v>
      </c>
      <c r="J115" s="58"/>
      <c r="K115" s="22"/>
      <c r="L115" s="22"/>
      <c r="M115" s="22"/>
      <c r="N115" s="22"/>
      <c r="O115" s="22"/>
      <c r="P115" s="22"/>
      <c r="Q115" s="22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8" customHeight="1" x14ac:dyDescent="0.2">
      <c r="A116" s="19" t="s">
        <v>232</v>
      </c>
      <c r="B116" s="24" t="s">
        <v>233</v>
      </c>
      <c r="C116" s="79" t="s">
        <v>198</v>
      </c>
      <c r="D116" s="24" t="s">
        <v>28</v>
      </c>
      <c r="E116" s="55">
        <v>1</v>
      </c>
      <c r="F116" s="64" t="s">
        <v>236</v>
      </c>
      <c r="G116" s="26">
        <v>0</v>
      </c>
      <c r="H116" s="65">
        <v>1392.8</v>
      </c>
      <c r="I116" s="39">
        <f t="shared" si="5"/>
        <v>1392.8</v>
      </c>
      <c r="J116" s="58"/>
      <c r="K116" s="22"/>
      <c r="L116" s="22"/>
      <c r="M116" s="22"/>
      <c r="N116" s="22"/>
      <c r="O116" s="22"/>
      <c r="P116" s="22"/>
      <c r="Q116" s="22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8" customHeight="1" x14ac:dyDescent="0.2">
      <c r="A117" s="19" t="s">
        <v>232</v>
      </c>
      <c r="B117" s="24" t="s">
        <v>233</v>
      </c>
      <c r="C117" s="79" t="s">
        <v>237</v>
      </c>
      <c r="D117" s="24" t="s">
        <v>28</v>
      </c>
      <c r="E117" s="55">
        <v>1</v>
      </c>
      <c r="F117" s="64" t="s">
        <v>238</v>
      </c>
      <c r="G117" s="26">
        <v>0</v>
      </c>
      <c r="H117" s="65">
        <v>1392.8</v>
      </c>
      <c r="I117" s="39">
        <f t="shared" si="5"/>
        <v>1392.8</v>
      </c>
      <c r="J117" s="58"/>
      <c r="K117" s="22"/>
      <c r="L117" s="22"/>
      <c r="M117" s="22"/>
      <c r="N117" s="22"/>
      <c r="O117" s="22"/>
      <c r="P117" s="22"/>
      <c r="Q117" s="22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8" customHeight="1" x14ac:dyDescent="0.2">
      <c r="A118" s="19" t="s">
        <v>232</v>
      </c>
      <c r="B118" s="24" t="s">
        <v>233</v>
      </c>
      <c r="C118" s="79" t="s">
        <v>234</v>
      </c>
      <c r="D118" s="24" t="s">
        <v>28</v>
      </c>
      <c r="E118" s="55">
        <v>1</v>
      </c>
      <c r="F118" s="64" t="s">
        <v>239</v>
      </c>
      <c r="G118" s="26">
        <v>0</v>
      </c>
      <c r="H118" s="65">
        <v>1392.8</v>
      </c>
      <c r="I118" s="39">
        <f t="shared" si="5"/>
        <v>1392.8</v>
      </c>
      <c r="J118" s="58"/>
      <c r="K118" s="22"/>
      <c r="L118" s="22"/>
      <c r="M118" s="22"/>
      <c r="N118" s="22"/>
      <c r="O118" s="22"/>
      <c r="P118" s="22"/>
      <c r="Q118" s="22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8" customHeight="1" x14ac:dyDescent="0.2">
      <c r="A119" s="19" t="s">
        <v>232</v>
      </c>
      <c r="B119" s="24" t="s">
        <v>233</v>
      </c>
      <c r="C119" s="79" t="s">
        <v>234</v>
      </c>
      <c r="D119" s="24" t="s">
        <v>28</v>
      </c>
      <c r="E119" s="25">
        <v>1</v>
      </c>
      <c r="F119" s="66" t="s">
        <v>240</v>
      </c>
      <c r="G119" s="26">
        <v>0</v>
      </c>
      <c r="H119" s="26">
        <v>1392.8</v>
      </c>
      <c r="I119" s="39">
        <f t="shared" si="5"/>
        <v>1392.8</v>
      </c>
      <c r="J119" s="58"/>
      <c r="K119" s="22"/>
      <c r="L119" s="22"/>
      <c r="M119" s="22"/>
      <c r="N119" s="22"/>
      <c r="O119" s="22"/>
      <c r="P119" s="22"/>
      <c r="Q119" s="22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8" customHeight="1" x14ac:dyDescent="0.2">
      <c r="A120" s="19" t="s">
        <v>232</v>
      </c>
      <c r="B120" s="24" t="s">
        <v>233</v>
      </c>
      <c r="C120" s="26"/>
      <c r="D120" s="24" t="s">
        <v>48</v>
      </c>
      <c r="E120" s="25">
        <v>1</v>
      </c>
      <c r="F120" s="67"/>
      <c r="G120" s="26">
        <v>0</v>
      </c>
      <c r="H120" s="26">
        <v>0</v>
      </c>
      <c r="I120" s="39">
        <f t="shared" si="5"/>
        <v>0</v>
      </c>
      <c r="J120" s="58"/>
      <c r="K120" s="22"/>
      <c r="L120" s="22"/>
      <c r="M120" s="22"/>
      <c r="N120" s="22"/>
      <c r="O120" s="22"/>
      <c r="P120" s="22"/>
      <c r="Q120" s="22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8" customHeight="1" x14ac:dyDescent="0.2">
      <c r="A121" s="19" t="s">
        <v>232</v>
      </c>
      <c r="B121" s="24" t="s">
        <v>233</v>
      </c>
      <c r="C121" s="26"/>
      <c r="D121" s="24" t="s">
        <v>48</v>
      </c>
      <c r="E121" s="25">
        <v>1</v>
      </c>
      <c r="F121" s="67"/>
      <c r="G121" s="26">
        <v>0</v>
      </c>
      <c r="H121" s="26">
        <v>0</v>
      </c>
      <c r="I121" s="39">
        <f t="shared" si="5"/>
        <v>0</v>
      </c>
      <c r="J121" s="58"/>
      <c r="K121" s="22"/>
      <c r="L121" s="22"/>
      <c r="M121" s="22"/>
      <c r="N121" s="22"/>
      <c r="O121" s="22"/>
      <c r="P121" s="22"/>
      <c r="Q121" s="22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8" customHeight="1" x14ac:dyDescent="0.2">
      <c r="A122" s="19" t="s">
        <v>232</v>
      </c>
      <c r="B122" s="24" t="s">
        <v>233</v>
      </c>
      <c r="C122" s="26"/>
      <c r="D122" s="24" t="s">
        <v>48</v>
      </c>
      <c r="E122" s="25">
        <v>1</v>
      </c>
      <c r="F122" s="67"/>
      <c r="G122" s="26">
        <v>0</v>
      </c>
      <c r="H122" s="26">
        <v>0</v>
      </c>
      <c r="I122" s="39">
        <f t="shared" si="5"/>
        <v>0</v>
      </c>
      <c r="J122" s="58"/>
      <c r="K122" s="22"/>
      <c r="L122" s="22"/>
      <c r="M122" s="22"/>
      <c r="N122" s="22"/>
      <c r="O122" s="22"/>
      <c r="P122" s="22"/>
      <c r="Q122" s="22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8" customHeight="1" x14ac:dyDescent="0.2">
      <c r="A123" s="19" t="s">
        <v>232</v>
      </c>
      <c r="B123" s="24" t="s">
        <v>233</v>
      </c>
      <c r="C123" s="26"/>
      <c r="D123" s="24" t="s">
        <v>48</v>
      </c>
      <c r="E123" s="25">
        <v>1</v>
      </c>
      <c r="F123" s="67"/>
      <c r="G123" s="26">
        <v>0</v>
      </c>
      <c r="H123" s="26">
        <v>0</v>
      </c>
      <c r="I123" s="39">
        <f t="shared" si="5"/>
        <v>0</v>
      </c>
      <c r="J123" s="58"/>
      <c r="K123" s="22"/>
      <c r="L123" s="22"/>
      <c r="M123" s="22"/>
      <c r="N123" s="22"/>
      <c r="O123" s="22"/>
      <c r="P123" s="22"/>
      <c r="Q123" s="22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8" customHeight="1" x14ac:dyDescent="0.2">
      <c r="A124" s="19" t="s">
        <v>241</v>
      </c>
      <c r="B124" s="24" t="s">
        <v>242</v>
      </c>
      <c r="C124" s="24"/>
      <c r="D124" s="24" t="s">
        <v>48</v>
      </c>
      <c r="E124" s="25">
        <v>1</v>
      </c>
      <c r="F124" s="19"/>
      <c r="G124" s="26">
        <v>0</v>
      </c>
      <c r="H124" s="26">
        <v>0</v>
      </c>
      <c r="I124" s="39">
        <f t="shared" si="5"/>
        <v>0</v>
      </c>
      <c r="J124" s="58"/>
      <c r="K124" s="22"/>
      <c r="L124" s="22"/>
      <c r="M124" s="22"/>
      <c r="N124" s="22"/>
      <c r="O124" s="22"/>
      <c r="P124" s="22"/>
      <c r="Q124" s="22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8" customHeight="1" x14ac:dyDescent="0.2">
      <c r="A125" s="19" t="s">
        <v>241</v>
      </c>
      <c r="B125" s="24" t="s">
        <v>242</v>
      </c>
      <c r="C125" s="24"/>
      <c r="D125" s="24" t="s">
        <v>48</v>
      </c>
      <c r="E125" s="25">
        <v>1</v>
      </c>
      <c r="F125" s="19"/>
      <c r="G125" s="26">
        <v>0</v>
      </c>
      <c r="H125" s="26">
        <v>0</v>
      </c>
      <c r="I125" s="39">
        <f t="shared" si="5"/>
        <v>0</v>
      </c>
      <c r="J125" s="58"/>
      <c r="K125" s="22"/>
      <c r="L125" s="22"/>
      <c r="M125" s="22"/>
      <c r="N125" s="22"/>
      <c r="O125" s="22"/>
      <c r="P125" s="22"/>
      <c r="Q125" s="22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8" customHeight="1" x14ac:dyDescent="0.2">
      <c r="A126" s="19" t="s">
        <v>241</v>
      </c>
      <c r="B126" s="24" t="s">
        <v>242</v>
      </c>
      <c r="C126" s="24"/>
      <c r="D126" s="24" t="s">
        <v>48</v>
      </c>
      <c r="E126" s="25">
        <v>1</v>
      </c>
      <c r="F126" s="19"/>
      <c r="G126" s="26">
        <v>0</v>
      </c>
      <c r="H126" s="26">
        <v>0</v>
      </c>
      <c r="I126" s="39">
        <f t="shared" si="5"/>
        <v>0</v>
      </c>
      <c r="J126" s="58"/>
      <c r="K126" s="22"/>
      <c r="L126" s="22"/>
      <c r="M126" s="22"/>
      <c r="N126" s="22"/>
      <c r="O126" s="22"/>
      <c r="P126" s="22"/>
      <c r="Q126" s="22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8" customHeight="1" x14ac:dyDescent="0.2">
      <c r="A127" s="19" t="s">
        <v>241</v>
      </c>
      <c r="B127" s="24" t="s">
        <v>242</v>
      </c>
      <c r="C127" s="24"/>
      <c r="D127" s="24" t="s">
        <v>48</v>
      </c>
      <c r="E127" s="25">
        <v>1</v>
      </c>
      <c r="F127" s="19"/>
      <c r="G127" s="26">
        <v>0</v>
      </c>
      <c r="H127" s="26">
        <v>0</v>
      </c>
      <c r="I127" s="39">
        <f t="shared" si="5"/>
        <v>0</v>
      </c>
      <c r="J127" s="58"/>
      <c r="K127" s="22"/>
      <c r="L127" s="22"/>
      <c r="M127" s="22"/>
      <c r="N127" s="22"/>
      <c r="O127" s="22"/>
      <c r="P127" s="22"/>
      <c r="Q127" s="22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8" customHeight="1" x14ac:dyDescent="0.2">
      <c r="A128" s="19" t="s">
        <v>241</v>
      </c>
      <c r="B128" s="24" t="s">
        <v>242</v>
      </c>
      <c r="C128" s="24"/>
      <c r="D128" s="24" t="s">
        <v>48</v>
      </c>
      <c r="E128" s="25">
        <v>1</v>
      </c>
      <c r="F128" s="19"/>
      <c r="G128" s="26">
        <v>0</v>
      </c>
      <c r="H128" s="26">
        <v>0</v>
      </c>
      <c r="I128" s="39">
        <f t="shared" si="5"/>
        <v>0</v>
      </c>
      <c r="J128" s="58"/>
      <c r="K128" s="22"/>
      <c r="L128" s="22"/>
      <c r="M128" s="22"/>
      <c r="N128" s="22"/>
      <c r="O128" s="22"/>
      <c r="P128" s="22"/>
      <c r="Q128" s="22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8" customHeight="1" x14ac:dyDescent="0.2">
      <c r="A129" s="19" t="s">
        <v>243</v>
      </c>
      <c r="B129" s="24" t="s">
        <v>244</v>
      </c>
      <c r="C129" s="24"/>
      <c r="D129" s="24" t="s">
        <v>48</v>
      </c>
      <c r="E129" s="25">
        <v>1</v>
      </c>
      <c r="F129" s="19"/>
      <c r="G129" s="26">
        <v>0</v>
      </c>
      <c r="H129" s="26">
        <v>0</v>
      </c>
      <c r="I129" s="39">
        <f t="shared" si="5"/>
        <v>0</v>
      </c>
      <c r="J129" s="58"/>
      <c r="K129" s="22"/>
      <c r="L129" s="22"/>
      <c r="M129" s="22"/>
      <c r="N129" s="22"/>
      <c r="O129" s="22"/>
      <c r="P129" s="22"/>
      <c r="Q129" s="22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8" customHeight="1" x14ac:dyDescent="0.2">
      <c r="A130" s="19" t="s">
        <v>243</v>
      </c>
      <c r="B130" s="24" t="s">
        <v>244</v>
      </c>
      <c r="C130" s="24"/>
      <c r="D130" s="24" t="s">
        <v>48</v>
      </c>
      <c r="E130" s="25">
        <v>1</v>
      </c>
      <c r="F130" s="68"/>
      <c r="G130" s="26">
        <v>0</v>
      </c>
      <c r="H130" s="26">
        <v>0</v>
      </c>
      <c r="I130" s="39">
        <f t="shared" si="5"/>
        <v>0</v>
      </c>
      <c r="J130" s="58"/>
      <c r="K130" s="22"/>
      <c r="L130" s="22"/>
      <c r="M130" s="22"/>
      <c r="N130" s="22"/>
      <c r="O130" s="22"/>
      <c r="P130" s="22"/>
      <c r="Q130" s="22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8" customHeight="1" x14ac:dyDescent="0.2">
      <c r="A131" s="19" t="s">
        <v>245</v>
      </c>
      <c r="B131" s="24" t="s">
        <v>246</v>
      </c>
      <c r="C131" s="24"/>
      <c r="D131" s="24" t="s">
        <v>48</v>
      </c>
      <c r="E131" s="25">
        <v>1</v>
      </c>
      <c r="F131" s="19"/>
      <c r="G131" s="26">
        <v>0</v>
      </c>
      <c r="H131" s="26">
        <v>0</v>
      </c>
      <c r="I131" s="39">
        <f t="shared" si="5"/>
        <v>0</v>
      </c>
      <c r="J131" s="58"/>
      <c r="K131" s="22"/>
      <c r="L131" s="22"/>
      <c r="M131" s="22"/>
      <c r="N131" s="22"/>
      <c r="O131" s="22"/>
      <c r="P131" s="22"/>
      <c r="Q131" s="22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55.15" customHeight="1" x14ac:dyDescent="0.2">
      <c r="A132" s="30" t="s">
        <v>247</v>
      </c>
      <c r="B132" s="31" t="s">
        <v>248</v>
      </c>
      <c r="C132" s="33" t="s">
        <v>249</v>
      </c>
      <c r="D132" s="33" t="s">
        <v>250</v>
      </c>
      <c r="E132" s="33" t="s">
        <v>251</v>
      </c>
      <c r="F132" s="34"/>
      <c r="G132" s="33" t="s">
        <v>252</v>
      </c>
      <c r="H132" s="33" t="s">
        <v>253</v>
      </c>
      <c r="I132" s="33" t="s">
        <v>254</v>
      </c>
      <c r="J132" s="58"/>
      <c r="K132" s="22"/>
      <c r="L132" s="22"/>
      <c r="M132" s="22"/>
      <c r="N132" s="22"/>
      <c r="O132" s="22"/>
      <c r="P132" s="22"/>
      <c r="Q132" s="22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1:30" ht="18" customHeight="1" x14ac:dyDescent="0.2">
      <c r="A133" s="36" t="s">
        <v>255</v>
      </c>
      <c r="B133" s="39" t="s">
        <v>233</v>
      </c>
      <c r="C133" s="37">
        <f>SUMIFS($E$115:$E$131,$B$115:$B$131,"FGS-1",$D$115:$D$131,"&lt;&gt;VAGO")</f>
        <v>5</v>
      </c>
      <c r="D133" s="37">
        <f>SUMIFS($E$115:$E$131,$B$115:$B$131,"FGS-1",$D$115:$D$131,"VAGO")</f>
        <v>4</v>
      </c>
      <c r="E133" s="37">
        <f t="shared" ref="E133:E138" si="6">C133+D133</f>
        <v>9</v>
      </c>
      <c r="F133" s="38"/>
      <c r="G133" s="39">
        <f>SUMIF($B$115:$B$131,"FGS-1",$G$115:$G$131)</f>
        <v>0</v>
      </c>
      <c r="H133" s="39">
        <f>SUMIF($B$115:$B$131,"FGS-1",$H$115:$H$131)</f>
        <v>6964</v>
      </c>
      <c r="I133" s="39">
        <f>SUMIF($B$115:$B$131,"FGS-1",$I$115:$I$131)</f>
        <v>6964</v>
      </c>
      <c r="J133" s="58"/>
      <c r="K133" s="22"/>
      <c r="L133" s="22"/>
      <c r="M133" s="22"/>
      <c r="N133" s="22"/>
      <c r="O133" s="22"/>
      <c r="P133" s="22"/>
      <c r="Q133" s="22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1:30" ht="18" customHeight="1" x14ac:dyDescent="0.2">
      <c r="A134" s="36" t="s">
        <v>256</v>
      </c>
      <c r="B134" s="39" t="s">
        <v>257</v>
      </c>
      <c r="C134" s="37">
        <f>SUMIFS($E$115:$E$131,$B$115:$B$131,"FGS-2",$D$115:$D$131,"&lt;&gt;VAGO")</f>
        <v>0</v>
      </c>
      <c r="D134" s="37">
        <f>SUMIFS($E$115:$E$131,$B$115:$B$131,"FGS-2",$D$115:$D$131,"VAGO")</f>
        <v>5</v>
      </c>
      <c r="E134" s="37">
        <f t="shared" si="6"/>
        <v>5</v>
      </c>
      <c r="F134" s="36"/>
      <c r="G134" s="39">
        <f>SUMIF($B$115:$B$131,"FGS-2",$G$115:$G$131)</f>
        <v>0</v>
      </c>
      <c r="H134" s="39">
        <f>SUMIF($B$115:$B$131,"FGS-2",$H$115:$H$131)</f>
        <v>0</v>
      </c>
      <c r="I134" s="39">
        <f>SUMIF($B$115:$B$131,"FGS-2",$I$115:$I$131)</f>
        <v>0</v>
      </c>
      <c r="J134" s="58"/>
      <c r="K134" s="22"/>
      <c r="L134" s="22"/>
      <c r="M134" s="22"/>
      <c r="N134" s="22"/>
      <c r="O134" s="22"/>
      <c r="P134" s="22"/>
      <c r="Q134" s="22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1:30" ht="18" customHeight="1" x14ac:dyDescent="0.2">
      <c r="A135" s="36" t="s">
        <v>258</v>
      </c>
      <c r="B135" s="39" t="s">
        <v>244</v>
      </c>
      <c r="C135" s="37">
        <f>SUMIFS($E$115:$E$131,$B$115:$B$131,"FGS-3",$D$115:$D$131,"&lt;&gt;VAGO")</f>
        <v>0</v>
      </c>
      <c r="D135" s="37">
        <f>SUMIFS($E$115:$E$131,$B$115:$B$131,"FGS-3",$D$115:$D$131,"VAGO")</f>
        <v>2</v>
      </c>
      <c r="E135" s="37">
        <f t="shared" si="6"/>
        <v>2</v>
      </c>
      <c r="F135" s="36"/>
      <c r="G135" s="39">
        <f>SUMIF($B$115:$B$131,"FGS-3",$G$115:$G$131)</f>
        <v>0</v>
      </c>
      <c r="H135" s="39">
        <f>SUMIF($B$115:$B$131,"FGS-3",$H$115:$H$131)</f>
        <v>0</v>
      </c>
      <c r="I135" s="39">
        <f>SUMIF($B$115:$B$131,"FGS-3",$I$115:$I$131)</f>
        <v>0</v>
      </c>
      <c r="J135" s="58"/>
      <c r="K135" s="22"/>
      <c r="L135" s="22"/>
      <c r="M135" s="22"/>
      <c r="N135" s="22"/>
      <c r="O135" s="22"/>
      <c r="P135" s="22"/>
      <c r="Q135" s="22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1:30" ht="18" customHeight="1" x14ac:dyDescent="0.2">
      <c r="A136" s="41" t="s">
        <v>259</v>
      </c>
      <c r="B136" s="69" t="s">
        <v>260</v>
      </c>
      <c r="C136" s="37">
        <f>SUMIFS($E$115:$E$131,$B$115:$B$131,"FGA-1",$D$115:$D$131,"&lt;&gt;VAGO")</f>
        <v>0</v>
      </c>
      <c r="D136" s="37">
        <f>SUMIFS($E$115:$E$131,$B$115:$B$131,"FGA-1",$D$115:$D$131,"VAGO")</f>
        <v>1</v>
      </c>
      <c r="E136" s="37">
        <f t="shared" si="6"/>
        <v>1</v>
      </c>
      <c r="F136" s="41"/>
      <c r="G136" s="39">
        <f>SUMIF($B$115:$B$131,"FGA-1",$G$115:$G$131)</f>
        <v>0</v>
      </c>
      <c r="H136" s="39">
        <f>SUMIF($B$115:$B$131,"FGA-1",$H$115:$H$131)</f>
        <v>0</v>
      </c>
      <c r="I136" s="39">
        <f>SUMIF($B$115:$B$131,"FGA-1",$I$115:$I$131)</f>
        <v>0</v>
      </c>
      <c r="J136" s="58"/>
      <c r="K136" s="22"/>
      <c r="L136" s="22"/>
      <c r="M136" s="22"/>
      <c r="N136" s="22"/>
      <c r="O136" s="22"/>
      <c r="P136" s="22"/>
      <c r="Q136" s="22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1:30" ht="18" customHeight="1" x14ac:dyDescent="0.2">
      <c r="A137" s="36" t="s">
        <v>261</v>
      </c>
      <c r="B137" s="39" t="s">
        <v>262</v>
      </c>
      <c r="C137" s="37">
        <f>SUMIFS($E$115:$E$131,$B$115:$B$131,"FGA-2",$D$115:$D$131,"&lt;&gt;VAGO")</f>
        <v>0</v>
      </c>
      <c r="D137" s="37">
        <f>SUMIFS($E$115:$E$131,$B$115:$B$131,"FGA-2",$D$115:$D$131,"VAGO")</f>
        <v>0</v>
      </c>
      <c r="E137" s="37">
        <f t="shared" si="6"/>
        <v>0</v>
      </c>
      <c r="F137" s="41"/>
      <c r="G137" s="39">
        <f>SUMIF($B$115:$B$131,"FGA-2",$G$115:$G$131)</f>
        <v>0</v>
      </c>
      <c r="H137" s="39">
        <f>SUMIF($B$115:$B$131,"FGA-2",$H$115:$H$131)</f>
        <v>0</v>
      </c>
      <c r="I137" s="39">
        <f>SUMIF($B$115:$B$131,"FGA-2",$I$115:$I$131)</f>
        <v>0</v>
      </c>
      <c r="J137" s="58"/>
      <c r="K137" s="22"/>
      <c r="L137" s="22"/>
      <c r="M137" s="22"/>
      <c r="N137" s="22"/>
      <c r="O137" s="22"/>
      <c r="P137" s="22"/>
      <c r="Q137" s="22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1:30" ht="18" customHeight="1" x14ac:dyDescent="0.2">
      <c r="A138" s="36" t="s">
        <v>263</v>
      </c>
      <c r="B138" s="39" t="s">
        <v>264</v>
      </c>
      <c r="C138" s="37">
        <f>SUMIFS($E$115:$E$131,$B$115:$B$131,"FGA-3",$D$115:$D$131,"&lt;&gt;VAGO")</f>
        <v>0</v>
      </c>
      <c r="D138" s="37">
        <f>SUMIFS($E$115:$E$131,$B$115:$B$131,"FGA-3",$D$115:$D$131,"VAGO")</f>
        <v>0</v>
      </c>
      <c r="E138" s="37">
        <f t="shared" si="6"/>
        <v>0</v>
      </c>
      <c r="F138" s="36"/>
      <c r="G138" s="39">
        <f>SUMIF($B$115:$B$131,"FGA-3",$G$115:$G$131)</f>
        <v>0</v>
      </c>
      <c r="H138" s="39">
        <f>SUMIF($B$115:$B$131,"FGA-3",$H$115:$H$131)</f>
        <v>0</v>
      </c>
      <c r="I138" s="39">
        <f>SUMIF($B$115:$B$131,"FGA-3",$I$115:$I$131)</f>
        <v>0</v>
      </c>
      <c r="J138" s="58"/>
      <c r="K138" s="22"/>
      <c r="L138" s="22"/>
      <c r="M138" s="22"/>
      <c r="N138" s="22"/>
      <c r="O138" s="22"/>
      <c r="P138" s="22"/>
      <c r="Q138" s="22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pans="1:30" ht="30.2" customHeight="1" x14ac:dyDescent="0.2">
      <c r="A139" s="30" t="s">
        <v>265</v>
      </c>
      <c r="B139" s="42"/>
      <c r="C139" s="33">
        <f>SUM(C133:C138)</f>
        <v>5</v>
      </c>
      <c r="D139" s="33">
        <f>SUM(D133:D138)</f>
        <v>12</v>
      </c>
      <c r="E139" s="33">
        <f>SUM(E133:E138)</f>
        <v>17</v>
      </c>
      <c r="F139" s="34"/>
      <c r="G139" s="43">
        <f>SUM(G133:G138)</f>
        <v>0</v>
      </c>
      <c r="H139" s="43">
        <f>SUM(H133:H138)</f>
        <v>6964</v>
      </c>
      <c r="I139" s="43">
        <f>SUM(I133:I138)</f>
        <v>6964</v>
      </c>
      <c r="J139" s="58"/>
      <c r="K139" s="22"/>
      <c r="L139" s="22"/>
      <c r="M139" s="22"/>
      <c r="N139" s="22"/>
      <c r="O139" s="22"/>
      <c r="P139" s="22"/>
      <c r="Q139" s="22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pans="1:30" ht="18" customHeight="1" x14ac:dyDescent="0.2">
      <c r="A140" s="45"/>
      <c r="B140" s="46"/>
      <c r="C140" s="46"/>
      <c r="D140" s="46"/>
      <c r="E140" s="46"/>
      <c r="F140" s="45"/>
      <c r="G140" s="46"/>
      <c r="H140" s="46"/>
      <c r="I140" s="70"/>
      <c r="J140" s="54"/>
      <c r="K140" s="7"/>
      <c r="L140" s="13"/>
      <c r="M140" s="13"/>
      <c r="N140" s="13"/>
      <c r="O140" s="13"/>
      <c r="P140" s="13"/>
      <c r="Q140" s="13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1:30" ht="55.15" customHeight="1" x14ac:dyDescent="0.2">
      <c r="A141" s="30"/>
      <c r="B141" s="31"/>
      <c r="C141" s="33" t="s">
        <v>266</v>
      </c>
      <c r="D141" s="33" t="s">
        <v>267</v>
      </c>
      <c r="E141" s="33" t="s">
        <v>268</v>
      </c>
      <c r="F141" s="34"/>
      <c r="G141" s="33" t="s">
        <v>269</v>
      </c>
      <c r="H141" s="33" t="s">
        <v>270</v>
      </c>
      <c r="I141" s="33" t="s">
        <v>271</v>
      </c>
      <c r="J141" s="54"/>
      <c r="K141" s="7"/>
      <c r="L141" s="13"/>
      <c r="M141" s="13"/>
      <c r="N141" s="13"/>
      <c r="O141" s="13"/>
      <c r="P141" s="13"/>
      <c r="Q141" s="13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1:30" ht="30.2" customHeight="1" x14ac:dyDescent="0.2">
      <c r="A142" s="30" t="s">
        <v>272</v>
      </c>
      <c r="B142" s="42"/>
      <c r="C142" s="33">
        <f>SUM(C95+C111+C139)</f>
        <v>68</v>
      </c>
      <c r="D142" s="33">
        <f>SUM(D95+D111+D139)</f>
        <v>31</v>
      </c>
      <c r="E142" s="33">
        <f>SUM(E95+E111+E139)</f>
        <v>99</v>
      </c>
      <c r="F142" s="34"/>
      <c r="G142" s="43">
        <f>SUM(H95+G111+G139)</f>
        <v>57264.369999999995</v>
      </c>
      <c r="H142" s="43">
        <f>SUM(I95+H111+H139)</f>
        <v>292404.64</v>
      </c>
      <c r="I142" s="43">
        <f>SUM(J95+I111+I139)</f>
        <v>349669.01</v>
      </c>
      <c r="J142" s="54"/>
      <c r="K142" s="7"/>
      <c r="L142" s="13"/>
      <c r="M142" s="13"/>
      <c r="N142" s="13"/>
      <c r="O142" s="13"/>
      <c r="P142" s="13"/>
      <c r="Q142" s="13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1:30" ht="18" customHeight="1" thickBot="1" x14ac:dyDescent="0.25">
      <c r="A143" s="45"/>
      <c r="B143" s="46"/>
      <c r="C143" s="46"/>
      <c r="D143" s="46"/>
      <c r="E143" s="46"/>
      <c r="F143" s="45"/>
      <c r="G143" s="46"/>
      <c r="H143" s="46"/>
      <c r="I143" s="70"/>
      <c r="J143" s="54"/>
      <c r="K143" s="7"/>
      <c r="L143" s="13"/>
      <c r="M143" s="13"/>
      <c r="N143" s="13"/>
      <c r="O143" s="13"/>
      <c r="P143" s="13"/>
      <c r="Q143" s="13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1:30" ht="30.2" customHeight="1" x14ac:dyDescent="0.2">
      <c r="A144" s="88" t="s">
        <v>273</v>
      </c>
      <c r="B144" s="89"/>
      <c r="C144" s="89"/>
      <c r="D144" s="89"/>
      <c r="E144" s="89"/>
      <c r="F144" s="90"/>
      <c r="G144" s="47"/>
      <c r="H144" s="46"/>
      <c r="I144" s="46"/>
      <c r="J144" s="50"/>
      <c r="K144" s="22"/>
      <c r="L144" s="8"/>
      <c r="M144" s="13"/>
      <c r="N144" s="13"/>
      <c r="O144" s="13"/>
      <c r="P144" s="13"/>
      <c r="Q144" s="13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1:30" ht="18" customHeight="1" x14ac:dyDescent="0.2">
      <c r="A145" s="91" t="s">
        <v>274</v>
      </c>
      <c r="B145" s="81"/>
      <c r="C145" s="81"/>
      <c r="D145" s="81"/>
      <c r="E145" s="81"/>
      <c r="F145" s="82"/>
      <c r="G145" s="47"/>
      <c r="H145" s="46"/>
      <c r="I145" s="46"/>
      <c r="J145" s="50"/>
      <c r="K145" s="8"/>
      <c r="L145" s="8"/>
      <c r="M145" s="13"/>
      <c r="N145" s="13"/>
      <c r="O145" s="13"/>
      <c r="P145" s="13"/>
      <c r="Q145" s="13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1:30" ht="18" customHeight="1" x14ac:dyDescent="0.2">
      <c r="A146" s="91" t="s">
        <v>275</v>
      </c>
      <c r="B146" s="81"/>
      <c r="C146" s="81"/>
      <c r="D146" s="81"/>
      <c r="E146" s="81"/>
      <c r="F146" s="82"/>
      <c r="G146" s="47"/>
      <c r="H146" s="46"/>
      <c r="I146" s="46"/>
      <c r="J146" s="50"/>
      <c r="K146" s="8"/>
      <c r="L146" s="8"/>
      <c r="M146" s="13"/>
      <c r="N146" s="13"/>
      <c r="O146" s="13"/>
      <c r="P146" s="13"/>
      <c r="Q146" s="13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1:30" ht="18" customHeight="1" x14ac:dyDescent="0.2">
      <c r="A147" s="80" t="s">
        <v>276</v>
      </c>
      <c r="B147" s="81"/>
      <c r="C147" s="81"/>
      <c r="D147" s="81"/>
      <c r="E147" s="81"/>
      <c r="F147" s="82"/>
      <c r="G147" s="47"/>
      <c r="H147" s="46"/>
      <c r="I147" s="46"/>
      <c r="J147" s="50"/>
      <c r="K147" s="8"/>
      <c r="L147" s="8"/>
      <c r="M147" s="13"/>
      <c r="N147" s="13"/>
      <c r="O147" s="13"/>
      <c r="P147" s="13"/>
      <c r="Q147" s="13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1:30" ht="18" customHeight="1" x14ac:dyDescent="0.2">
      <c r="A148" s="80" t="s">
        <v>277</v>
      </c>
      <c r="B148" s="81"/>
      <c r="C148" s="81"/>
      <c r="D148" s="81"/>
      <c r="E148" s="81"/>
      <c r="F148" s="82"/>
      <c r="G148" s="47"/>
      <c r="H148" s="46"/>
      <c r="I148" s="46"/>
      <c r="J148" s="50"/>
      <c r="K148" s="8"/>
      <c r="L148" s="8"/>
      <c r="M148" s="13"/>
      <c r="N148" s="13"/>
      <c r="O148" s="13"/>
      <c r="P148" s="13"/>
      <c r="Q148" s="13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1:30" ht="18" customHeight="1" x14ac:dyDescent="0.2">
      <c r="A149" s="80" t="s">
        <v>278</v>
      </c>
      <c r="B149" s="81"/>
      <c r="C149" s="81"/>
      <c r="D149" s="81"/>
      <c r="E149" s="81"/>
      <c r="F149" s="82"/>
      <c r="G149" s="47"/>
      <c r="H149" s="46"/>
      <c r="I149" s="46"/>
      <c r="J149" s="50"/>
      <c r="K149" s="8"/>
      <c r="L149" s="8"/>
      <c r="M149" s="13"/>
      <c r="N149" s="13"/>
      <c r="O149" s="13"/>
      <c r="P149" s="13"/>
      <c r="Q149" s="13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1:30" ht="18" customHeight="1" thickBot="1" x14ac:dyDescent="0.25">
      <c r="A150" s="92"/>
      <c r="B150" s="93"/>
      <c r="C150" s="93"/>
      <c r="D150" s="93"/>
      <c r="E150" s="93"/>
      <c r="F150" s="94"/>
      <c r="G150" s="47"/>
      <c r="H150" s="46"/>
      <c r="I150" s="46"/>
      <c r="J150" s="50"/>
      <c r="K150" s="8"/>
      <c r="L150" s="8"/>
      <c r="M150" s="13"/>
      <c r="N150" s="13"/>
      <c r="O150" s="13"/>
      <c r="P150" s="13"/>
      <c r="Q150" s="13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1:30" ht="30.2" customHeight="1" x14ac:dyDescent="0.2">
      <c r="A151" s="88" t="s">
        <v>279</v>
      </c>
      <c r="B151" s="89"/>
      <c r="C151" s="89"/>
      <c r="D151" s="89"/>
      <c r="E151" s="89"/>
      <c r="F151" s="90"/>
      <c r="G151" s="47"/>
      <c r="H151" s="46"/>
      <c r="I151" s="46"/>
      <c r="J151" s="50"/>
      <c r="K151" s="8"/>
      <c r="L151" s="8"/>
      <c r="M151" s="13"/>
      <c r="N151" s="13"/>
      <c r="O151" s="13"/>
      <c r="P151" s="13"/>
      <c r="Q151" s="13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1:30" ht="18" customHeight="1" x14ac:dyDescent="0.2">
      <c r="A152" s="91" t="s">
        <v>280</v>
      </c>
      <c r="B152" s="81"/>
      <c r="C152" s="81"/>
      <c r="D152" s="81"/>
      <c r="E152" s="81"/>
      <c r="F152" s="82"/>
      <c r="G152" s="47"/>
      <c r="H152" s="46"/>
      <c r="I152" s="46"/>
      <c r="J152" s="50"/>
      <c r="K152" s="8"/>
      <c r="L152" s="8"/>
      <c r="M152" s="13"/>
      <c r="N152" s="13"/>
      <c r="O152" s="13"/>
      <c r="P152" s="13"/>
      <c r="Q152" s="13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1:30" ht="18" customHeight="1" x14ac:dyDescent="0.2">
      <c r="A153" s="80" t="s">
        <v>281</v>
      </c>
      <c r="B153" s="81"/>
      <c r="C153" s="81"/>
      <c r="D153" s="81"/>
      <c r="E153" s="81"/>
      <c r="F153" s="82"/>
      <c r="G153" s="47"/>
      <c r="H153" s="46"/>
      <c r="I153" s="46"/>
      <c r="J153" s="50"/>
      <c r="K153" s="8"/>
      <c r="L153" s="8"/>
      <c r="M153" s="13"/>
      <c r="N153" s="13"/>
      <c r="O153" s="13"/>
      <c r="P153" s="13"/>
      <c r="Q153" s="13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1:30" ht="30.2" customHeight="1" x14ac:dyDescent="0.2">
      <c r="A154" s="80" t="s">
        <v>282</v>
      </c>
      <c r="B154" s="81"/>
      <c r="C154" s="81"/>
      <c r="D154" s="81"/>
      <c r="E154" s="81"/>
      <c r="F154" s="82"/>
      <c r="G154" s="47"/>
      <c r="H154" s="46"/>
      <c r="I154" s="46"/>
      <c r="J154" s="50"/>
      <c r="K154" s="8"/>
      <c r="L154" s="8"/>
      <c r="M154" s="13"/>
      <c r="N154" s="13"/>
      <c r="O154" s="13"/>
      <c r="P154" s="13"/>
      <c r="Q154" s="13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1:30" ht="33.75" customHeight="1" x14ac:dyDescent="0.2">
      <c r="A155" s="80" t="s">
        <v>283</v>
      </c>
      <c r="B155" s="81"/>
      <c r="C155" s="81"/>
      <c r="D155" s="81"/>
      <c r="E155" s="81"/>
      <c r="F155" s="82"/>
      <c r="G155" s="47"/>
      <c r="H155" s="46"/>
      <c r="I155" s="46"/>
      <c r="J155" s="50"/>
      <c r="K155" s="8"/>
      <c r="L155" s="8"/>
      <c r="M155" s="13"/>
      <c r="N155" s="13"/>
      <c r="O155" s="13"/>
      <c r="P155" s="13"/>
      <c r="Q155" s="13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1:30" ht="18" customHeight="1" x14ac:dyDescent="0.2">
      <c r="A156" s="80" t="s">
        <v>284</v>
      </c>
      <c r="B156" s="81"/>
      <c r="C156" s="81"/>
      <c r="D156" s="81"/>
      <c r="E156" s="81"/>
      <c r="F156" s="82"/>
      <c r="G156" s="47"/>
      <c r="H156" s="46"/>
      <c r="I156" s="46"/>
      <c r="J156" s="50"/>
      <c r="K156" s="8"/>
      <c r="L156" s="8"/>
      <c r="M156" s="13"/>
      <c r="N156" s="13"/>
      <c r="O156" s="13"/>
      <c r="P156" s="13"/>
      <c r="Q156" s="13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1:30" ht="57.75" customHeight="1" x14ac:dyDescent="0.2">
      <c r="A157" s="80" t="s">
        <v>285</v>
      </c>
      <c r="B157" s="81"/>
      <c r="C157" s="81"/>
      <c r="D157" s="81"/>
      <c r="E157" s="81"/>
      <c r="F157" s="82"/>
      <c r="G157" s="47"/>
      <c r="H157" s="46"/>
      <c r="I157" s="46"/>
      <c r="J157" s="50"/>
      <c r="K157" s="8"/>
      <c r="L157" s="8"/>
      <c r="M157" s="13"/>
      <c r="N157" s="13"/>
      <c r="O157" s="13"/>
      <c r="P157" s="13"/>
      <c r="Q157" s="13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1:30" ht="32.25" customHeight="1" x14ac:dyDescent="0.2">
      <c r="A158" s="80" t="s">
        <v>286</v>
      </c>
      <c r="B158" s="81"/>
      <c r="C158" s="81"/>
      <c r="D158" s="81"/>
      <c r="E158" s="81"/>
      <c r="F158" s="82"/>
      <c r="G158" s="47"/>
      <c r="H158" s="46"/>
      <c r="I158" s="46"/>
      <c r="J158" s="50"/>
      <c r="K158" s="8"/>
      <c r="L158" s="8"/>
      <c r="M158" s="13"/>
      <c r="N158" s="13"/>
      <c r="O158" s="13"/>
      <c r="P158" s="13"/>
      <c r="Q158" s="13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1:30" ht="18" customHeight="1" x14ac:dyDescent="0.2">
      <c r="A159" s="80" t="s">
        <v>287</v>
      </c>
      <c r="B159" s="81"/>
      <c r="C159" s="81"/>
      <c r="D159" s="81"/>
      <c r="E159" s="81"/>
      <c r="F159" s="82"/>
      <c r="G159" s="47"/>
      <c r="H159" s="46"/>
      <c r="I159" s="46"/>
      <c r="J159" s="50"/>
      <c r="K159" s="8"/>
      <c r="L159" s="8"/>
      <c r="M159" s="13"/>
      <c r="N159" s="13"/>
      <c r="O159" s="13"/>
      <c r="P159" s="13"/>
      <c r="Q159" s="13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1:30" ht="18" customHeight="1" x14ac:dyDescent="0.2">
      <c r="A160" s="80" t="s">
        <v>288</v>
      </c>
      <c r="B160" s="81"/>
      <c r="C160" s="81"/>
      <c r="D160" s="81"/>
      <c r="E160" s="81"/>
      <c r="F160" s="82"/>
      <c r="G160" s="47"/>
      <c r="H160" s="46"/>
      <c r="I160" s="46"/>
      <c r="J160" s="50"/>
      <c r="K160" s="8"/>
      <c r="L160" s="8"/>
      <c r="M160" s="13"/>
      <c r="N160" s="13"/>
      <c r="O160" s="13"/>
      <c r="P160" s="13"/>
      <c r="Q160" s="13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1:30" ht="18" customHeight="1" x14ac:dyDescent="0.2">
      <c r="A161" s="80" t="s">
        <v>289</v>
      </c>
      <c r="B161" s="81"/>
      <c r="C161" s="81"/>
      <c r="D161" s="81"/>
      <c r="E161" s="81"/>
      <c r="F161" s="82"/>
      <c r="G161" s="47"/>
      <c r="H161" s="46"/>
      <c r="I161" s="46"/>
      <c r="J161" s="50"/>
      <c r="K161" s="8"/>
      <c r="L161" s="8"/>
      <c r="M161" s="13"/>
      <c r="N161" s="13"/>
      <c r="O161" s="13"/>
      <c r="P161" s="13"/>
      <c r="Q161" s="13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1:30" ht="18" customHeight="1" x14ac:dyDescent="0.2">
      <c r="A162" s="80" t="s">
        <v>290</v>
      </c>
      <c r="B162" s="81"/>
      <c r="C162" s="81"/>
      <c r="D162" s="81"/>
      <c r="E162" s="81"/>
      <c r="F162" s="82"/>
      <c r="G162" s="47"/>
      <c r="H162" s="46"/>
      <c r="I162" s="46"/>
      <c r="J162" s="50"/>
      <c r="K162" s="8"/>
      <c r="L162" s="8"/>
      <c r="M162" s="13"/>
      <c r="N162" s="13"/>
      <c r="O162" s="13"/>
      <c r="P162" s="13"/>
      <c r="Q162" s="13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1:30" ht="18" customHeight="1" x14ac:dyDescent="0.2">
      <c r="A163" s="80" t="s">
        <v>291</v>
      </c>
      <c r="B163" s="81"/>
      <c r="C163" s="81"/>
      <c r="D163" s="81"/>
      <c r="E163" s="81"/>
      <c r="F163" s="82"/>
      <c r="G163" s="47"/>
      <c r="H163" s="46"/>
      <c r="I163" s="46"/>
      <c r="J163" s="50"/>
      <c r="K163" s="8"/>
      <c r="L163" s="8"/>
      <c r="M163" s="13"/>
      <c r="N163" s="13"/>
      <c r="O163" s="13"/>
      <c r="P163" s="13"/>
      <c r="Q163" s="13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1:30" ht="18" customHeight="1" x14ac:dyDescent="0.2">
      <c r="A164" s="80" t="s">
        <v>292</v>
      </c>
      <c r="B164" s="81"/>
      <c r="C164" s="81"/>
      <c r="D164" s="81"/>
      <c r="E164" s="81"/>
      <c r="F164" s="82"/>
      <c r="G164" s="47"/>
      <c r="H164" s="46"/>
      <c r="I164" s="46"/>
      <c r="J164" s="50"/>
      <c r="K164" s="8"/>
      <c r="L164" s="8"/>
      <c r="M164" s="13"/>
      <c r="N164" s="13"/>
      <c r="O164" s="13"/>
      <c r="P164" s="13"/>
      <c r="Q164" s="13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1:30" ht="18" customHeight="1" x14ac:dyDescent="0.2">
      <c r="A165" s="80" t="s">
        <v>293</v>
      </c>
      <c r="B165" s="81"/>
      <c r="C165" s="81"/>
      <c r="D165" s="81"/>
      <c r="E165" s="81"/>
      <c r="F165" s="82"/>
      <c r="G165" s="47"/>
      <c r="H165" s="46"/>
      <c r="I165" s="46"/>
      <c r="J165" s="50"/>
      <c r="K165" s="8"/>
      <c r="L165" s="8"/>
      <c r="M165" s="13"/>
      <c r="N165" s="13"/>
      <c r="O165" s="13"/>
      <c r="P165" s="13"/>
      <c r="Q165" s="13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1:30" ht="18" customHeight="1" x14ac:dyDescent="0.2">
      <c r="A166" s="80" t="s">
        <v>294</v>
      </c>
      <c r="B166" s="81"/>
      <c r="C166" s="81"/>
      <c r="D166" s="81"/>
      <c r="E166" s="81"/>
      <c r="F166" s="82"/>
      <c r="G166" s="47"/>
      <c r="H166" s="46"/>
      <c r="I166" s="46"/>
      <c r="J166" s="50"/>
      <c r="K166" s="8"/>
      <c r="L166" s="8"/>
      <c r="M166" s="13"/>
      <c r="N166" s="13"/>
      <c r="O166" s="13"/>
      <c r="P166" s="13"/>
      <c r="Q166" s="13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1:30" ht="18" customHeight="1" x14ac:dyDescent="0.2">
      <c r="A167" s="80" t="s">
        <v>295</v>
      </c>
      <c r="B167" s="81"/>
      <c r="C167" s="81"/>
      <c r="D167" s="81"/>
      <c r="E167" s="81"/>
      <c r="F167" s="82"/>
      <c r="G167" s="47"/>
      <c r="H167" s="46"/>
      <c r="I167" s="46"/>
      <c r="J167" s="50"/>
      <c r="K167" s="8"/>
      <c r="L167" s="8"/>
      <c r="M167" s="13"/>
      <c r="N167" s="13"/>
      <c r="O167" s="13"/>
      <c r="P167" s="13"/>
      <c r="Q167" s="13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1:30" ht="18" customHeight="1" x14ac:dyDescent="0.2">
      <c r="A168" s="80" t="s">
        <v>296</v>
      </c>
      <c r="B168" s="81"/>
      <c r="C168" s="81"/>
      <c r="D168" s="81"/>
      <c r="E168" s="81"/>
      <c r="F168" s="82"/>
      <c r="G168" s="47"/>
      <c r="H168" s="46"/>
      <c r="I168" s="46"/>
      <c r="J168" s="50"/>
      <c r="K168" s="8"/>
      <c r="L168" s="8"/>
      <c r="M168" s="13"/>
      <c r="N168" s="13"/>
      <c r="O168" s="13"/>
      <c r="P168" s="13"/>
      <c r="Q168" s="13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1:30" ht="18" customHeight="1" x14ac:dyDescent="0.2">
      <c r="A169" s="80" t="s">
        <v>297</v>
      </c>
      <c r="B169" s="81"/>
      <c r="C169" s="81"/>
      <c r="D169" s="81"/>
      <c r="E169" s="81"/>
      <c r="F169" s="82"/>
      <c r="G169" s="47"/>
      <c r="H169" s="46"/>
      <c r="I169" s="46"/>
      <c r="J169" s="50"/>
      <c r="K169" s="8"/>
      <c r="L169" s="8"/>
      <c r="M169" s="13"/>
      <c r="N169" s="13"/>
      <c r="O169" s="13"/>
      <c r="P169" s="13"/>
      <c r="Q169" s="13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1:30" ht="18" customHeight="1" x14ac:dyDescent="0.2">
      <c r="A170" s="80" t="s">
        <v>298</v>
      </c>
      <c r="B170" s="81"/>
      <c r="C170" s="81"/>
      <c r="D170" s="81"/>
      <c r="E170" s="81"/>
      <c r="F170" s="82"/>
      <c r="G170" s="47"/>
      <c r="H170" s="46"/>
      <c r="I170" s="46"/>
      <c r="J170" s="50"/>
      <c r="K170" s="8"/>
      <c r="L170" s="8"/>
      <c r="M170" s="13"/>
      <c r="N170" s="13"/>
      <c r="O170" s="13"/>
      <c r="P170" s="13"/>
      <c r="Q170" s="13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1:30" ht="18" customHeight="1" x14ac:dyDescent="0.2">
      <c r="A171" s="80" t="s">
        <v>299</v>
      </c>
      <c r="B171" s="81"/>
      <c r="C171" s="81"/>
      <c r="D171" s="81"/>
      <c r="E171" s="81"/>
      <c r="F171" s="82"/>
      <c r="G171" s="47"/>
      <c r="H171" s="46"/>
      <c r="I171" s="46"/>
      <c r="J171" s="50"/>
      <c r="K171" s="8"/>
      <c r="L171" s="8"/>
      <c r="M171" s="13"/>
      <c r="N171" s="13"/>
      <c r="O171" s="13"/>
      <c r="P171" s="13"/>
      <c r="Q171" s="13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1:30" ht="18" customHeight="1" x14ac:dyDescent="0.2">
      <c r="A172" s="80" t="s">
        <v>300</v>
      </c>
      <c r="B172" s="81"/>
      <c r="C172" s="81"/>
      <c r="D172" s="81"/>
      <c r="E172" s="81"/>
      <c r="F172" s="82"/>
      <c r="G172" s="47"/>
      <c r="H172" s="46"/>
      <c r="I172" s="46"/>
      <c r="J172" s="50"/>
      <c r="K172" s="8"/>
      <c r="L172" s="8"/>
      <c r="M172" s="13"/>
      <c r="N172" s="13"/>
      <c r="O172" s="13"/>
      <c r="P172" s="13"/>
      <c r="Q172" s="13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1:30" ht="32.25" customHeight="1" x14ac:dyDescent="0.2">
      <c r="A173" s="80" t="s">
        <v>301</v>
      </c>
      <c r="B173" s="81"/>
      <c r="C173" s="81"/>
      <c r="D173" s="81"/>
      <c r="E173" s="81"/>
      <c r="F173" s="82"/>
      <c r="G173" s="47"/>
      <c r="H173" s="46"/>
      <c r="I173" s="46"/>
      <c r="J173" s="50"/>
      <c r="K173" s="8"/>
      <c r="L173" s="8"/>
      <c r="M173" s="13"/>
      <c r="N173" s="13"/>
      <c r="O173" s="13"/>
      <c r="P173" s="13"/>
      <c r="Q173" s="13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1:30" ht="38.25" customHeight="1" x14ac:dyDescent="0.2">
      <c r="A174" s="80" t="s">
        <v>302</v>
      </c>
      <c r="B174" s="81"/>
      <c r="C174" s="81"/>
      <c r="D174" s="81"/>
      <c r="E174" s="81"/>
      <c r="F174" s="82"/>
      <c r="G174" s="47"/>
      <c r="H174" s="46"/>
      <c r="I174" s="46"/>
      <c r="J174" s="50"/>
      <c r="K174" s="8"/>
      <c r="L174" s="8"/>
      <c r="M174" s="13"/>
      <c r="N174" s="13"/>
      <c r="O174" s="13"/>
      <c r="P174" s="13"/>
      <c r="Q174" s="13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1:30" ht="18" customHeight="1" x14ac:dyDescent="0.2">
      <c r="A175" s="80" t="s">
        <v>303</v>
      </c>
      <c r="B175" s="81"/>
      <c r="C175" s="81"/>
      <c r="D175" s="81"/>
      <c r="E175" s="81"/>
      <c r="F175" s="82"/>
      <c r="G175" s="47"/>
      <c r="H175" s="46"/>
      <c r="I175" s="46"/>
      <c r="J175" s="50"/>
      <c r="K175" s="8"/>
      <c r="L175" s="8"/>
      <c r="M175" s="13"/>
      <c r="N175" s="13"/>
      <c r="O175" s="13"/>
      <c r="P175" s="13"/>
      <c r="Q175" s="13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1:30" ht="59.25" customHeight="1" x14ac:dyDescent="0.2">
      <c r="A176" s="80" t="s">
        <v>304</v>
      </c>
      <c r="B176" s="81"/>
      <c r="C176" s="81"/>
      <c r="D176" s="81"/>
      <c r="E176" s="81"/>
      <c r="F176" s="82"/>
      <c r="G176" s="47"/>
      <c r="H176" s="46"/>
      <c r="I176" s="46"/>
      <c r="J176" s="50"/>
      <c r="K176" s="8"/>
      <c r="L176" s="8"/>
      <c r="M176" s="13"/>
      <c r="N176" s="13"/>
      <c r="O176" s="13"/>
      <c r="P176" s="13"/>
      <c r="Q176" s="13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1:30" ht="36" customHeight="1" x14ac:dyDescent="0.2">
      <c r="A177" s="80" t="s">
        <v>305</v>
      </c>
      <c r="B177" s="81"/>
      <c r="C177" s="81"/>
      <c r="D177" s="81"/>
      <c r="E177" s="81"/>
      <c r="F177" s="82"/>
      <c r="G177" s="47"/>
      <c r="H177" s="46"/>
      <c r="I177" s="46"/>
      <c r="J177" s="50"/>
      <c r="K177" s="8"/>
      <c r="L177" s="8"/>
      <c r="M177" s="13"/>
      <c r="N177" s="13"/>
      <c r="O177" s="13"/>
      <c r="P177" s="13"/>
      <c r="Q177" s="13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1:30" ht="31.7" customHeight="1" x14ac:dyDescent="0.2">
      <c r="A178" s="80" t="s">
        <v>306</v>
      </c>
      <c r="B178" s="81"/>
      <c r="C178" s="81"/>
      <c r="D178" s="81"/>
      <c r="E178" s="81"/>
      <c r="F178" s="82"/>
      <c r="G178" s="47"/>
      <c r="H178" s="46"/>
      <c r="I178" s="46"/>
      <c r="J178" s="50"/>
      <c r="K178" s="8"/>
      <c r="L178" s="8"/>
      <c r="M178" s="13"/>
      <c r="N178" s="13"/>
      <c r="O178" s="13"/>
      <c r="P178" s="13"/>
      <c r="Q178" s="13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1:30" ht="18" customHeight="1" x14ac:dyDescent="0.2">
      <c r="A179" s="80" t="s">
        <v>307</v>
      </c>
      <c r="B179" s="81"/>
      <c r="C179" s="81"/>
      <c r="D179" s="81"/>
      <c r="E179" s="81"/>
      <c r="F179" s="82"/>
      <c r="G179" s="47"/>
      <c r="H179" s="46"/>
      <c r="I179" s="46"/>
      <c r="J179" s="50"/>
      <c r="K179" s="8"/>
      <c r="L179" s="8"/>
      <c r="M179" s="13"/>
      <c r="N179" s="13"/>
      <c r="O179" s="13"/>
      <c r="P179" s="13"/>
      <c r="Q179" s="13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1:30" ht="18" customHeight="1" x14ac:dyDescent="0.2">
      <c r="A180" s="80" t="s">
        <v>308</v>
      </c>
      <c r="B180" s="81"/>
      <c r="C180" s="81"/>
      <c r="D180" s="81"/>
      <c r="E180" s="81"/>
      <c r="F180" s="82"/>
      <c r="G180" s="47"/>
      <c r="H180" s="46"/>
      <c r="I180" s="46"/>
      <c r="J180" s="50"/>
      <c r="K180" s="8"/>
      <c r="L180" s="8"/>
      <c r="M180" s="13"/>
      <c r="N180" s="13"/>
      <c r="O180" s="13"/>
      <c r="P180" s="13"/>
      <c r="Q180" s="13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1:30" ht="18" customHeight="1" x14ac:dyDescent="0.2">
      <c r="A181" s="80" t="s">
        <v>309</v>
      </c>
      <c r="B181" s="81"/>
      <c r="C181" s="81"/>
      <c r="D181" s="81"/>
      <c r="E181" s="81"/>
      <c r="F181" s="82"/>
      <c r="G181" s="47"/>
      <c r="H181" s="46"/>
      <c r="I181" s="46"/>
      <c r="J181" s="50"/>
      <c r="K181" s="8"/>
      <c r="L181" s="8"/>
      <c r="M181" s="13"/>
      <c r="N181" s="13"/>
      <c r="O181" s="13"/>
      <c r="P181" s="13"/>
      <c r="Q181" s="13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pans="1:30" ht="18" customHeight="1" x14ac:dyDescent="0.2">
      <c r="A182" s="80" t="s">
        <v>310</v>
      </c>
      <c r="B182" s="81"/>
      <c r="C182" s="81"/>
      <c r="D182" s="81"/>
      <c r="E182" s="81"/>
      <c r="F182" s="82"/>
      <c r="G182" s="47"/>
      <c r="H182" s="46"/>
      <c r="I182" s="46"/>
      <c r="J182" s="50"/>
      <c r="K182" s="8"/>
      <c r="L182" s="8"/>
      <c r="M182" s="13"/>
      <c r="N182" s="13"/>
      <c r="O182" s="13"/>
      <c r="P182" s="13"/>
      <c r="Q182" s="13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1:30" ht="18" customHeight="1" x14ac:dyDescent="0.2">
      <c r="A183" s="80" t="s">
        <v>311</v>
      </c>
      <c r="B183" s="81"/>
      <c r="C183" s="81"/>
      <c r="D183" s="81"/>
      <c r="E183" s="81"/>
      <c r="F183" s="82"/>
      <c r="G183" s="47"/>
      <c r="H183" s="46"/>
      <c r="I183" s="46"/>
      <c r="J183" s="50"/>
      <c r="K183" s="8"/>
      <c r="L183" s="8"/>
      <c r="M183" s="13"/>
      <c r="N183" s="13"/>
      <c r="O183" s="13"/>
      <c r="P183" s="13"/>
      <c r="Q183" s="13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1:30" ht="18" customHeight="1" x14ac:dyDescent="0.2">
      <c r="A184" s="80" t="s">
        <v>312</v>
      </c>
      <c r="B184" s="81"/>
      <c r="C184" s="81"/>
      <c r="D184" s="81"/>
      <c r="E184" s="81"/>
      <c r="F184" s="82"/>
      <c r="G184" s="47"/>
      <c r="H184" s="46"/>
      <c r="I184" s="46"/>
      <c r="J184" s="50"/>
      <c r="K184" s="8"/>
      <c r="L184" s="8"/>
      <c r="M184" s="13"/>
      <c r="N184" s="13"/>
      <c r="O184" s="13"/>
      <c r="P184" s="13"/>
      <c r="Q184" s="13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pans="1:30" ht="18" customHeight="1" x14ac:dyDescent="0.2">
      <c r="A185" s="80" t="s">
        <v>313</v>
      </c>
      <c r="B185" s="81"/>
      <c r="C185" s="81"/>
      <c r="D185" s="81"/>
      <c r="E185" s="81"/>
      <c r="F185" s="82"/>
      <c r="G185" s="47"/>
      <c r="H185" s="46"/>
      <c r="I185" s="46"/>
      <c r="J185" s="50"/>
      <c r="K185" s="8"/>
      <c r="L185" s="8"/>
      <c r="M185" s="13"/>
      <c r="N185" s="13"/>
      <c r="O185" s="13"/>
      <c r="P185" s="13"/>
      <c r="Q185" s="13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pans="1:30" ht="18" customHeight="1" x14ac:dyDescent="0.2">
      <c r="A186" s="80" t="s">
        <v>314</v>
      </c>
      <c r="B186" s="81"/>
      <c r="C186" s="81"/>
      <c r="D186" s="81"/>
      <c r="E186" s="81"/>
      <c r="F186" s="82"/>
      <c r="G186" s="47"/>
      <c r="H186" s="46"/>
      <c r="I186" s="46"/>
      <c r="J186" s="50"/>
      <c r="K186" s="8"/>
      <c r="L186" s="8"/>
      <c r="M186" s="13"/>
      <c r="N186" s="13"/>
      <c r="O186" s="13"/>
      <c r="P186" s="13"/>
      <c r="Q186" s="13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pans="1:30" ht="18" customHeight="1" x14ac:dyDescent="0.2">
      <c r="A187" s="80" t="s">
        <v>315</v>
      </c>
      <c r="B187" s="81"/>
      <c r="C187" s="81"/>
      <c r="D187" s="81"/>
      <c r="E187" s="81"/>
      <c r="F187" s="82"/>
      <c r="G187" s="47"/>
      <c r="H187" s="46"/>
      <c r="I187" s="46"/>
      <c r="J187" s="50"/>
      <c r="K187" s="8"/>
      <c r="L187" s="8"/>
      <c r="M187" s="13"/>
      <c r="N187" s="13"/>
      <c r="O187" s="13"/>
      <c r="P187" s="13"/>
      <c r="Q187" s="13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1:30" ht="18" customHeight="1" x14ac:dyDescent="0.2">
      <c r="A188" s="80" t="s">
        <v>316</v>
      </c>
      <c r="B188" s="81"/>
      <c r="C188" s="81"/>
      <c r="D188" s="81"/>
      <c r="E188" s="81"/>
      <c r="F188" s="82"/>
      <c r="G188" s="47"/>
      <c r="H188" s="46"/>
      <c r="I188" s="46"/>
      <c r="J188" s="50"/>
      <c r="K188" s="8"/>
      <c r="L188" s="8"/>
      <c r="M188" s="13"/>
      <c r="N188" s="13"/>
      <c r="O188" s="13"/>
      <c r="P188" s="13"/>
      <c r="Q188" s="13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1:30" ht="18" customHeight="1" x14ac:dyDescent="0.2">
      <c r="A189" s="80" t="s">
        <v>317</v>
      </c>
      <c r="B189" s="81"/>
      <c r="C189" s="81"/>
      <c r="D189" s="81"/>
      <c r="E189" s="81"/>
      <c r="F189" s="82"/>
      <c r="G189" s="47"/>
      <c r="H189" s="46"/>
      <c r="I189" s="46"/>
      <c r="J189" s="50"/>
      <c r="K189" s="8"/>
      <c r="L189" s="8"/>
      <c r="M189" s="13"/>
      <c r="N189" s="13"/>
      <c r="O189" s="13"/>
      <c r="P189" s="13"/>
      <c r="Q189" s="13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1:30" ht="33" customHeight="1" x14ac:dyDescent="0.2">
      <c r="A190" s="80" t="s">
        <v>318</v>
      </c>
      <c r="B190" s="81"/>
      <c r="C190" s="81"/>
      <c r="D190" s="81"/>
      <c r="E190" s="81"/>
      <c r="F190" s="82"/>
      <c r="G190" s="47"/>
      <c r="H190" s="46"/>
      <c r="I190" s="46"/>
      <c r="J190" s="50"/>
      <c r="K190" s="8"/>
      <c r="L190" s="8"/>
      <c r="M190" s="13"/>
      <c r="N190" s="13"/>
      <c r="O190" s="13"/>
      <c r="P190" s="13"/>
      <c r="Q190" s="13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1:30" ht="30.2" customHeight="1" x14ac:dyDescent="0.2">
      <c r="A191" s="80" t="s">
        <v>319</v>
      </c>
      <c r="B191" s="81"/>
      <c r="C191" s="81"/>
      <c r="D191" s="81"/>
      <c r="E191" s="81"/>
      <c r="F191" s="82"/>
      <c r="G191" s="47"/>
      <c r="H191" s="46"/>
      <c r="I191" s="46"/>
      <c r="J191" s="50"/>
      <c r="K191" s="8"/>
      <c r="L191" s="8"/>
      <c r="M191" s="13"/>
      <c r="N191" s="13"/>
      <c r="O191" s="13"/>
      <c r="P191" s="13"/>
      <c r="Q191" s="13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pans="1:30" ht="18" customHeight="1" x14ac:dyDescent="0.2">
      <c r="A192" s="80" t="s">
        <v>320</v>
      </c>
      <c r="B192" s="81"/>
      <c r="C192" s="81"/>
      <c r="D192" s="81"/>
      <c r="E192" s="81"/>
      <c r="F192" s="82"/>
      <c r="G192" s="47"/>
      <c r="H192" s="46"/>
      <c r="I192" s="46"/>
      <c r="J192" s="50"/>
      <c r="K192" s="8"/>
      <c r="L192" s="8"/>
      <c r="M192" s="13"/>
      <c r="N192" s="13"/>
      <c r="O192" s="13"/>
      <c r="P192" s="13"/>
      <c r="Q192" s="13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pans="1:30" ht="61.5" customHeight="1" x14ac:dyDescent="0.2">
      <c r="A193" s="80" t="s">
        <v>321</v>
      </c>
      <c r="B193" s="81"/>
      <c r="C193" s="81"/>
      <c r="D193" s="81"/>
      <c r="E193" s="81"/>
      <c r="F193" s="82"/>
      <c r="G193" s="70"/>
      <c r="H193" s="70"/>
      <c r="I193" s="70"/>
      <c r="J193" s="71"/>
      <c r="K193" s="72"/>
      <c r="L193" s="72"/>
      <c r="M193" s="72"/>
      <c r="N193" s="72"/>
      <c r="O193" s="72"/>
      <c r="P193" s="72"/>
      <c r="Q193" s="72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pans="1:30" ht="33.75" customHeight="1" x14ac:dyDescent="0.2">
      <c r="A194" s="80" t="s">
        <v>322</v>
      </c>
      <c r="B194" s="81"/>
      <c r="C194" s="81"/>
      <c r="D194" s="81"/>
      <c r="E194" s="81"/>
      <c r="F194" s="82"/>
      <c r="G194" s="70"/>
      <c r="H194" s="70"/>
      <c r="I194" s="70"/>
      <c r="J194" s="71"/>
      <c r="K194" s="72"/>
      <c r="L194" s="72"/>
      <c r="M194" s="72"/>
      <c r="N194" s="72"/>
      <c r="O194" s="72"/>
      <c r="P194" s="72"/>
      <c r="Q194" s="72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spans="1:30" ht="27.75" customHeight="1" x14ac:dyDescent="0.2">
      <c r="A195" s="80" t="s">
        <v>323</v>
      </c>
      <c r="B195" s="81"/>
      <c r="C195" s="81"/>
      <c r="D195" s="81"/>
      <c r="E195" s="81"/>
      <c r="F195" s="82"/>
      <c r="G195" s="70"/>
      <c r="H195" s="70"/>
      <c r="I195" s="70"/>
      <c r="J195" s="71"/>
      <c r="K195" s="72"/>
      <c r="L195" s="72"/>
      <c r="M195" s="72"/>
      <c r="N195" s="72"/>
      <c r="O195" s="72"/>
      <c r="P195" s="72"/>
      <c r="Q195" s="72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spans="1:30" ht="18" customHeight="1" x14ac:dyDescent="0.2">
      <c r="A196" s="80" t="s">
        <v>324</v>
      </c>
      <c r="B196" s="81"/>
      <c r="C196" s="81"/>
      <c r="D196" s="81"/>
      <c r="E196" s="81"/>
      <c r="F196" s="82"/>
      <c r="G196" s="70"/>
      <c r="H196" s="70"/>
      <c r="I196" s="70"/>
      <c r="J196" s="71"/>
      <c r="K196" s="72"/>
      <c r="L196" s="72"/>
      <c r="M196" s="72"/>
      <c r="N196" s="72"/>
      <c r="O196" s="72"/>
      <c r="P196" s="72"/>
      <c r="Q196" s="72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spans="1:30" ht="18" customHeight="1" x14ac:dyDescent="0.2">
      <c r="A197" s="80" t="s">
        <v>325</v>
      </c>
      <c r="B197" s="81"/>
      <c r="C197" s="81"/>
      <c r="D197" s="81"/>
      <c r="E197" s="81"/>
      <c r="F197" s="82"/>
      <c r="G197" s="70"/>
      <c r="H197" s="70"/>
      <c r="I197" s="70"/>
      <c r="J197" s="71"/>
      <c r="K197" s="72"/>
      <c r="L197" s="72"/>
      <c r="M197" s="72"/>
      <c r="N197" s="72"/>
      <c r="O197" s="72"/>
      <c r="P197" s="72"/>
      <c r="Q197" s="72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spans="1:30" ht="18" customHeight="1" x14ac:dyDescent="0.2">
      <c r="A198" s="80" t="s">
        <v>326</v>
      </c>
      <c r="B198" s="81"/>
      <c r="C198" s="81"/>
      <c r="D198" s="81"/>
      <c r="E198" s="81"/>
      <c r="F198" s="82"/>
      <c r="G198" s="70"/>
      <c r="H198" s="70"/>
      <c r="I198" s="70"/>
      <c r="J198" s="71"/>
      <c r="K198" s="72"/>
      <c r="L198" s="72"/>
      <c r="M198" s="72"/>
      <c r="N198" s="72"/>
      <c r="O198" s="72"/>
      <c r="P198" s="72"/>
      <c r="Q198" s="72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spans="1:30" ht="18" customHeight="1" x14ac:dyDescent="0.2">
      <c r="A199" s="80" t="s">
        <v>327</v>
      </c>
      <c r="B199" s="81"/>
      <c r="C199" s="81"/>
      <c r="D199" s="81"/>
      <c r="E199" s="81"/>
      <c r="F199" s="82"/>
      <c r="G199" s="70"/>
      <c r="H199" s="70"/>
      <c r="I199" s="70"/>
      <c r="J199" s="71"/>
      <c r="K199" s="72"/>
      <c r="L199" s="72"/>
      <c r="M199" s="72"/>
      <c r="N199" s="72"/>
      <c r="O199" s="72"/>
      <c r="P199" s="72"/>
      <c r="Q199" s="72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spans="1:30" ht="18" customHeight="1" x14ac:dyDescent="0.2">
      <c r="A200" s="80" t="s">
        <v>328</v>
      </c>
      <c r="B200" s="81"/>
      <c r="C200" s="81"/>
      <c r="D200" s="81"/>
      <c r="E200" s="81"/>
      <c r="F200" s="82"/>
      <c r="G200" s="70"/>
      <c r="H200" s="70"/>
      <c r="I200" s="70"/>
      <c r="J200" s="71"/>
      <c r="K200" s="72"/>
      <c r="L200" s="72"/>
      <c r="M200" s="72"/>
      <c r="N200" s="72"/>
      <c r="O200" s="72"/>
      <c r="P200" s="72"/>
      <c r="Q200" s="72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</row>
    <row r="201" spans="1:30" ht="18" customHeight="1" x14ac:dyDescent="0.2">
      <c r="A201" s="80" t="s">
        <v>329</v>
      </c>
      <c r="B201" s="81"/>
      <c r="C201" s="81"/>
      <c r="D201" s="81"/>
      <c r="E201" s="81"/>
      <c r="F201" s="82"/>
      <c r="G201" s="70"/>
      <c r="H201" s="70"/>
      <c r="I201" s="70"/>
      <c r="J201" s="71"/>
      <c r="K201" s="72"/>
      <c r="L201" s="72"/>
      <c r="M201" s="72"/>
      <c r="N201" s="72"/>
      <c r="O201" s="72"/>
      <c r="P201" s="72"/>
      <c r="Q201" s="72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</row>
    <row r="202" spans="1:30" ht="18" customHeight="1" x14ac:dyDescent="0.2">
      <c r="A202" s="80" t="s">
        <v>330</v>
      </c>
      <c r="B202" s="81"/>
      <c r="C202" s="81"/>
      <c r="D202" s="81"/>
      <c r="E202" s="81"/>
      <c r="F202" s="82"/>
      <c r="G202" s="70"/>
      <c r="H202" s="70"/>
      <c r="I202" s="70"/>
      <c r="J202" s="71"/>
      <c r="K202" s="72"/>
      <c r="L202" s="72"/>
      <c r="M202" s="72"/>
      <c r="N202" s="72"/>
      <c r="O202" s="72"/>
      <c r="P202" s="72"/>
      <c r="Q202" s="72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</row>
    <row r="203" spans="1:30" ht="18" customHeight="1" x14ac:dyDescent="0.2">
      <c r="A203" s="80" t="s">
        <v>331</v>
      </c>
      <c r="B203" s="81"/>
      <c r="C203" s="81"/>
      <c r="D203" s="81"/>
      <c r="E203" s="81"/>
      <c r="F203" s="82"/>
      <c r="G203" s="70"/>
      <c r="H203" s="70"/>
      <c r="I203" s="70"/>
      <c r="J203" s="71"/>
      <c r="K203" s="72"/>
      <c r="L203" s="72"/>
      <c r="M203" s="72"/>
      <c r="N203" s="72"/>
      <c r="O203" s="72"/>
      <c r="P203" s="72"/>
      <c r="Q203" s="72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</row>
    <row r="204" spans="1:30" ht="18" customHeight="1" x14ac:dyDescent="0.2">
      <c r="A204" s="80" t="s">
        <v>332</v>
      </c>
      <c r="B204" s="81"/>
      <c r="C204" s="81"/>
      <c r="D204" s="81"/>
      <c r="E204" s="81"/>
      <c r="F204" s="82"/>
      <c r="G204" s="70"/>
      <c r="H204" s="70"/>
      <c r="I204" s="70"/>
      <c r="J204" s="71"/>
      <c r="K204" s="72"/>
      <c r="L204" s="72"/>
      <c r="M204" s="72"/>
      <c r="N204" s="72"/>
      <c r="O204" s="72"/>
      <c r="P204" s="72"/>
      <c r="Q204" s="72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</row>
    <row r="205" spans="1:30" ht="18" customHeight="1" x14ac:dyDescent="0.2">
      <c r="A205" s="80" t="s">
        <v>333</v>
      </c>
      <c r="B205" s="81"/>
      <c r="C205" s="81"/>
      <c r="D205" s="81"/>
      <c r="E205" s="81"/>
      <c r="F205" s="82"/>
      <c r="G205" s="70"/>
      <c r="H205" s="70"/>
      <c r="I205" s="70"/>
      <c r="J205" s="71"/>
      <c r="K205" s="72"/>
      <c r="L205" s="72"/>
      <c r="M205" s="72"/>
      <c r="N205" s="72"/>
      <c r="O205" s="72"/>
      <c r="P205" s="72"/>
      <c r="Q205" s="72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</row>
    <row r="206" spans="1:30" ht="18" customHeight="1" x14ac:dyDescent="0.2">
      <c r="A206" s="80" t="s">
        <v>334</v>
      </c>
      <c r="B206" s="81"/>
      <c r="C206" s="81"/>
      <c r="D206" s="81"/>
      <c r="E206" s="81"/>
      <c r="F206" s="82"/>
      <c r="G206" s="70"/>
      <c r="H206" s="70"/>
      <c r="I206" s="70"/>
      <c r="J206" s="71"/>
      <c r="K206" s="72"/>
      <c r="L206" s="72"/>
      <c r="M206" s="72"/>
      <c r="N206" s="72"/>
      <c r="O206" s="72"/>
      <c r="P206" s="72"/>
      <c r="Q206" s="72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</row>
    <row r="207" spans="1:30" ht="18" customHeight="1" x14ac:dyDescent="0.2">
      <c r="A207" s="80" t="s">
        <v>335</v>
      </c>
      <c r="B207" s="81"/>
      <c r="C207" s="81"/>
      <c r="D207" s="81"/>
      <c r="E207" s="81"/>
      <c r="F207" s="82"/>
      <c r="G207" s="70"/>
      <c r="H207" s="70"/>
      <c r="I207" s="70"/>
      <c r="J207" s="71"/>
      <c r="K207" s="72"/>
      <c r="L207" s="72"/>
      <c r="M207" s="72"/>
      <c r="N207" s="72"/>
      <c r="O207" s="72"/>
      <c r="P207" s="72"/>
      <c r="Q207" s="72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</row>
    <row r="208" spans="1:30" ht="18" customHeight="1" x14ac:dyDescent="0.2">
      <c r="A208" s="80" t="s">
        <v>336</v>
      </c>
      <c r="B208" s="81"/>
      <c r="C208" s="81"/>
      <c r="D208" s="81"/>
      <c r="E208" s="81"/>
      <c r="F208" s="82"/>
      <c r="G208" s="70"/>
      <c r="H208" s="70"/>
      <c r="I208" s="70"/>
      <c r="J208" s="71"/>
      <c r="K208" s="72"/>
      <c r="L208" s="72"/>
      <c r="M208" s="72"/>
      <c r="N208" s="72"/>
      <c r="O208" s="72"/>
      <c r="P208" s="72"/>
      <c r="Q208" s="72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</row>
    <row r="209" spans="1:30" ht="18" customHeight="1" x14ac:dyDescent="0.2">
      <c r="A209" s="80" t="s">
        <v>337</v>
      </c>
      <c r="B209" s="81"/>
      <c r="C209" s="81"/>
      <c r="D209" s="81"/>
      <c r="E209" s="81"/>
      <c r="F209" s="82"/>
      <c r="G209" s="70"/>
      <c r="H209" s="70"/>
      <c r="I209" s="70"/>
      <c r="J209" s="71"/>
      <c r="K209" s="72"/>
      <c r="L209" s="72"/>
      <c r="M209" s="72"/>
      <c r="N209" s="72"/>
      <c r="O209" s="72"/>
      <c r="P209" s="72"/>
      <c r="Q209" s="72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</row>
    <row r="210" spans="1:30" ht="18" customHeight="1" x14ac:dyDescent="0.2">
      <c r="A210" s="80" t="s">
        <v>338</v>
      </c>
      <c r="B210" s="81"/>
      <c r="C210" s="81"/>
      <c r="D210" s="81"/>
      <c r="E210" s="81"/>
      <c r="F210" s="82"/>
      <c r="G210" s="70"/>
      <c r="H210" s="70"/>
      <c r="I210" s="70"/>
      <c r="J210" s="71"/>
      <c r="K210" s="72"/>
      <c r="L210" s="72"/>
      <c r="M210" s="72"/>
      <c r="N210" s="72"/>
      <c r="O210" s="72"/>
      <c r="P210" s="72"/>
      <c r="Q210" s="72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</row>
    <row r="211" spans="1:30" ht="18" customHeight="1" x14ac:dyDescent="0.2">
      <c r="A211" s="80" t="s">
        <v>339</v>
      </c>
      <c r="B211" s="81"/>
      <c r="C211" s="81"/>
      <c r="D211" s="81"/>
      <c r="E211" s="81"/>
      <c r="F211" s="82"/>
      <c r="G211" s="70"/>
      <c r="H211" s="70"/>
      <c r="I211" s="70"/>
      <c r="J211" s="71"/>
      <c r="K211" s="72"/>
      <c r="L211" s="72"/>
      <c r="M211" s="72"/>
      <c r="N211" s="72"/>
      <c r="O211" s="72"/>
      <c r="P211" s="72"/>
      <c r="Q211" s="72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</row>
    <row r="212" spans="1:30" ht="30.2" customHeight="1" thickBot="1" x14ac:dyDescent="0.25">
      <c r="A212" s="83" t="s">
        <v>340</v>
      </c>
      <c r="B212" s="84"/>
      <c r="C212" s="84"/>
      <c r="D212" s="84"/>
      <c r="E212" s="84"/>
      <c r="F212" s="85"/>
      <c r="G212" s="70"/>
      <c r="H212" s="70"/>
      <c r="I212" s="70"/>
      <c r="J212" s="71"/>
      <c r="K212" s="72"/>
      <c r="L212" s="72"/>
      <c r="M212" s="72"/>
      <c r="N212" s="72"/>
      <c r="O212" s="72"/>
      <c r="P212" s="72"/>
      <c r="Q212" s="72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</row>
    <row r="213" spans="1:30" ht="14.25" x14ac:dyDescent="0.2">
      <c r="A213" s="45"/>
      <c r="B213" s="46"/>
      <c r="C213" s="46"/>
      <c r="D213" s="46"/>
      <c r="E213" s="46"/>
      <c r="F213" s="45"/>
      <c r="G213" s="46"/>
      <c r="H213" s="46"/>
      <c r="I213" s="46"/>
      <c r="J213" s="73"/>
      <c r="K213" s="74"/>
      <c r="L213" s="74"/>
      <c r="M213" s="74"/>
      <c r="N213" s="74"/>
      <c r="O213" s="74"/>
      <c r="P213" s="74"/>
      <c r="Q213" s="74"/>
    </row>
    <row r="214" spans="1:30" ht="14.25" x14ac:dyDescent="0.2">
      <c r="A214" s="45"/>
      <c r="B214" s="46"/>
      <c r="C214" s="46"/>
      <c r="D214" s="46"/>
      <c r="E214" s="46"/>
      <c r="F214" s="45"/>
      <c r="G214" s="46"/>
      <c r="H214" s="46"/>
      <c r="I214" s="46"/>
      <c r="J214" s="73"/>
      <c r="K214" s="74"/>
      <c r="L214" s="74"/>
      <c r="M214" s="74"/>
      <c r="N214" s="74"/>
      <c r="O214" s="74"/>
      <c r="P214" s="74"/>
      <c r="Q214" s="74"/>
    </row>
    <row r="215" spans="1:30" ht="14.25" x14ac:dyDescent="0.2">
      <c r="A215" s="45"/>
      <c r="B215" s="46"/>
      <c r="C215" s="46"/>
      <c r="D215" s="46"/>
      <c r="E215" s="46"/>
      <c r="F215" s="45"/>
      <c r="G215" s="46"/>
      <c r="H215" s="46"/>
      <c r="I215" s="46"/>
      <c r="J215" s="73"/>
      <c r="K215" s="74"/>
      <c r="L215" s="74"/>
      <c r="M215" s="74"/>
      <c r="N215" s="74"/>
      <c r="O215" s="74"/>
      <c r="P215" s="74"/>
      <c r="Q215" s="74"/>
    </row>
    <row r="216" spans="1:30" ht="14.25" x14ac:dyDescent="0.2">
      <c r="A216" s="45"/>
      <c r="B216" s="46"/>
      <c r="C216" s="46"/>
      <c r="D216" s="46"/>
      <c r="E216" s="46"/>
      <c r="F216" s="45"/>
      <c r="G216" s="46"/>
      <c r="H216" s="46"/>
      <c r="I216" s="46"/>
      <c r="J216" s="73"/>
      <c r="K216" s="74"/>
      <c r="L216" s="74"/>
      <c r="M216" s="74"/>
      <c r="N216" s="74"/>
      <c r="O216" s="74"/>
      <c r="P216" s="74"/>
      <c r="Q216" s="74"/>
    </row>
    <row r="217" spans="1:30" ht="14.25" x14ac:dyDescent="0.2">
      <c r="A217" s="75"/>
      <c r="B217" s="76"/>
      <c r="C217" s="76"/>
      <c r="D217" s="76"/>
      <c r="E217" s="76"/>
      <c r="F217" s="75"/>
      <c r="G217" s="76"/>
      <c r="H217" s="76"/>
      <c r="I217" s="76"/>
    </row>
    <row r="218" spans="1:30" ht="14.25" x14ac:dyDescent="0.2">
      <c r="A218" s="75"/>
      <c r="B218" s="76"/>
      <c r="C218" s="76"/>
      <c r="D218" s="76"/>
      <c r="E218" s="76"/>
      <c r="F218" s="75"/>
      <c r="G218" s="76"/>
      <c r="H218" s="76"/>
      <c r="I218" s="76"/>
    </row>
    <row r="219" spans="1:30" ht="14.25" x14ac:dyDescent="0.2">
      <c r="A219" s="75"/>
      <c r="B219" s="76"/>
      <c r="C219" s="76"/>
      <c r="D219" s="76"/>
      <c r="E219" s="76"/>
      <c r="F219" s="75"/>
      <c r="G219" s="76"/>
      <c r="H219" s="76"/>
      <c r="I219" s="76"/>
    </row>
    <row r="220" spans="1:30" ht="14.25" x14ac:dyDescent="0.2">
      <c r="A220" s="75"/>
      <c r="B220" s="76"/>
      <c r="C220" s="76"/>
      <c r="D220" s="76"/>
      <c r="E220" s="76"/>
      <c r="F220" s="75"/>
      <c r="G220" s="76"/>
      <c r="H220" s="76"/>
      <c r="I220" s="76"/>
    </row>
    <row r="221" spans="1:30" ht="14.25" x14ac:dyDescent="0.2">
      <c r="A221" s="75"/>
      <c r="B221" s="76"/>
      <c r="C221" s="76"/>
      <c r="D221" s="76"/>
      <c r="E221" s="76"/>
      <c r="F221" s="75"/>
      <c r="G221" s="76"/>
      <c r="H221" s="76"/>
      <c r="I221" s="76"/>
    </row>
    <row r="222" spans="1:30" ht="14.25" x14ac:dyDescent="0.2">
      <c r="A222" s="75"/>
      <c r="B222" s="76"/>
      <c r="C222" s="76"/>
      <c r="D222" s="76"/>
      <c r="E222" s="76"/>
      <c r="F222" s="75"/>
      <c r="G222" s="76"/>
      <c r="H222" s="76"/>
      <c r="I222" s="76"/>
    </row>
    <row r="223" spans="1:30" ht="14.25" x14ac:dyDescent="0.2">
      <c r="A223" s="75"/>
      <c r="B223" s="76"/>
      <c r="C223" s="76"/>
      <c r="D223" s="76"/>
      <c r="E223" s="76"/>
      <c r="F223" s="75"/>
      <c r="G223" s="76"/>
      <c r="H223" s="76"/>
      <c r="I223" s="76"/>
    </row>
    <row r="224" spans="1:30" ht="14.25" x14ac:dyDescent="0.2">
      <c r="A224" s="75"/>
      <c r="B224" s="76"/>
      <c r="C224" s="76"/>
      <c r="D224" s="76"/>
      <c r="E224" s="76"/>
      <c r="F224" s="75"/>
      <c r="G224" s="76"/>
      <c r="H224" s="76"/>
      <c r="I224" s="76"/>
    </row>
    <row r="225" spans="1:30" s="77" customFormat="1" ht="14.25" x14ac:dyDescent="0.2">
      <c r="A225" s="75"/>
      <c r="B225" s="76"/>
      <c r="C225" s="76"/>
      <c r="D225" s="76"/>
      <c r="E225" s="76"/>
      <c r="F225" s="75"/>
      <c r="G225" s="76"/>
      <c r="H225" s="76"/>
      <c r="I225" s="7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77" customFormat="1" ht="14.25" x14ac:dyDescent="0.2">
      <c r="A226" s="75"/>
      <c r="B226" s="76"/>
      <c r="C226" s="76"/>
      <c r="D226" s="76"/>
      <c r="E226" s="76"/>
      <c r="F226" s="75"/>
      <c r="G226" s="76"/>
      <c r="H226" s="76"/>
      <c r="I226" s="7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77" customFormat="1" ht="14.25" x14ac:dyDescent="0.2">
      <c r="A227" s="75"/>
      <c r="B227" s="76"/>
      <c r="C227" s="76"/>
      <c r="D227" s="76"/>
      <c r="E227" s="76"/>
      <c r="F227" s="75"/>
      <c r="G227" s="76"/>
      <c r="H227" s="76"/>
      <c r="I227" s="7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77" customFormat="1" ht="14.25" x14ac:dyDescent="0.2">
      <c r="A228" s="75"/>
      <c r="B228" s="76"/>
      <c r="C228" s="76"/>
      <c r="D228" s="76"/>
      <c r="E228" s="76"/>
      <c r="F228" s="75"/>
      <c r="G228" s="76"/>
      <c r="H228" s="76"/>
      <c r="I228" s="7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77" customFormat="1" ht="14.25" x14ac:dyDescent="0.2">
      <c r="A229" s="75"/>
      <c r="B229" s="76"/>
      <c r="C229" s="76"/>
      <c r="D229" s="76"/>
      <c r="E229" s="76"/>
      <c r="F229" s="75"/>
      <c r="G229" s="76"/>
      <c r="H229" s="76"/>
      <c r="I229" s="7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77" customFormat="1" ht="14.25" x14ac:dyDescent="0.2">
      <c r="A230" s="75"/>
      <c r="B230" s="76"/>
      <c r="C230" s="76"/>
      <c r="D230" s="76"/>
      <c r="E230" s="76"/>
      <c r="F230" s="75"/>
      <c r="G230" s="76"/>
      <c r="H230" s="76"/>
      <c r="I230" s="7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77" customFormat="1" ht="14.25" x14ac:dyDescent="0.2">
      <c r="A231" s="75"/>
      <c r="B231" s="76"/>
      <c r="C231" s="76"/>
      <c r="D231" s="76"/>
      <c r="E231" s="76"/>
      <c r="F231" s="75"/>
      <c r="G231" s="76"/>
      <c r="H231" s="76"/>
      <c r="I231" s="7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77" customFormat="1" ht="14.25" x14ac:dyDescent="0.2">
      <c r="A232" s="75"/>
      <c r="B232" s="76"/>
      <c r="C232" s="76"/>
      <c r="D232" s="76"/>
      <c r="E232" s="76"/>
      <c r="F232" s="75"/>
      <c r="G232" s="76"/>
      <c r="H232" s="76"/>
      <c r="I232" s="7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77" customFormat="1" ht="14.25" x14ac:dyDescent="0.2">
      <c r="A233" s="75"/>
      <c r="B233" s="76"/>
      <c r="C233" s="76"/>
      <c r="D233" s="76"/>
      <c r="E233" s="76"/>
      <c r="F233" s="75"/>
      <c r="G233" s="76"/>
      <c r="H233" s="76"/>
      <c r="I233" s="7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77" customFormat="1" ht="14.25" x14ac:dyDescent="0.2">
      <c r="A234" s="75"/>
      <c r="B234" s="76"/>
      <c r="C234" s="76"/>
      <c r="D234" s="76"/>
      <c r="E234" s="76"/>
      <c r="F234" s="75"/>
      <c r="G234" s="76"/>
      <c r="H234" s="76"/>
      <c r="I234" s="7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77" customFormat="1" ht="14.25" x14ac:dyDescent="0.2">
      <c r="A235" s="75"/>
      <c r="B235" s="76"/>
      <c r="C235" s="76"/>
      <c r="D235" s="76"/>
      <c r="E235" s="76"/>
      <c r="F235" s="75"/>
      <c r="G235" s="76"/>
      <c r="H235" s="76"/>
      <c r="I235" s="7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77" customFormat="1" ht="14.25" x14ac:dyDescent="0.2">
      <c r="A236" s="75"/>
      <c r="B236" s="76"/>
      <c r="C236" s="76"/>
      <c r="D236" s="76"/>
      <c r="E236" s="76"/>
      <c r="F236" s="75"/>
      <c r="G236" s="76"/>
      <c r="H236" s="76"/>
      <c r="I236" s="7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77" customFormat="1" ht="14.25" x14ac:dyDescent="0.2">
      <c r="A237" s="75"/>
      <c r="B237" s="76"/>
      <c r="C237" s="76"/>
      <c r="D237" s="76"/>
      <c r="E237" s="76"/>
      <c r="F237" s="75"/>
      <c r="G237" s="76"/>
      <c r="H237" s="76"/>
      <c r="I237" s="7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77" customFormat="1" ht="14.25" x14ac:dyDescent="0.2">
      <c r="A238" s="75"/>
      <c r="B238" s="76"/>
      <c r="C238" s="76"/>
      <c r="D238" s="76"/>
      <c r="E238" s="76"/>
      <c r="F238" s="75"/>
      <c r="G238" s="76"/>
      <c r="H238" s="76"/>
      <c r="I238" s="7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77" customFormat="1" ht="14.25" x14ac:dyDescent="0.2">
      <c r="A239" s="75"/>
      <c r="B239" s="76"/>
      <c r="C239" s="76"/>
      <c r="D239" s="76"/>
      <c r="E239" s="76"/>
      <c r="F239" s="75"/>
      <c r="G239" s="76"/>
      <c r="H239" s="76"/>
      <c r="I239" s="7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77" customFormat="1" ht="14.25" x14ac:dyDescent="0.2">
      <c r="A240" s="75"/>
      <c r="B240" s="76"/>
      <c r="C240" s="76"/>
      <c r="D240" s="76"/>
      <c r="E240" s="76"/>
      <c r="F240" s="75"/>
      <c r="G240" s="76"/>
      <c r="H240" s="76"/>
      <c r="I240" s="7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77" customFormat="1" ht="14.25" x14ac:dyDescent="0.2">
      <c r="A241" s="75"/>
      <c r="B241" s="76"/>
      <c r="C241" s="76"/>
      <c r="D241" s="76"/>
      <c r="E241" s="76"/>
      <c r="F241" s="75"/>
      <c r="G241" s="76"/>
      <c r="H241" s="76"/>
      <c r="I241" s="7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77" customFormat="1" ht="14.25" x14ac:dyDescent="0.2">
      <c r="A242" s="75"/>
      <c r="B242" s="76"/>
      <c r="C242" s="76"/>
      <c r="D242" s="76"/>
      <c r="E242" s="76"/>
      <c r="F242" s="75"/>
      <c r="G242" s="76"/>
      <c r="H242" s="76"/>
      <c r="I242" s="7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77" customFormat="1" ht="14.25" x14ac:dyDescent="0.2">
      <c r="A243" s="75"/>
      <c r="B243" s="76"/>
      <c r="C243" s="76"/>
      <c r="D243" s="76"/>
      <c r="E243" s="76"/>
      <c r="F243" s="75"/>
      <c r="G243" s="76"/>
      <c r="H243" s="76"/>
      <c r="I243" s="7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77" customFormat="1" ht="14.25" x14ac:dyDescent="0.2">
      <c r="A244" s="75"/>
      <c r="B244" s="76"/>
      <c r="C244" s="76"/>
      <c r="D244" s="76"/>
      <c r="E244" s="76"/>
      <c r="F244" s="75"/>
      <c r="G244" s="76"/>
      <c r="H244" s="76"/>
      <c r="I244" s="7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77" customFormat="1" ht="14.25" x14ac:dyDescent="0.2">
      <c r="A245" s="75"/>
      <c r="B245" s="76"/>
      <c r="C245" s="76"/>
      <c r="D245" s="76"/>
      <c r="E245" s="76"/>
      <c r="F245" s="75"/>
      <c r="G245" s="76"/>
      <c r="H245" s="76"/>
      <c r="I245" s="7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77" customFormat="1" ht="14.25" x14ac:dyDescent="0.2">
      <c r="A246" s="75"/>
      <c r="B246" s="76"/>
      <c r="C246" s="76"/>
      <c r="D246" s="76"/>
      <c r="E246" s="76"/>
      <c r="F246" s="75"/>
      <c r="G246" s="76"/>
      <c r="H246" s="76"/>
      <c r="I246" s="7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77" customFormat="1" ht="14.25" x14ac:dyDescent="0.2">
      <c r="A247" s="75"/>
      <c r="B247" s="76"/>
      <c r="C247" s="76"/>
      <c r="D247" s="76"/>
      <c r="E247" s="76"/>
      <c r="F247" s="75"/>
      <c r="G247" s="76"/>
      <c r="H247" s="76"/>
      <c r="I247" s="7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77" customFormat="1" ht="14.25" x14ac:dyDescent="0.2">
      <c r="A248" s="75"/>
      <c r="B248" s="76"/>
      <c r="C248" s="76"/>
      <c r="D248" s="76"/>
      <c r="E248" s="76"/>
      <c r="F248" s="75"/>
      <c r="G248" s="76"/>
      <c r="H248" s="76"/>
      <c r="I248" s="7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77" customFormat="1" ht="14.25" x14ac:dyDescent="0.2">
      <c r="A249" s="75"/>
      <c r="B249" s="76"/>
      <c r="C249" s="76"/>
      <c r="D249" s="76"/>
      <c r="E249" s="76"/>
      <c r="F249" s="75"/>
      <c r="G249" s="76"/>
      <c r="H249" s="76"/>
      <c r="I249" s="7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77" customFormat="1" ht="14.25" x14ac:dyDescent="0.2">
      <c r="A250" s="75"/>
      <c r="B250" s="76"/>
      <c r="C250" s="76"/>
      <c r="D250" s="76"/>
      <c r="E250" s="76"/>
      <c r="F250" s="75"/>
      <c r="G250" s="76"/>
      <c r="H250" s="76"/>
      <c r="I250" s="7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77" customFormat="1" ht="14.25" x14ac:dyDescent="0.2">
      <c r="A251" s="75"/>
      <c r="B251" s="76"/>
      <c r="C251" s="76"/>
      <c r="D251" s="76"/>
      <c r="E251" s="76"/>
      <c r="F251" s="75"/>
      <c r="G251" s="76"/>
      <c r="H251" s="76"/>
      <c r="I251" s="7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s="77" customFormat="1" ht="14.25" x14ac:dyDescent="0.2">
      <c r="A252" s="75"/>
      <c r="B252" s="76"/>
      <c r="C252" s="76"/>
      <c r="D252" s="76"/>
      <c r="E252" s="76"/>
      <c r="F252" s="75"/>
      <c r="G252" s="76"/>
      <c r="H252" s="76"/>
      <c r="I252" s="7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s="77" customFormat="1" ht="14.25" x14ac:dyDescent="0.2">
      <c r="A253" s="75"/>
      <c r="B253" s="76"/>
      <c r="C253" s="76"/>
      <c r="D253" s="76"/>
      <c r="E253" s="76"/>
      <c r="F253" s="75"/>
      <c r="G253" s="76"/>
      <c r="H253" s="76"/>
      <c r="I253" s="7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s="77" customFormat="1" ht="14.25" x14ac:dyDescent="0.2">
      <c r="A254" s="75"/>
      <c r="B254" s="76"/>
      <c r="C254" s="76"/>
      <c r="D254" s="76"/>
      <c r="E254" s="76"/>
      <c r="F254" s="75"/>
      <c r="G254" s="76"/>
      <c r="H254" s="76"/>
      <c r="I254" s="7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s="77" customFormat="1" ht="14.25" x14ac:dyDescent="0.2">
      <c r="A255" s="75"/>
      <c r="B255" s="76"/>
      <c r="C255" s="76"/>
      <c r="D255" s="76"/>
      <c r="E255" s="76"/>
      <c r="F255" s="75"/>
      <c r="G255" s="76"/>
      <c r="H255" s="76"/>
      <c r="I255" s="7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s="77" customFormat="1" ht="14.25" x14ac:dyDescent="0.2">
      <c r="A256" s="75"/>
      <c r="B256" s="76"/>
      <c r="C256" s="76"/>
      <c r="D256" s="76"/>
      <c r="E256" s="76"/>
      <c r="F256" s="75"/>
      <c r="G256" s="76"/>
      <c r="H256" s="76"/>
      <c r="I256" s="7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s="77" customFormat="1" ht="14.25" x14ac:dyDescent="0.2">
      <c r="A257" s="75"/>
      <c r="B257" s="76"/>
      <c r="C257" s="76"/>
      <c r="D257" s="76"/>
      <c r="E257" s="76"/>
      <c r="F257" s="75"/>
      <c r="G257" s="76"/>
      <c r="H257" s="76"/>
      <c r="I257" s="7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s="77" customFormat="1" ht="14.25" x14ac:dyDescent="0.2">
      <c r="A258" s="75"/>
      <c r="B258" s="76"/>
      <c r="C258" s="76"/>
      <c r="D258" s="76"/>
      <c r="E258" s="76"/>
      <c r="F258" s="75"/>
      <c r="G258" s="76"/>
      <c r="H258" s="76"/>
      <c r="I258" s="7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s="77" customFormat="1" ht="14.25" x14ac:dyDescent="0.2">
      <c r="A259" s="75"/>
      <c r="B259" s="76"/>
      <c r="C259" s="76"/>
      <c r="D259" s="76"/>
      <c r="E259" s="76"/>
      <c r="F259" s="75"/>
      <c r="G259" s="76"/>
      <c r="H259" s="76"/>
      <c r="I259" s="7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s="77" customFormat="1" ht="14.25" x14ac:dyDescent="0.2">
      <c r="A260" s="75"/>
      <c r="B260" s="76"/>
      <c r="C260" s="76"/>
      <c r="D260" s="76"/>
      <c r="E260" s="76"/>
      <c r="F260" s="75"/>
      <c r="G260" s="76"/>
      <c r="H260" s="76"/>
      <c r="I260" s="7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s="77" customFormat="1" ht="14.25" x14ac:dyDescent="0.2">
      <c r="A261" s="75"/>
      <c r="B261" s="76"/>
      <c r="C261" s="76"/>
      <c r="D261" s="76"/>
      <c r="E261" s="76"/>
      <c r="F261" s="75"/>
      <c r="G261" s="76"/>
      <c r="H261" s="76"/>
      <c r="I261" s="7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s="77" customFormat="1" ht="14.25" x14ac:dyDescent="0.2">
      <c r="A262" s="75"/>
      <c r="B262" s="76"/>
      <c r="C262" s="76"/>
      <c r="D262" s="76"/>
      <c r="E262" s="76"/>
      <c r="F262" s="75"/>
      <c r="G262" s="76"/>
      <c r="H262" s="76"/>
      <c r="I262" s="7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s="77" customFormat="1" ht="14.25" x14ac:dyDescent="0.2">
      <c r="A263" s="75"/>
      <c r="B263" s="76"/>
      <c r="C263" s="76"/>
      <c r="D263" s="76"/>
      <c r="E263" s="76"/>
      <c r="F263" s="75"/>
      <c r="G263" s="76"/>
      <c r="H263" s="76"/>
      <c r="I263" s="7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s="77" customFormat="1" ht="14.25" x14ac:dyDescent="0.2">
      <c r="A264" s="75"/>
      <c r="B264" s="76"/>
      <c r="C264" s="76"/>
      <c r="D264" s="76"/>
      <c r="E264" s="76"/>
      <c r="F264" s="75"/>
      <c r="G264" s="76"/>
      <c r="H264" s="76"/>
      <c r="I264" s="7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s="77" customFormat="1" ht="14.25" x14ac:dyDescent="0.2">
      <c r="A265" s="75"/>
      <c r="B265" s="76"/>
      <c r="C265" s="76"/>
      <c r="D265" s="76"/>
      <c r="E265" s="76"/>
      <c r="F265" s="75"/>
      <c r="G265" s="76"/>
      <c r="H265" s="76"/>
      <c r="I265" s="7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s="77" customFormat="1" ht="14.25" x14ac:dyDescent="0.2">
      <c r="A266" s="75"/>
      <c r="B266" s="76"/>
      <c r="C266" s="76"/>
      <c r="D266" s="76"/>
      <c r="E266" s="76"/>
      <c r="F266" s="75"/>
      <c r="G266" s="76"/>
      <c r="H266" s="76"/>
      <c r="I266" s="7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s="77" customFormat="1" ht="14.25" x14ac:dyDescent="0.2">
      <c r="A267" s="75"/>
      <c r="B267" s="76"/>
      <c r="C267" s="76"/>
      <c r="D267" s="76"/>
      <c r="E267" s="76"/>
      <c r="F267" s="75"/>
      <c r="G267" s="76"/>
      <c r="H267" s="76"/>
      <c r="I267" s="7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s="77" customFormat="1" ht="14.25" x14ac:dyDescent="0.2">
      <c r="A268" s="75"/>
      <c r="B268" s="76"/>
      <c r="C268" s="76"/>
      <c r="D268" s="76"/>
      <c r="E268" s="76"/>
      <c r="F268" s="75"/>
      <c r="G268" s="76"/>
      <c r="H268" s="76"/>
      <c r="I268" s="7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s="77" customFormat="1" ht="14.25" x14ac:dyDescent="0.2">
      <c r="A269" s="75"/>
      <c r="B269" s="76"/>
      <c r="C269" s="76"/>
      <c r="D269" s="76"/>
      <c r="E269" s="76"/>
      <c r="F269" s="75"/>
      <c r="G269" s="76"/>
      <c r="H269" s="76"/>
      <c r="I269" s="7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s="77" customFormat="1" ht="14.25" x14ac:dyDescent="0.2">
      <c r="A270" s="75"/>
      <c r="B270" s="76"/>
      <c r="C270" s="76"/>
      <c r="D270" s="76"/>
      <c r="E270" s="76"/>
      <c r="F270" s="75"/>
      <c r="G270" s="76"/>
      <c r="H270" s="76"/>
      <c r="I270" s="7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s="77" customFormat="1" ht="14.25" x14ac:dyDescent="0.2">
      <c r="A271" s="75"/>
      <c r="B271" s="76"/>
      <c r="C271" s="76"/>
      <c r="D271" s="76"/>
      <c r="E271" s="76"/>
      <c r="F271" s="75"/>
      <c r="G271" s="76"/>
      <c r="H271" s="76"/>
      <c r="I271" s="7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s="77" customFormat="1" ht="14.25" x14ac:dyDescent="0.2">
      <c r="A272" s="75"/>
      <c r="B272" s="76"/>
      <c r="C272" s="76"/>
      <c r="D272" s="76"/>
      <c r="E272" s="76"/>
      <c r="F272" s="75"/>
      <c r="G272" s="76"/>
      <c r="H272" s="76"/>
      <c r="I272" s="7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s="77" customFormat="1" ht="14.25" x14ac:dyDescent="0.2">
      <c r="A273" s="75"/>
      <c r="B273" s="76"/>
      <c r="C273" s="76"/>
      <c r="D273" s="76"/>
      <c r="E273" s="76"/>
      <c r="F273" s="75"/>
      <c r="G273" s="76"/>
      <c r="H273" s="76"/>
      <c r="I273" s="7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s="77" customFormat="1" ht="14.25" x14ac:dyDescent="0.2">
      <c r="A274" s="75"/>
      <c r="B274" s="76"/>
      <c r="C274" s="76"/>
      <c r="D274" s="76"/>
      <c r="E274" s="76"/>
      <c r="F274" s="75"/>
      <c r="G274" s="76"/>
      <c r="H274" s="76"/>
      <c r="I274" s="7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s="77" customFormat="1" ht="14.25" x14ac:dyDescent="0.2">
      <c r="A275" s="75"/>
      <c r="B275" s="76"/>
      <c r="C275" s="76"/>
      <c r="D275" s="76"/>
      <c r="E275" s="76"/>
      <c r="F275" s="75"/>
      <c r="G275" s="76"/>
      <c r="H275" s="76"/>
      <c r="I275" s="7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s="77" customFormat="1" ht="14.25" x14ac:dyDescent="0.2">
      <c r="A276" s="75"/>
      <c r="B276" s="76"/>
      <c r="C276" s="76"/>
      <c r="D276" s="76"/>
      <c r="E276" s="76"/>
      <c r="F276" s="75"/>
      <c r="G276" s="76"/>
      <c r="H276" s="76"/>
      <c r="I276" s="7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s="77" customFormat="1" ht="14.25" x14ac:dyDescent="0.2">
      <c r="A277" s="75"/>
      <c r="B277" s="76"/>
      <c r="C277" s="76"/>
      <c r="D277" s="76"/>
      <c r="E277" s="76"/>
      <c r="F277" s="75"/>
      <c r="G277" s="76"/>
      <c r="H277" s="76"/>
      <c r="I277" s="7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s="77" customFormat="1" ht="14.25" x14ac:dyDescent="0.2">
      <c r="A278" s="75"/>
      <c r="B278" s="76"/>
      <c r="C278" s="76"/>
      <c r="D278" s="76"/>
      <c r="E278" s="76"/>
      <c r="F278" s="75"/>
      <c r="G278" s="76"/>
      <c r="H278" s="76"/>
      <c r="I278" s="7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s="77" customFormat="1" ht="14.25" x14ac:dyDescent="0.2">
      <c r="A279" s="75"/>
      <c r="B279" s="76"/>
      <c r="C279" s="76"/>
      <c r="D279" s="76"/>
      <c r="E279" s="76"/>
      <c r="F279" s="75"/>
      <c r="G279" s="76"/>
      <c r="H279" s="76"/>
      <c r="I279" s="7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s="77" customFormat="1" ht="14.25" x14ac:dyDescent="0.2">
      <c r="A280" s="75"/>
      <c r="B280" s="76"/>
      <c r="C280" s="76"/>
      <c r="D280" s="76"/>
      <c r="E280" s="76"/>
      <c r="F280" s="75"/>
      <c r="G280" s="76"/>
      <c r="H280" s="76"/>
      <c r="I280" s="7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s="77" customFormat="1" ht="14.25" x14ac:dyDescent="0.2">
      <c r="A281" s="75"/>
      <c r="B281" s="76"/>
      <c r="C281" s="76"/>
      <c r="D281" s="76"/>
      <c r="E281" s="76"/>
      <c r="F281" s="75"/>
      <c r="G281" s="76"/>
      <c r="H281" s="76"/>
      <c r="I281" s="7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s="77" customFormat="1" ht="14.25" x14ac:dyDescent="0.2">
      <c r="A282" s="75"/>
      <c r="B282" s="76"/>
      <c r="C282" s="76"/>
      <c r="D282" s="76"/>
      <c r="E282" s="76"/>
      <c r="F282" s="75"/>
      <c r="G282" s="76"/>
      <c r="H282" s="76"/>
      <c r="I282" s="7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s="77" customFormat="1" ht="14.25" x14ac:dyDescent="0.2">
      <c r="A283" s="75"/>
      <c r="B283" s="76"/>
      <c r="C283" s="76"/>
      <c r="D283" s="76"/>
      <c r="E283" s="76"/>
      <c r="F283" s="75"/>
      <c r="G283" s="76"/>
      <c r="H283" s="76"/>
      <c r="I283" s="7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s="77" customFormat="1" ht="14.25" x14ac:dyDescent="0.2">
      <c r="A284" s="75"/>
      <c r="B284" s="76"/>
      <c r="C284" s="76"/>
      <c r="D284" s="76"/>
      <c r="E284" s="76"/>
      <c r="F284" s="75"/>
      <c r="G284" s="76"/>
      <c r="H284" s="76"/>
      <c r="I284" s="7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s="77" customFormat="1" ht="14.25" x14ac:dyDescent="0.2">
      <c r="A285" s="75"/>
      <c r="B285" s="76"/>
      <c r="C285" s="76"/>
      <c r="D285" s="76"/>
      <c r="E285" s="76"/>
      <c r="F285" s="75"/>
      <c r="G285" s="76"/>
      <c r="H285" s="76"/>
      <c r="I285" s="7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s="77" customFormat="1" ht="14.25" x14ac:dyDescent="0.2">
      <c r="A286" s="75"/>
      <c r="B286" s="76"/>
      <c r="C286" s="76"/>
      <c r="D286" s="76"/>
      <c r="E286" s="76"/>
      <c r="F286" s="75"/>
      <c r="G286" s="76"/>
      <c r="H286" s="76"/>
      <c r="I286" s="7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s="77" customFormat="1" ht="14.25" x14ac:dyDescent="0.2">
      <c r="A287" s="75"/>
      <c r="B287" s="76"/>
      <c r="C287" s="76"/>
      <c r="D287" s="76"/>
      <c r="E287" s="76"/>
      <c r="F287" s="75"/>
      <c r="G287" s="76"/>
      <c r="H287" s="76"/>
      <c r="I287" s="7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s="77" customFormat="1" ht="14.25" x14ac:dyDescent="0.2">
      <c r="A288" s="75"/>
      <c r="B288" s="76"/>
      <c r="C288" s="76"/>
      <c r="D288" s="76"/>
      <c r="E288" s="76"/>
      <c r="F288" s="75"/>
      <c r="G288" s="76"/>
      <c r="H288" s="76"/>
      <c r="I288" s="7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s="77" customFormat="1" ht="14.25" x14ac:dyDescent="0.2">
      <c r="A289" s="75"/>
      <c r="B289" s="76"/>
      <c r="C289" s="76"/>
      <c r="D289" s="76"/>
      <c r="E289" s="76"/>
      <c r="F289" s="75"/>
      <c r="G289" s="76"/>
      <c r="H289" s="76"/>
      <c r="I289" s="7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s="77" customFormat="1" ht="14.25" x14ac:dyDescent="0.2">
      <c r="A290" s="75"/>
      <c r="B290" s="76"/>
      <c r="C290" s="76"/>
      <c r="D290" s="76"/>
      <c r="E290" s="76"/>
      <c r="F290" s="75"/>
      <c r="G290" s="76"/>
      <c r="H290" s="76"/>
      <c r="I290" s="7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s="77" customFormat="1" ht="14.25" x14ac:dyDescent="0.2">
      <c r="A291" s="75"/>
      <c r="B291" s="76"/>
      <c r="C291" s="76"/>
      <c r="D291" s="76"/>
      <c r="E291" s="76"/>
      <c r="F291" s="75"/>
      <c r="G291" s="76"/>
      <c r="H291" s="76"/>
      <c r="I291" s="7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s="77" customFormat="1" ht="14.25" x14ac:dyDescent="0.2">
      <c r="A292" s="75"/>
      <c r="B292" s="76"/>
      <c r="C292" s="76"/>
      <c r="D292" s="76"/>
      <c r="E292" s="76"/>
      <c r="F292" s="75"/>
      <c r="G292" s="76"/>
      <c r="H292" s="76"/>
      <c r="I292" s="7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s="77" customFormat="1" ht="14.25" x14ac:dyDescent="0.2">
      <c r="A293" s="75"/>
      <c r="B293" s="76"/>
      <c r="C293" s="76"/>
      <c r="D293" s="76"/>
      <c r="E293" s="76"/>
      <c r="F293" s="75"/>
      <c r="G293" s="76"/>
      <c r="H293" s="76"/>
      <c r="I293" s="7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s="77" customFormat="1" ht="14.25" x14ac:dyDescent="0.2">
      <c r="A294" s="75"/>
      <c r="B294" s="76"/>
      <c r="C294" s="76"/>
      <c r="D294" s="76"/>
      <c r="E294" s="76"/>
      <c r="F294" s="75"/>
      <c r="G294" s="76"/>
      <c r="H294" s="76"/>
      <c r="I294" s="7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s="77" customFormat="1" ht="14.25" x14ac:dyDescent="0.2">
      <c r="A295" s="75"/>
      <c r="B295" s="76"/>
      <c r="C295" s="76"/>
      <c r="D295" s="76"/>
      <c r="E295" s="76"/>
      <c r="F295" s="75"/>
      <c r="G295" s="76"/>
      <c r="H295" s="76"/>
      <c r="I295" s="7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s="77" customFormat="1" ht="14.25" x14ac:dyDescent="0.2">
      <c r="A296" s="75"/>
      <c r="B296" s="76"/>
      <c r="C296" s="76"/>
      <c r="D296" s="76"/>
      <c r="E296" s="76"/>
      <c r="F296" s="75"/>
      <c r="G296" s="76"/>
      <c r="H296" s="76"/>
      <c r="I296" s="7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s="77" customFormat="1" ht="14.25" x14ac:dyDescent="0.2">
      <c r="A297" s="75"/>
      <c r="B297" s="76"/>
      <c r="C297" s="76"/>
      <c r="D297" s="76"/>
      <c r="E297" s="76"/>
      <c r="F297" s="75"/>
      <c r="G297" s="76"/>
      <c r="H297" s="76"/>
      <c r="I297" s="7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s="77" customFormat="1" ht="14.25" x14ac:dyDescent="0.2">
      <c r="A298" s="75"/>
      <c r="B298" s="76"/>
      <c r="C298" s="76"/>
      <c r="D298" s="76"/>
      <c r="E298" s="76"/>
      <c r="F298" s="75"/>
      <c r="G298" s="76"/>
      <c r="H298" s="76"/>
      <c r="I298" s="7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s="77" customFormat="1" ht="14.25" x14ac:dyDescent="0.2">
      <c r="A299" s="75"/>
      <c r="B299" s="76"/>
      <c r="C299" s="76"/>
      <c r="D299" s="76"/>
      <c r="E299" s="76"/>
      <c r="F299" s="75"/>
      <c r="G299" s="76"/>
      <c r="H299" s="76"/>
      <c r="I299" s="7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s="77" customFormat="1" ht="14.25" x14ac:dyDescent="0.2">
      <c r="A300" s="75"/>
      <c r="B300" s="76"/>
      <c r="C300" s="76"/>
      <c r="D300" s="76"/>
      <c r="E300" s="76"/>
      <c r="F300" s="75"/>
      <c r="G300" s="76"/>
      <c r="H300" s="76"/>
      <c r="I300" s="7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s="77" customFormat="1" ht="14.25" x14ac:dyDescent="0.2">
      <c r="A301" s="75"/>
      <c r="B301" s="76"/>
      <c r="C301" s="76"/>
      <c r="D301" s="76"/>
      <c r="E301" s="76"/>
      <c r="F301" s="75"/>
      <c r="G301" s="76"/>
      <c r="H301" s="76"/>
      <c r="I301" s="7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s="77" customFormat="1" ht="14.25" x14ac:dyDescent="0.2">
      <c r="A302" s="75"/>
      <c r="B302" s="76"/>
      <c r="C302" s="76"/>
      <c r="D302" s="76"/>
      <c r="E302" s="76"/>
      <c r="F302" s="75"/>
      <c r="G302" s="76"/>
      <c r="H302" s="76"/>
      <c r="I302" s="7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s="77" customFormat="1" ht="14.25" x14ac:dyDescent="0.2">
      <c r="A303" s="75"/>
      <c r="B303" s="76"/>
      <c r="C303" s="76"/>
      <c r="D303" s="76"/>
      <c r="E303" s="76"/>
      <c r="F303" s="75"/>
      <c r="G303" s="76"/>
      <c r="H303" s="76"/>
      <c r="I303" s="7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s="77" customFormat="1" ht="14.25" x14ac:dyDescent="0.2">
      <c r="A304" s="75"/>
      <c r="B304" s="76"/>
      <c r="C304" s="76"/>
      <c r="D304" s="76"/>
      <c r="E304" s="76"/>
      <c r="F304" s="75"/>
      <c r="G304" s="76"/>
      <c r="H304" s="76"/>
      <c r="I304" s="7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s="77" customFormat="1" ht="14.25" x14ac:dyDescent="0.2">
      <c r="A305" s="75"/>
      <c r="B305" s="76"/>
      <c r="C305" s="76"/>
      <c r="D305" s="76"/>
      <c r="E305" s="76"/>
      <c r="F305" s="75"/>
      <c r="G305" s="76"/>
      <c r="H305" s="76"/>
      <c r="I305" s="7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s="77" customFormat="1" ht="14.25" x14ac:dyDescent="0.2">
      <c r="A306" s="75"/>
      <c r="B306" s="76"/>
      <c r="C306" s="76"/>
      <c r="D306" s="76"/>
      <c r="E306" s="76"/>
      <c r="F306" s="75"/>
      <c r="G306" s="76"/>
      <c r="H306" s="76"/>
      <c r="I306" s="7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s="77" customFormat="1" ht="14.25" x14ac:dyDescent="0.2">
      <c r="A307" s="75"/>
      <c r="B307" s="76"/>
      <c r="C307" s="76"/>
      <c r="D307" s="76"/>
      <c r="E307" s="76"/>
      <c r="F307" s="75"/>
      <c r="G307" s="76"/>
      <c r="H307" s="76"/>
      <c r="I307" s="7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s="77" customFormat="1" ht="14.25" x14ac:dyDescent="0.2">
      <c r="A308" s="75"/>
      <c r="B308" s="76"/>
      <c r="C308" s="76"/>
      <c r="D308" s="76"/>
      <c r="E308" s="76"/>
      <c r="F308" s="75"/>
      <c r="G308" s="76"/>
      <c r="H308" s="76"/>
      <c r="I308" s="7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s="77" customFormat="1" ht="14.25" x14ac:dyDescent="0.2">
      <c r="A309" s="75"/>
      <c r="B309" s="76"/>
      <c r="C309" s="76"/>
      <c r="D309" s="76"/>
      <c r="E309" s="76"/>
      <c r="F309" s="75"/>
      <c r="G309" s="76"/>
      <c r="H309" s="76"/>
      <c r="I309" s="7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s="77" customFormat="1" ht="14.25" x14ac:dyDescent="0.2">
      <c r="A310" s="75"/>
      <c r="B310" s="76"/>
      <c r="C310" s="76"/>
      <c r="D310" s="76"/>
      <c r="E310" s="76"/>
      <c r="F310" s="75"/>
      <c r="G310" s="76"/>
      <c r="H310" s="76"/>
      <c r="I310" s="7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s="77" customFormat="1" ht="14.25" x14ac:dyDescent="0.2">
      <c r="A311" s="75"/>
      <c r="B311" s="76"/>
      <c r="C311" s="76"/>
      <c r="D311" s="76"/>
      <c r="E311" s="76"/>
      <c r="F311" s="75"/>
      <c r="G311" s="76"/>
      <c r="H311" s="76"/>
      <c r="I311" s="7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s="77" customFormat="1" ht="14.25" x14ac:dyDescent="0.2">
      <c r="A312" s="75"/>
      <c r="B312" s="76"/>
      <c r="C312" s="76"/>
      <c r="D312" s="76"/>
      <c r="E312" s="76"/>
      <c r="F312" s="75"/>
      <c r="G312" s="76"/>
      <c r="H312" s="76"/>
      <c r="I312" s="7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s="77" customFormat="1" ht="14.25" x14ac:dyDescent="0.2">
      <c r="A313" s="75"/>
      <c r="B313" s="76"/>
      <c r="C313" s="76"/>
      <c r="D313" s="76"/>
      <c r="E313" s="76"/>
      <c r="F313" s="75"/>
      <c r="G313" s="76"/>
      <c r="H313" s="76"/>
      <c r="I313" s="7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s="77" customFormat="1" ht="14.25" x14ac:dyDescent="0.2">
      <c r="A314" s="75"/>
      <c r="B314" s="76"/>
      <c r="C314" s="76"/>
      <c r="D314" s="76"/>
      <c r="E314" s="76"/>
      <c r="F314" s="75"/>
      <c r="G314" s="76"/>
      <c r="H314" s="76"/>
      <c r="I314" s="7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s="77" customFormat="1" ht="14.25" x14ac:dyDescent="0.2">
      <c r="A315" s="75"/>
      <c r="B315" s="76"/>
      <c r="C315" s="76"/>
      <c r="D315" s="76"/>
      <c r="E315" s="76"/>
      <c r="F315" s="75"/>
      <c r="G315" s="76"/>
      <c r="H315" s="76"/>
      <c r="I315" s="7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s="77" customFormat="1" ht="14.25" x14ac:dyDescent="0.2">
      <c r="A316" s="75"/>
      <c r="B316" s="76"/>
      <c r="C316" s="76"/>
      <c r="D316" s="76"/>
      <c r="E316" s="76"/>
      <c r="F316" s="75"/>
      <c r="G316" s="76"/>
      <c r="H316" s="76"/>
      <c r="I316" s="7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s="77" customFormat="1" ht="14.25" x14ac:dyDescent="0.2">
      <c r="A317" s="75"/>
      <c r="B317" s="76"/>
      <c r="C317" s="76"/>
      <c r="D317" s="76"/>
      <c r="E317" s="76"/>
      <c r="F317" s="75"/>
      <c r="G317" s="76"/>
      <c r="H317" s="76"/>
      <c r="I317" s="7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s="77" customFormat="1" ht="14.25" x14ac:dyDescent="0.2">
      <c r="A318" s="75"/>
      <c r="B318" s="76"/>
      <c r="C318" s="76"/>
      <c r="D318" s="76"/>
      <c r="E318" s="76"/>
      <c r="F318" s="75"/>
      <c r="G318" s="76"/>
      <c r="H318" s="76"/>
      <c r="I318" s="7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s="77" customFormat="1" ht="14.25" x14ac:dyDescent="0.2">
      <c r="A319" s="75"/>
      <c r="B319" s="76"/>
      <c r="C319" s="76"/>
      <c r="D319" s="76"/>
      <c r="E319" s="76"/>
      <c r="F319" s="75"/>
      <c r="G319" s="76"/>
      <c r="H319" s="76"/>
      <c r="I319" s="7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s="77" customFormat="1" ht="14.25" x14ac:dyDescent="0.2">
      <c r="A320" s="75"/>
      <c r="B320" s="76"/>
      <c r="C320" s="76"/>
      <c r="D320" s="76"/>
      <c r="E320" s="76"/>
      <c r="F320" s="75"/>
      <c r="G320" s="76"/>
      <c r="H320" s="76"/>
      <c r="I320" s="7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s="77" customFormat="1" ht="14.25" x14ac:dyDescent="0.2">
      <c r="A321" s="75"/>
      <c r="B321" s="76"/>
      <c r="C321" s="76"/>
      <c r="D321" s="76"/>
      <c r="E321" s="76"/>
      <c r="F321" s="75"/>
      <c r="G321" s="76"/>
      <c r="H321" s="76"/>
      <c r="I321" s="7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s="77" customFormat="1" ht="14.25" x14ac:dyDescent="0.2">
      <c r="A322" s="75"/>
      <c r="B322" s="76"/>
      <c r="C322" s="76"/>
      <c r="D322" s="76"/>
      <c r="E322" s="76"/>
      <c r="F322" s="75"/>
      <c r="G322" s="76"/>
      <c r="H322" s="76"/>
      <c r="I322" s="7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s="77" customFormat="1" ht="14.25" x14ac:dyDescent="0.2">
      <c r="A323" s="75"/>
      <c r="B323" s="76"/>
      <c r="C323" s="76"/>
      <c r="D323" s="76"/>
      <c r="E323" s="76"/>
      <c r="F323" s="75"/>
      <c r="G323" s="76"/>
      <c r="H323" s="76"/>
      <c r="I323" s="7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s="77" customFormat="1" ht="14.25" x14ac:dyDescent="0.2">
      <c r="A324" s="75"/>
      <c r="B324" s="76"/>
      <c r="C324" s="76"/>
      <c r="D324" s="76"/>
      <c r="E324" s="76"/>
      <c r="F324" s="75"/>
      <c r="G324" s="76"/>
      <c r="H324" s="76"/>
      <c r="I324" s="7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s="77" customFormat="1" ht="14.25" x14ac:dyDescent="0.2">
      <c r="A325" s="75"/>
      <c r="B325" s="76"/>
      <c r="C325" s="76"/>
      <c r="D325" s="76"/>
      <c r="E325" s="76"/>
      <c r="F325" s="75"/>
      <c r="G325" s="76"/>
      <c r="H325" s="76"/>
      <c r="I325" s="7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s="77" customFormat="1" ht="14.25" x14ac:dyDescent="0.2">
      <c r="A326" s="75"/>
      <c r="B326" s="76"/>
      <c r="C326" s="76"/>
      <c r="D326" s="76"/>
      <c r="E326" s="76"/>
      <c r="F326" s="75"/>
      <c r="G326" s="76"/>
      <c r="H326" s="76"/>
      <c r="I326" s="7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s="77" customFormat="1" ht="14.25" x14ac:dyDescent="0.2">
      <c r="A327" s="75"/>
      <c r="B327" s="76"/>
      <c r="C327" s="76"/>
      <c r="D327" s="76"/>
      <c r="E327" s="76"/>
      <c r="F327" s="75"/>
      <c r="G327" s="76"/>
      <c r="H327" s="76"/>
      <c r="I327" s="7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s="77" customFormat="1" ht="14.25" x14ac:dyDescent="0.2">
      <c r="A328" s="75"/>
      <c r="B328" s="76"/>
      <c r="C328" s="76"/>
      <c r="D328" s="76"/>
      <c r="E328" s="76"/>
      <c r="F328" s="75"/>
      <c r="G328" s="76"/>
      <c r="H328" s="76"/>
      <c r="I328" s="7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s="77" customFormat="1" ht="14.25" x14ac:dyDescent="0.2">
      <c r="A329" s="75"/>
      <c r="B329" s="76"/>
      <c r="C329" s="76"/>
      <c r="D329" s="76"/>
      <c r="E329" s="76"/>
      <c r="F329" s="75"/>
      <c r="G329" s="76"/>
      <c r="H329" s="76"/>
      <c r="I329" s="7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s="77" customFormat="1" ht="14.25" x14ac:dyDescent="0.2">
      <c r="A330" s="75"/>
      <c r="B330" s="76"/>
      <c r="C330" s="76"/>
      <c r="D330" s="76"/>
      <c r="E330" s="76"/>
      <c r="F330" s="75"/>
      <c r="G330" s="76"/>
      <c r="H330" s="76"/>
      <c r="I330" s="7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s="77" customFormat="1" ht="14.25" x14ac:dyDescent="0.2">
      <c r="A331" s="75"/>
      <c r="B331" s="76"/>
      <c r="C331" s="76"/>
      <c r="D331" s="76"/>
      <c r="E331" s="76"/>
      <c r="F331" s="75"/>
      <c r="G331" s="76"/>
      <c r="H331" s="76"/>
      <c r="I331" s="7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s="77" customFormat="1" ht="14.25" x14ac:dyDescent="0.2">
      <c r="A332" s="75"/>
      <c r="B332" s="76"/>
      <c r="C332" s="76"/>
      <c r="D332" s="76"/>
      <c r="E332" s="76"/>
      <c r="F332" s="75"/>
      <c r="G332" s="76"/>
      <c r="H332" s="76"/>
      <c r="I332" s="7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s="77" customFormat="1" ht="14.25" x14ac:dyDescent="0.2">
      <c r="A333" s="75"/>
      <c r="B333" s="76"/>
      <c r="C333" s="76"/>
      <c r="D333" s="76"/>
      <c r="E333" s="76"/>
      <c r="F333" s="75"/>
      <c r="G333" s="76"/>
      <c r="H333" s="76"/>
      <c r="I333" s="7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s="77" customFormat="1" ht="14.25" x14ac:dyDescent="0.2">
      <c r="A334" s="75"/>
      <c r="B334" s="76"/>
      <c r="C334" s="76"/>
      <c r="D334" s="76"/>
      <c r="E334" s="76"/>
      <c r="F334" s="75"/>
      <c r="G334" s="76"/>
      <c r="H334" s="76"/>
      <c r="I334" s="7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s="77" customFormat="1" ht="14.25" x14ac:dyDescent="0.2">
      <c r="A335" s="75"/>
      <c r="B335" s="76"/>
      <c r="C335" s="76"/>
      <c r="D335" s="76"/>
      <c r="E335" s="76"/>
      <c r="F335" s="75"/>
      <c r="G335" s="76"/>
      <c r="H335" s="76"/>
      <c r="I335" s="7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s="77" customFormat="1" ht="14.25" x14ac:dyDescent="0.2">
      <c r="A336" s="75"/>
      <c r="B336" s="76"/>
      <c r="C336" s="76"/>
      <c r="D336" s="76"/>
      <c r="E336" s="76"/>
      <c r="F336" s="75"/>
      <c r="G336" s="76"/>
      <c r="H336" s="76"/>
      <c r="I336" s="7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s="77" customFormat="1" ht="14.25" x14ac:dyDescent="0.2">
      <c r="A337" s="75"/>
      <c r="B337" s="76"/>
      <c r="C337" s="76"/>
      <c r="D337" s="76"/>
      <c r="E337" s="76"/>
      <c r="F337" s="75"/>
      <c r="G337" s="76"/>
      <c r="H337" s="76"/>
      <c r="I337" s="7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s="77" customFormat="1" ht="14.25" x14ac:dyDescent="0.2">
      <c r="A338" s="75"/>
      <c r="B338" s="76"/>
      <c r="C338" s="76"/>
      <c r="D338" s="76"/>
      <c r="E338" s="76"/>
      <c r="F338" s="75"/>
      <c r="G338" s="76"/>
      <c r="H338" s="76"/>
      <c r="I338" s="7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s="77" customFormat="1" ht="14.25" x14ac:dyDescent="0.2">
      <c r="A339" s="75"/>
      <c r="B339" s="76"/>
      <c r="C339" s="76"/>
      <c r="D339" s="76"/>
      <c r="E339" s="76"/>
      <c r="F339" s="75"/>
      <c r="G339" s="76"/>
      <c r="H339" s="76"/>
      <c r="I339" s="7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s="77" customFormat="1" ht="14.25" x14ac:dyDescent="0.2">
      <c r="A340" s="75"/>
      <c r="B340" s="76"/>
      <c r="C340" s="76"/>
      <c r="D340" s="76"/>
      <c r="E340" s="76"/>
      <c r="F340" s="75"/>
      <c r="G340" s="76"/>
      <c r="H340" s="76"/>
      <c r="I340" s="7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s="77" customFormat="1" ht="14.25" x14ac:dyDescent="0.2">
      <c r="A341" s="75"/>
      <c r="B341" s="76"/>
      <c r="C341" s="76"/>
      <c r="D341" s="76"/>
      <c r="E341" s="76"/>
      <c r="F341" s="75"/>
      <c r="G341" s="76"/>
      <c r="H341" s="76"/>
      <c r="I341" s="7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s="77" customFormat="1" ht="14.25" x14ac:dyDescent="0.2">
      <c r="A342" s="75"/>
      <c r="B342" s="76"/>
      <c r="C342" s="76"/>
      <c r="D342" s="76"/>
      <c r="E342" s="76"/>
      <c r="F342" s="75"/>
      <c r="G342" s="76"/>
      <c r="H342" s="76"/>
      <c r="I342" s="7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s="77" customFormat="1" ht="14.25" x14ac:dyDescent="0.2">
      <c r="A343" s="75"/>
      <c r="B343" s="76"/>
      <c r="C343" s="76"/>
      <c r="D343" s="76"/>
      <c r="E343" s="76"/>
      <c r="F343" s="75"/>
      <c r="G343" s="76"/>
      <c r="H343" s="76"/>
      <c r="I343" s="7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s="77" customFormat="1" ht="14.25" x14ac:dyDescent="0.2">
      <c r="A344" s="75"/>
      <c r="B344" s="76"/>
      <c r="C344" s="76"/>
      <c r="D344" s="76"/>
      <c r="E344" s="76"/>
      <c r="F344" s="75"/>
      <c r="G344" s="76"/>
      <c r="H344" s="76"/>
      <c r="I344" s="7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s="77" customFormat="1" ht="14.25" x14ac:dyDescent="0.2">
      <c r="A345" s="75"/>
      <c r="B345" s="76"/>
      <c r="C345" s="76"/>
      <c r="D345" s="76"/>
      <c r="E345" s="76"/>
      <c r="F345" s="75"/>
      <c r="G345" s="76"/>
      <c r="H345" s="76"/>
      <c r="I345" s="7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s="77" customFormat="1" ht="14.25" x14ac:dyDescent="0.2">
      <c r="A346" s="75"/>
      <c r="B346" s="76"/>
      <c r="C346" s="76"/>
      <c r="D346" s="76"/>
      <c r="E346" s="76"/>
      <c r="F346" s="75"/>
      <c r="G346" s="76"/>
      <c r="H346" s="76"/>
      <c r="I346" s="7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s="77" customFormat="1" ht="14.25" x14ac:dyDescent="0.2">
      <c r="A347" s="75"/>
      <c r="B347" s="76"/>
      <c r="C347" s="76"/>
      <c r="D347" s="76"/>
      <c r="E347" s="76"/>
      <c r="F347" s="75"/>
      <c r="G347" s="76"/>
      <c r="H347" s="76"/>
      <c r="I347" s="7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s="77" customFormat="1" ht="14.25" x14ac:dyDescent="0.2">
      <c r="A348" s="75"/>
      <c r="B348" s="76"/>
      <c r="C348" s="76"/>
      <c r="D348" s="76"/>
      <c r="E348" s="76"/>
      <c r="F348" s="75"/>
      <c r="G348" s="76"/>
      <c r="H348" s="76"/>
      <c r="I348" s="7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s="77" customFormat="1" ht="14.25" x14ac:dyDescent="0.2">
      <c r="A349" s="75"/>
      <c r="B349" s="76"/>
      <c r="C349" s="76"/>
      <c r="D349" s="76"/>
      <c r="E349" s="76"/>
      <c r="F349" s="75"/>
      <c r="G349" s="76"/>
      <c r="H349" s="76"/>
      <c r="I349" s="7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s="77" customFormat="1" ht="14.25" x14ac:dyDescent="0.2">
      <c r="A350" s="75"/>
      <c r="B350" s="76"/>
      <c r="C350" s="76"/>
      <c r="D350" s="76"/>
      <c r="E350" s="76"/>
      <c r="F350" s="75"/>
      <c r="G350" s="76"/>
      <c r="H350" s="76"/>
      <c r="I350" s="7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s="77" customFormat="1" ht="14.25" x14ac:dyDescent="0.2">
      <c r="A351" s="75"/>
      <c r="B351" s="76"/>
      <c r="C351" s="76"/>
      <c r="D351" s="76"/>
      <c r="E351" s="76"/>
      <c r="F351" s="75"/>
      <c r="G351" s="76"/>
      <c r="H351" s="76"/>
      <c r="I351" s="7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s="77" customFormat="1" ht="14.25" x14ac:dyDescent="0.2">
      <c r="A352" s="75"/>
      <c r="B352" s="76"/>
      <c r="C352" s="76"/>
      <c r="D352" s="76"/>
      <c r="E352" s="76"/>
      <c r="F352" s="75"/>
      <c r="G352" s="76"/>
      <c r="H352" s="76"/>
      <c r="I352" s="7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s="77" customFormat="1" ht="14.25" x14ac:dyDescent="0.2">
      <c r="A353" s="75"/>
      <c r="B353" s="76"/>
      <c r="C353" s="76"/>
      <c r="D353" s="76"/>
      <c r="E353" s="76"/>
      <c r="F353" s="75"/>
      <c r="G353" s="76"/>
      <c r="H353" s="76"/>
      <c r="I353" s="7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s="77" customFormat="1" ht="14.25" x14ac:dyDescent="0.2">
      <c r="A354" s="75"/>
      <c r="B354" s="76"/>
      <c r="C354" s="76"/>
      <c r="D354" s="76"/>
      <c r="E354" s="76"/>
      <c r="F354" s="75"/>
      <c r="G354" s="76"/>
      <c r="H354" s="76"/>
      <c r="I354" s="7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s="77" customFormat="1" ht="14.25" x14ac:dyDescent="0.2">
      <c r="A355" s="75"/>
      <c r="B355" s="76"/>
      <c r="C355" s="76"/>
      <c r="D355" s="76"/>
      <c r="E355" s="76"/>
      <c r="F355" s="75"/>
      <c r="G355" s="76"/>
      <c r="H355" s="76"/>
      <c r="I355" s="7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s="77" customFormat="1" ht="14.25" x14ac:dyDescent="0.2">
      <c r="A356" s="75"/>
      <c r="B356" s="76"/>
      <c r="C356" s="76"/>
      <c r="D356" s="76"/>
      <c r="E356" s="76"/>
      <c r="F356" s="75"/>
      <c r="G356" s="76"/>
      <c r="H356" s="76"/>
      <c r="I356" s="7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s="77" customFormat="1" ht="14.25" x14ac:dyDescent="0.2">
      <c r="A357" s="75"/>
      <c r="B357" s="76"/>
      <c r="C357" s="76"/>
      <c r="D357" s="76"/>
      <c r="E357" s="76"/>
      <c r="F357" s="75"/>
      <c r="G357" s="76"/>
      <c r="H357" s="76"/>
      <c r="I357" s="7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s="77" customFormat="1" ht="14.25" x14ac:dyDescent="0.2">
      <c r="A358" s="75"/>
      <c r="B358" s="76"/>
      <c r="C358" s="76"/>
      <c r="D358" s="76"/>
      <c r="E358" s="76"/>
      <c r="F358" s="75"/>
      <c r="G358" s="76"/>
      <c r="H358" s="76"/>
      <c r="I358" s="7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s="77" customFormat="1" ht="14.25" x14ac:dyDescent="0.2">
      <c r="A359" s="75"/>
      <c r="B359" s="76"/>
      <c r="C359" s="76"/>
      <c r="D359" s="76"/>
      <c r="E359" s="76"/>
      <c r="F359" s="75"/>
      <c r="G359" s="76"/>
      <c r="H359" s="76"/>
      <c r="I359" s="7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s="77" customFormat="1" ht="14.25" x14ac:dyDescent="0.2">
      <c r="A360" s="75"/>
      <c r="B360" s="76"/>
      <c r="C360" s="76"/>
      <c r="D360" s="76"/>
      <c r="E360" s="76"/>
      <c r="F360" s="75"/>
      <c r="G360" s="76"/>
      <c r="H360" s="76"/>
      <c r="I360" s="7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s="77" customFormat="1" ht="14.25" x14ac:dyDescent="0.2">
      <c r="A361" s="75"/>
      <c r="B361" s="76"/>
      <c r="C361" s="76"/>
      <c r="D361" s="76"/>
      <c r="E361" s="76"/>
      <c r="F361" s="75"/>
      <c r="G361" s="76"/>
      <c r="H361" s="76"/>
      <c r="I361" s="7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s="77" customFormat="1" ht="14.25" x14ac:dyDescent="0.2">
      <c r="A362" s="75"/>
      <c r="B362" s="76"/>
      <c r="C362" s="76"/>
      <c r="D362" s="76"/>
      <c r="E362" s="76"/>
      <c r="F362" s="75"/>
      <c r="G362" s="76"/>
      <c r="H362" s="76"/>
      <c r="I362" s="7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s="77" customFormat="1" ht="14.25" x14ac:dyDescent="0.2">
      <c r="A363" s="75"/>
      <c r="B363" s="76"/>
      <c r="C363" s="76"/>
      <c r="D363" s="76"/>
      <c r="E363" s="76"/>
      <c r="F363" s="75"/>
      <c r="G363" s="76"/>
      <c r="H363" s="76"/>
      <c r="I363" s="7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s="77" customFormat="1" ht="14.25" x14ac:dyDescent="0.2">
      <c r="A364" s="75"/>
      <c r="B364" s="76"/>
      <c r="C364" s="76"/>
      <c r="D364" s="76"/>
      <c r="E364" s="76"/>
      <c r="F364" s="75"/>
      <c r="G364" s="76"/>
      <c r="H364" s="76"/>
      <c r="I364" s="7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s="77" customFormat="1" ht="14.25" x14ac:dyDescent="0.2">
      <c r="A365" s="75"/>
      <c r="B365" s="76"/>
      <c r="C365" s="76"/>
      <c r="D365" s="76"/>
      <c r="E365" s="76"/>
      <c r="F365" s="75"/>
      <c r="G365" s="76"/>
      <c r="H365" s="76"/>
      <c r="I365" s="7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s="77" customFormat="1" ht="14.25" x14ac:dyDescent="0.2">
      <c r="A366" s="75"/>
      <c r="B366" s="76"/>
      <c r="C366" s="76"/>
      <c r="D366" s="76"/>
      <c r="E366" s="76"/>
      <c r="F366" s="75"/>
      <c r="G366" s="76"/>
      <c r="H366" s="76"/>
      <c r="I366" s="7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s="77" customFormat="1" ht="14.25" x14ac:dyDescent="0.2">
      <c r="A367" s="75"/>
      <c r="B367" s="76"/>
      <c r="C367" s="76"/>
      <c r="D367" s="76"/>
      <c r="E367" s="76"/>
      <c r="F367" s="75"/>
      <c r="G367" s="76"/>
      <c r="H367" s="76"/>
      <c r="I367" s="7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s="77" customFormat="1" ht="14.25" x14ac:dyDescent="0.2">
      <c r="A368" s="75"/>
      <c r="B368" s="76"/>
      <c r="C368" s="76"/>
      <c r="D368" s="76"/>
      <c r="E368" s="76"/>
      <c r="F368" s="75"/>
      <c r="G368" s="76"/>
      <c r="H368" s="76"/>
      <c r="I368" s="7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s="77" customFormat="1" ht="14.25" x14ac:dyDescent="0.2">
      <c r="A369" s="75"/>
      <c r="B369" s="76"/>
      <c r="C369" s="76"/>
      <c r="D369" s="76"/>
      <c r="E369" s="76"/>
      <c r="F369" s="75"/>
      <c r="G369" s="76"/>
      <c r="H369" s="76"/>
      <c r="I369" s="7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s="77" customFormat="1" ht="14.25" x14ac:dyDescent="0.2">
      <c r="A370" s="75"/>
      <c r="B370" s="76"/>
      <c r="C370" s="76"/>
      <c r="D370" s="76"/>
      <c r="E370" s="76"/>
      <c r="F370" s="75"/>
      <c r="G370" s="76"/>
      <c r="H370" s="76"/>
      <c r="I370" s="7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s="77" customFormat="1" ht="14.25" x14ac:dyDescent="0.2">
      <c r="A371" s="75"/>
      <c r="B371" s="76"/>
      <c r="C371" s="76"/>
      <c r="D371" s="76"/>
      <c r="E371" s="76"/>
      <c r="F371" s="75"/>
      <c r="G371" s="76"/>
      <c r="H371" s="76"/>
      <c r="I371" s="7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s="77" customFormat="1" ht="14.25" x14ac:dyDescent="0.2">
      <c r="A372" s="75"/>
      <c r="B372" s="76"/>
      <c r="C372" s="76"/>
      <c r="D372" s="76"/>
      <c r="E372" s="76"/>
      <c r="F372" s="75"/>
      <c r="G372" s="76"/>
      <c r="H372" s="76"/>
      <c r="I372" s="7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s="77" customFormat="1" ht="14.25" x14ac:dyDescent="0.2">
      <c r="A373" s="75"/>
      <c r="B373" s="76"/>
      <c r="C373" s="76"/>
      <c r="D373" s="76"/>
      <c r="E373" s="76"/>
      <c r="F373" s="75"/>
      <c r="G373" s="76"/>
      <c r="H373" s="76"/>
      <c r="I373" s="7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s="77" customFormat="1" ht="14.25" x14ac:dyDescent="0.2">
      <c r="A374" s="75"/>
      <c r="B374" s="76"/>
      <c r="C374" s="76"/>
      <c r="D374" s="76"/>
      <c r="E374" s="76"/>
      <c r="F374" s="75"/>
      <c r="G374" s="76"/>
      <c r="H374" s="76"/>
      <c r="I374" s="7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s="77" customFormat="1" ht="14.25" x14ac:dyDescent="0.2">
      <c r="A375" s="75"/>
      <c r="B375" s="76"/>
      <c r="C375" s="76"/>
      <c r="D375" s="76"/>
      <c r="E375" s="76"/>
      <c r="F375" s="75"/>
      <c r="G375" s="76"/>
      <c r="H375" s="76"/>
      <c r="I375" s="7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s="77" customFormat="1" ht="14.25" x14ac:dyDescent="0.2">
      <c r="A376" s="2"/>
      <c r="F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s="77" customFormat="1" ht="14.25" x14ac:dyDescent="0.2">
      <c r="A377" s="2"/>
      <c r="F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s="77" customFormat="1" ht="14.25" x14ac:dyDescent="0.2">
      <c r="A378" s="2"/>
      <c r="F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s="77" customFormat="1" ht="14.25" x14ac:dyDescent="0.2">
      <c r="A379" s="2"/>
      <c r="F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s="77" customFormat="1" ht="14.25" x14ac:dyDescent="0.2">
      <c r="A380" s="2"/>
      <c r="F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s="77" customFormat="1" ht="14.25" x14ac:dyDescent="0.2">
      <c r="A381" s="2"/>
      <c r="F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s="77" customFormat="1" ht="14.25" x14ac:dyDescent="0.2">
      <c r="A382" s="2"/>
      <c r="F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s="77" customFormat="1" ht="14.25" x14ac:dyDescent="0.2">
      <c r="A383" s="2"/>
      <c r="F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s="77" customFormat="1" ht="14.25" x14ac:dyDescent="0.2">
      <c r="A384" s="2"/>
      <c r="F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</sheetData>
  <mergeCells count="76">
    <mergeCell ref="A97:I97"/>
    <mergeCell ref="A1:J1"/>
    <mergeCell ref="A2:J2"/>
    <mergeCell ref="A3:J3"/>
    <mergeCell ref="B4:J4"/>
    <mergeCell ref="A5:J5"/>
    <mergeCell ref="A154:F154"/>
    <mergeCell ref="A113:I113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66:F166"/>
    <mergeCell ref="A155:F155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78:F178"/>
    <mergeCell ref="A167:F167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90:F190"/>
    <mergeCell ref="A179:F179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202:F202"/>
    <mergeCell ref="A191:F191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9:F209"/>
    <mergeCell ref="A210:F210"/>
    <mergeCell ref="A211:F211"/>
    <mergeCell ref="A212:F212"/>
    <mergeCell ref="A203:F203"/>
    <mergeCell ref="A204:F204"/>
    <mergeCell ref="A205:F205"/>
    <mergeCell ref="A206:F206"/>
    <mergeCell ref="A207:F207"/>
    <mergeCell ref="A208:F208"/>
  </mergeCells>
  <dataValidations count="1">
    <dataValidation type="list" allowBlank="1" sqref="D115:D131 D7:D82 D99:D104" xr:uid="{BC408405-CEF5-4D79-9BE8-A7EFD3CF30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F42BA-885B-4060-A02C-219FCF942C3C}">
  <dimension ref="A1:AD1032"/>
  <sheetViews>
    <sheetView topLeftCell="A49" zoomScale="80" zoomScaleNormal="80" workbookViewId="0">
      <selection sqref="A1:XFD1048576"/>
    </sheetView>
  </sheetViews>
  <sheetFormatPr defaultColWidth="12.625" defaultRowHeight="15" customHeight="1" x14ac:dyDescent="0.2"/>
  <cols>
    <col min="1" max="1" width="70.5" style="2" bestFit="1" customWidth="1"/>
    <col min="2" max="2" width="9.5" style="77" bestFit="1" customWidth="1"/>
    <col min="3" max="3" width="11.75" style="77" bestFit="1" customWidth="1"/>
    <col min="4" max="4" width="10.75" style="77" customWidth="1"/>
    <col min="5" max="5" width="6.875" style="77" customWidth="1"/>
    <col min="6" max="6" width="52.875" style="2" customWidth="1"/>
    <col min="7" max="7" width="11.875" style="77" customWidth="1"/>
    <col min="8" max="10" width="13.625" style="77" customWidth="1"/>
    <col min="11" max="16" width="8" style="2" customWidth="1"/>
    <col min="17" max="17" width="43.875" style="2" customWidth="1"/>
    <col min="18" max="30" width="8" style="2" customWidth="1"/>
    <col min="31" max="16384" width="12.625" style="2"/>
  </cols>
  <sheetData>
    <row r="1" spans="1:30" ht="18" customHeight="1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18" customHeight="1" x14ac:dyDescent="0.2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10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18" customHeight="1" x14ac:dyDescent="0.2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ht="35.1" customHeight="1" x14ac:dyDescent="0.2">
      <c r="A4" s="5" t="s">
        <v>349</v>
      </c>
      <c r="B4" s="104" t="s">
        <v>4</v>
      </c>
      <c r="C4" s="81"/>
      <c r="D4" s="81"/>
      <c r="E4" s="81"/>
      <c r="F4" s="81"/>
      <c r="G4" s="81"/>
      <c r="H4" s="81"/>
      <c r="I4" s="81"/>
      <c r="J4" s="82"/>
      <c r="K4" s="6"/>
    </row>
    <row r="5" spans="1:30" ht="35.1" customHeight="1" x14ac:dyDescent="0.2">
      <c r="A5" s="105" t="s">
        <v>5</v>
      </c>
      <c r="B5" s="106"/>
      <c r="C5" s="106"/>
      <c r="D5" s="106"/>
      <c r="E5" s="106"/>
      <c r="F5" s="106"/>
      <c r="G5" s="106"/>
      <c r="H5" s="106"/>
      <c r="I5" s="106"/>
      <c r="J5" s="107"/>
      <c r="K5" s="7"/>
      <c r="L5" s="8"/>
      <c r="M5" s="8"/>
      <c r="N5" s="8"/>
      <c r="O5" s="8"/>
      <c r="P5" s="8"/>
      <c r="Q5" s="8"/>
    </row>
    <row r="6" spans="1:30" ht="35.1" customHeight="1" x14ac:dyDescent="0.2">
      <c r="A6" s="9" t="s">
        <v>6</v>
      </c>
      <c r="B6" s="10" t="s">
        <v>7</v>
      </c>
      <c r="C6" s="10" t="s">
        <v>8</v>
      </c>
      <c r="D6" s="10" t="s">
        <v>9</v>
      </c>
      <c r="E6" s="10" t="s">
        <v>10</v>
      </c>
      <c r="F6" s="11" t="s">
        <v>11</v>
      </c>
      <c r="G6" s="10" t="s">
        <v>12</v>
      </c>
      <c r="H6" s="10" t="s">
        <v>13</v>
      </c>
      <c r="I6" s="10" t="s">
        <v>14</v>
      </c>
      <c r="J6" s="12" t="s">
        <v>15</v>
      </c>
      <c r="K6" s="7"/>
      <c r="L6" s="13"/>
      <c r="M6" s="13"/>
      <c r="N6" s="13"/>
      <c r="O6" s="13"/>
      <c r="P6" s="13"/>
      <c r="Q6" s="13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18" customHeight="1" x14ac:dyDescent="0.2">
      <c r="A7" s="15" t="s">
        <v>16</v>
      </c>
      <c r="B7" s="16" t="s">
        <v>17</v>
      </c>
      <c r="C7" s="17"/>
      <c r="D7" s="17" t="s">
        <v>28</v>
      </c>
      <c r="E7" s="18">
        <v>1</v>
      </c>
      <c r="F7" s="19" t="s">
        <v>350</v>
      </c>
      <c r="G7" s="20">
        <v>0</v>
      </c>
      <c r="H7" s="20">
        <v>0</v>
      </c>
      <c r="I7" s="20">
        <v>18000</v>
      </c>
      <c r="J7" s="21">
        <f t="shared" ref="J7:J70" si="0">SUM(G7:I7)</f>
        <v>18000</v>
      </c>
      <c r="K7" s="22"/>
      <c r="L7" s="22"/>
      <c r="M7" s="22"/>
      <c r="N7" s="22"/>
      <c r="O7" s="22"/>
      <c r="P7" s="22"/>
      <c r="Q7" s="22"/>
      <c r="R7" s="23"/>
      <c r="S7" s="23"/>
      <c r="T7" s="23"/>
      <c r="U7" s="23"/>
      <c r="V7" s="23"/>
      <c r="W7" s="23"/>
      <c r="X7" s="23"/>
      <c r="Y7" s="23"/>
      <c r="Z7" s="23"/>
      <c r="AA7" s="6"/>
      <c r="AB7" s="6"/>
      <c r="AC7" s="6"/>
      <c r="AD7" s="6"/>
    </row>
    <row r="8" spans="1:30" ht="18" customHeight="1" x14ac:dyDescent="0.2">
      <c r="A8" s="15" t="s">
        <v>20</v>
      </c>
      <c r="B8" s="16" t="s">
        <v>21</v>
      </c>
      <c r="C8" s="17"/>
      <c r="D8" s="17" t="s">
        <v>22</v>
      </c>
      <c r="E8" s="18">
        <v>1</v>
      </c>
      <c r="F8" s="19" t="s">
        <v>23</v>
      </c>
      <c r="G8" s="20">
        <v>0</v>
      </c>
      <c r="H8" s="20">
        <v>2600</v>
      </c>
      <c r="I8" s="20">
        <v>10400</v>
      </c>
      <c r="J8" s="21">
        <f t="shared" si="0"/>
        <v>13000</v>
      </c>
      <c r="K8" s="22"/>
      <c r="L8" s="22"/>
      <c r="M8" s="22"/>
      <c r="N8" s="22"/>
      <c r="O8" s="22"/>
      <c r="P8" s="22"/>
      <c r="Q8" s="22"/>
      <c r="R8" s="23"/>
      <c r="S8" s="23"/>
      <c r="T8" s="23"/>
      <c r="U8" s="23"/>
      <c r="V8" s="23"/>
      <c r="W8" s="23"/>
      <c r="X8" s="23"/>
      <c r="Y8" s="23"/>
      <c r="Z8" s="23"/>
      <c r="AA8" s="6"/>
      <c r="AB8" s="6"/>
      <c r="AC8" s="6"/>
      <c r="AD8" s="6"/>
    </row>
    <row r="9" spans="1:30" ht="18" customHeight="1" x14ac:dyDescent="0.2">
      <c r="A9" s="19" t="s">
        <v>24</v>
      </c>
      <c r="B9" s="24" t="s">
        <v>21</v>
      </c>
      <c r="C9" s="24"/>
      <c r="D9" s="24" t="s">
        <v>22</v>
      </c>
      <c r="E9" s="25">
        <v>1</v>
      </c>
      <c r="F9" s="19" t="s">
        <v>25</v>
      </c>
      <c r="G9" s="26">
        <v>0</v>
      </c>
      <c r="H9" s="26">
        <v>2600</v>
      </c>
      <c r="I9" s="26">
        <v>10400</v>
      </c>
      <c r="J9" s="21">
        <f t="shared" si="0"/>
        <v>13000</v>
      </c>
      <c r="K9" s="22"/>
      <c r="L9" s="22"/>
      <c r="M9" s="22"/>
      <c r="N9" s="22"/>
      <c r="O9" s="22"/>
      <c r="P9" s="22"/>
      <c r="Q9" s="22"/>
      <c r="R9" s="23"/>
      <c r="S9" s="23"/>
      <c r="T9" s="23"/>
      <c r="U9" s="23"/>
      <c r="V9" s="23"/>
      <c r="W9" s="23"/>
      <c r="X9" s="23"/>
      <c r="Y9" s="23"/>
      <c r="Z9" s="23"/>
      <c r="AA9" s="6"/>
      <c r="AB9" s="6"/>
      <c r="AC9" s="6"/>
      <c r="AD9" s="6"/>
    </row>
    <row r="10" spans="1:30" ht="18" customHeight="1" x14ac:dyDescent="0.2">
      <c r="A10" s="19" t="s">
        <v>26</v>
      </c>
      <c r="B10" s="24" t="s">
        <v>27</v>
      </c>
      <c r="C10" s="24"/>
      <c r="D10" s="24" t="s">
        <v>28</v>
      </c>
      <c r="E10" s="25">
        <v>1</v>
      </c>
      <c r="F10" s="19" t="s">
        <v>29</v>
      </c>
      <c r="G10" s="26">
        <v>0</v>
      </c>
      <c r="H10" s="26"/>
      <c r="I10" s="26">
        <v>6782.61</v>
      </c>
      <c r="J10" s="21">
        <f t="shared" si="0"/>
        <v>6782.61</v>
      </c>
      <c r="K10" s="22"/>
      <c r="L10" s="22"/>
      <c r="M10" s="22"/>
      <c r="N10" s="22"/>
      <c r="O10" s="22"/>
      <c r="P10" s="22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6"/>
      <c r="AB10" s="6"/>
      <c r="AC10" s="6"/>
      <c r="AD10" s="6"/>
    </row>
    <row r="11" spans="1:30" ht="18" customHeight="1" x14ac:dyDescent="0.2">
      <c r="A11" s="19" t="s">
        <v>30</v>
      </c>
      <c r="B11" s="24" t="s">
        <v>27</v>
      </c>
      <c r="C11" s="24"/>
      <c r="D11" s="24" t="s">
        <v>22</v>
      </c>
      <c r="E11" s="25">
        <v>1</v>
      </c>
      <c r="F11" s="19" t="s">
        <v>31</v>
      </c>
      <c r="G11" s="26">
        <v>0</v>
      </c>
      <c r="H11" s="26">
        <v>1695.65</v>
      </c>
      <c r="I11" s="26">
        <v>6782.61</v>
      </c>
      <c r="J11" s="21">
        <f t="shared" si="0"/>
        <v>8478.26</v>
      </c>
      <c r="K11" s="22"/>
      <c r="L11" s="22"/>
      <c r="M11" s="22"/>
      <c r="N11" s="22"/>
      <c r="O11" s="22"/>
      <c r="P11" s="22"/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6"/>
      <c r="AB11" s="6"/>
      <c r="AC11" s="6"/>
      <c r="AD11" s="6"/>
    </row>
    <row r="12" spans="1:30" ht="18" customHeight="1" x14ac:dyDescent="0.2">
      <c r="A12" s="19" t="s">
        <v>32</v>
      </c>
      <c r="B12" s="24" t="s">
        <v>27</v>
      </c>
      <c r="C12" s="24"/>
      <c r="D12" s="24" t="s">
        <v>22</v>
      </c>
      <c r="E12" s="25">
        <v>1</v>
      </c>
      <c r="F12" s="19" t="s">
        <v>33</v>
      </c>
      <c r="G12" s="26">
        <v>0</v>
      </c>
      <c r="H12" s="26">
        <v>1695.65</v>
      </c>
      <c r="I12" s="26">
        <v>6782.61</v>
      </c>
      <c r="J12" s="21">
        <f t="shared" si="0"/>
        <v>8478.26</v>
      </c>
      <c r="K12" s="22"/>
      <c r="L12" s="22"/>
      <c r="M12" s="22"/>
      <c r="N12" s="22"/>
      <c r="O12" s="22"/>
      <c r="P12" s="22"/>
      <c r="Q12" s="22"/>
      <c r="R12" s="23"/>
      <c r="S12" s="23"/>
      <c r="T12" s="23"/>
      <c r="U12" s="23"/>
      <c r="V12" s="23"/>
      <c r="W12" s="23"/>
      <c r="X12" s="23"/>
      <c r="Y12" s="23"/>
      <c r="Z12" s="23"/>
      <c r="AA12" s="6"/>
      <c r="AB12" s="6"/>
      <c r="AC12" s="6"/>
      <c r="AD12" s="6"/>
    </row>
    <row r="13" spans="1:30" ht="18" customHeight="1" x14ac:dyDescent="0.2">
      <c r="A13" s="19" t="s">
        <v>34</v>
      </c>
      <c r="B13" s="24" t="s">
        <v>27</v>
      </c>
      <c r="C13" s="24"/>
      <c r="D13" s="24" t="s">
        <v>22</v>
      </c>
      <c r="E13" s="25">
        <v>1</v>
      </c>
      <c r="F13" s="19" t="s">
        <v>35</v>
      </c>
      <c r="G13" s="26">
        <v>0</v>
      </c>
      <c r="H13" s="26">
        <v>1695.65</v>
      </c>
      <c r="I13" s="26">
        <v>6782.61</v>
      </c>
      <c r="J13" s="21">
        <f t="shared" si="0"/>
        <v>8478.26</v>
      </c>
      <c r="K13" s="22"/>
      <c r="L13" s="22"/>
      <c r="M13" s="22"/>
      <c r="N13" s="22"/>
      <c r="O13" s="22"/>
      <c r="P13" s="22"/>
      <c r="Q13" s="22"/>
      <c r="R13" s="23"/>
      <c r="S13" s="23"/>
      <c r="T13" s="23"/>
      <c r="U13" s="23"/>
      <c r="V13" s="23"/>
      <c r="W13" s="23"/>
      <c r="X13" s="23"/>
      <c r="Y13" s="23"/>
      <c r="Z13" s="23"/>
      <c r="AA13" s="6"/>
      <c r="AB13" s="6"/>
      <c r="AC13" s="6"/>
      <c r="AD13" s="6"/>
    </row>
    <row r="14" spans="1:30" ht="18" customHeight="1" x14ac:dyDescent="0.2">
      <c r="A14" s="19" t="s">
        <v>36</v>
      </c>
      <c r="B14" s="24" t="s">
        <v>27</v>
      </c>
      <c r="C14" s="24"/>
      <c r="D14" s="24" t="s">
        <v>22</v>
      </c>
      <c r="E14" s="25">
        <v>1</v>
      </c>
      <c r="F14" s="19" t="s">
        <v>37</v>
      </c>
      <c r="G14" s="26">
        <v>0</v>
      </c>
      <c r="H14" s="26">
        <v>1695.65</v>
      </c>
      <c r="I14" s="26">
        <v>6782.61</v>
      </c>
      <c r="J14" s="21">
        <f t="shared" si="0"/>
        <v>8478.26</v>
      </c>
      <c r="K14" s="22"/>
      <c r="L14" s="22"/>
      <c r="M14" s="22"/>
      <c r="N14" s="22"/>
      <c r="O14" s="22"/>
      <c r="P14" s="22"/>
      <c r="Q14" s="22"/>
      <c r="R14" s="23"/>
      <c r="S14" s="23"/>
      <c r="T14" s="23"/>
      <c r="U14" s="23"/>
      <c r="V14" s="23"/>
      <c r="W14" s="23"/>
      <c r="X14" s="23"/>
      <c r="Y14" s="23"/>
      <c r="Z14" s="23"/>
      <c r="AA14" s="6"/>
      <c r="AB14" s="6"/>
      <c r="AC14" s="6"/>
      <c r="AD14" s="6"/>
    </row>
    <row r="15" spans="1:30" ht="18" customHeight="1" x14ac:dyDescent="0.2">
      <c r="A15" s="19" t="s">
        <v>38</v>
      </c>
      <c r="B15" s="24" t="s">
        <v>39</v>
      </c>
      <c r="C15" s="24"/>
      <c r="D15" s="24" t="s">
        <v>22</v>
      </c>
      <c r="E15" s="25">
        <v>1</v>
      </c>
      <c r="F15" s="19" t="s">
        <v>40</v>
      </c>
      <c r="G15" s="26">
        <v>0</v>
      </c>
      <c r="H15" s="26">
        <v>1425.9</v>
      </c>
      <c r="I15" s="26">
        <v>5703.56</v>
      </c>
      <c r="J15" s="21">
        <f t="shared" si="0"/>
        <v>7129.4600000000009</v>
      </c>
      <c r="K15" s="22"/>
      <c r="L15" s="22"/>
      <c r="M15" s="22"/>
      <c r="N15" s="22"/>
      <c r="O15" s="22"/>
      <c r="P15" s="22"/>
      <c r="Q15" s="22"/>
      <c r="R15" s="23"/>
      <c r="S15" s="23"/>
      <c r="T15" s="23"/>
      <c r="U15" s="23"/>
      <c r="V15" s="23"/>
      <c r="W15" s="23"/>
      <c r="X15" s="23"/>
      <c r="Y15" s="23"/>
      <c r="Z15" s="23"/>
      <c r="AA15" s="6"/>
      <c r="AB15" s="6"/>
      <c r="AC15" s="6"/>
      <c r="AD15" s="6"/>
    </row>
    <row r="16" spans="1:30" ht="18" customHeight="1" x14ac:dyDescent="0.2">
      <c r="A16" s="19" t="s">
        <v>41</v>
      </c>
      <c r="B16" s="24" t="s">
        <v>39</v>
      </c>
      <c r="C16" s="24"/>
      <c r="D16" s="24" t="s">
        <v>22</v>
      </c>
      <c r="E16" s="25">
        <v>1</v>
      </c>
      <c r="F16" s="19" t="s">
        <v>42</v>
      </c>
      <c r="G16" s="26">
        <v>0</v>
      </c>
      <c r="H16" s="26">
        <v>1425.9</v>
      </c>
      <c r="I16" s="26">
        <v>5703.58</v>
      </c>
      <c r="J16" s="21">
        <f t="shared" si="0"/>
        <v>7129.48</v>
      </c>
      <c r="K16" s="22"/>
      <c r="L16" s="22"/>
      <c r="M16" s="22"/>
      <c r="N16" s="22"/>
      <c r="O16" s="22"/>
      <c r="P16" s="22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6"/>
      <c r="AB16" s="6"/>
      <c r="AC16" s="6"/>
      <c r="AD16" s="6"/>
    </row>
    <row r="17" spans="1:30" ht="18" customHeight="1" x14ac:dyDescent="0.2">
      <c r="A17" s="19" t="s">
        <v>43</v>
      </c>
      <c r="B17" s="24" t="s">
        <v>39</v>
      </c>
      <c r="C17" s="24"/>
      <c r="D17" s="24" t="s">
        <v>22</v>
      </c>
      <c r="E17" s="25">
        <v>1</v>
      </c>
      <c r="F17" s="19" t="s">
        <v>44</v>
      </c>
      <c r="G17" s="26">
        <v>0</v>
      </c>
      <c r="H17" s="26">
        <v>1425.9</v>
      </c>
      <c r="I17" s="26">
        <v>5703.56</v>
      </c>
      <c r="J17" s="21">
        <f t="shared" si="0"/>
        <v>7129.4600000000009</v>
      </c>
      <c r="K17" s="22"/>
      <c r="L17" s="22"/>
      <c r="M17" s="22"/>
      <c r="N17" s="22"/>
      <c r="O17" s="22"/>
      <c r="P17" s="22"/>
      <c r="Q17" s="22"/>
      <c r="R17" s="23"/>
      <c r="S17" s="23"/>
      <c r="T17" s="23"/>
      <c r="U17" s="23"/>
      <c r="V17" s="23"/>
      <c r="W17" s="23"/>
      <c r="X17" s="23"/>
      <c r="Y17" s="23"/>
      <c r="Z17" s="23"/>
      <c r="AA17" s="6"/>
      <c r="AB17" s="6"/>
      <c r="AC17" s="6"/>
      <c r="AD17" s="6"/>
    </row>
    <row r="18" spans="1:30" ht="18" customHeight="1" x14ac:dyDescent="0.2">
      <c r="A18" s="19" t="s">
        <v>45</v>
      </c>
      <c r="B18" s="24" t="s">
        <v>39</v>
      </c>
      <c r="C18" s="24"/>
      <c r="D18" s="24" t="s">
        <v>22</v>
      </c>
      <c r="E18" s="25">
        <v>1</v>
      </c>
      <c r="F18" s="19" t="s">
        <v>46</v>
      </c>
      <c r="G18" s="26">
        <v>0</v>
      </c>
      <c r="H18" s="26">
        <v>1425.9</v>
      </c>
      <c r="I18" s="26">
        <v>5703.56</v>
      </c>
      <c r="J18" s="21">
        <f t="shared" si="0"/>
        <v>7129.4600000000009</v>
      </c>
      <c r="K18" s="22"/>
      <c r="L18" s="22"/>
      <c r="M18" s="22"/>
      <c r="N18" s="22"/>
      <c r="O18" s="22"/>
      <c r="P18" s="22"/>
      <c r="Q18" s="22"/>
      <c r="R18" s="23"/>
      <c r="S18" s="23"/>
      <c r="T18" s="23"/>
      <c r="U18" s="23"/>
      <c r="V18" s="23"/>
      <c r="W18" s="23"/>
      <c r="X18" s="23"/>
      <c r="Y18" s="23"/>
      <c r="Z18" s="23"/>
      <c r="AA18" s="6"/>
      <c r="AB18" s="6"/>
      <c r="AC18" s="6"/>
      <c r="AD18" s="6"/>
    </row>
    <row r="19" spans="1:30" ht="18" customHeight="1" x14ac:dyDescent="0.2">
      <c r="A19" s="19" t="s">
        <v>47</v>
      </c>
      <c r="B19" s="24" t="s">
        <v>39</v>
      </c>
      <c r="C19" s="24"/>
      <c r="D19" s="24" t="s">
        <v>48</v>
      </c>
      <c r="E19" s="25">
        <v>1</v>
      </c>
      <c r="F19" s="19"/>
      <c r="G19" s="26">
        <v>0</v>
      </c>
      <c r="H19" s="26"/>
      <c r="I19" s="26"/>
      <c r="J19" s="21">
        <f t="shared" si="0"/>
        <v>0</v>
      </c>
      <c r="K19" s="22"/>
      <c r="L19" s="22"/>
      <c r="M19" s="22"/>
      <c r="N19" s="22"/>
      <c r="O19" s="22"/>
      <c r="P19" s="22"/>
      <c r="Q19" s="22"/>
      <c r="R19" s="23"/>
      <c r="S19" s="23"/>
      <c r="T19" s="23"/>
      <c r="U19" s="23"/>
      <c r="V19" s="23"/>
      <c r="W19" s="23"/>
      <c r="X19" s="23"/>
      <c r="Y19" s="23"/>
      <c r="Z19" s="23"/>
      <c r="AA19" s="6"/>
      <c r="AB19" s="6"/>
      <c r="AC19" s="6"/>
      <c r="AD19" s="6"/>
    </row>
    <row r="20" spans="1:30" ht="18" customHeight="1" x14ac:dyDescent="0.2">
      <c r="A20" s="19" t="s">
        <v>49</v>
      </c>
      <c r="B20" s="24" t="s">
        <v>39</v>
      </c>
      <c r="C20" s="24"/>
      <c r="D20" s="24" t="s">
        <v>22</v>
      </c>
      <c r="E20" s="25">
        <v>1</v>
      </c>
      <c r="F20" s="19" t="s">
        <v>50</v>
      </c>
      <c r="G20" s="26">
        <v>0</v>
      </c>
      <c r="H20" s="26">
        <v>1425.9</v>
      </c>
      <c r="I20" s="26">
        <v>5703.56</v>
      </c>
      <c r="J20" s="21">
        <f t="shared" si="0"/>
        <v>7129.4600000000009</v>
      </c>
      <c r="K20" s="22"/>
      <c r="L20" s="22"/>
      <c r="M20" s="22"/>
      <c r="N20" s="22"/>
      <c r="O20" s="22"/>
      <c r="P20" s="22"/>
      <c r="Q20" s="22"/>
      <c r="R20" s="23"/>
      <c r="S20" s="23"/>
      <c r="T20" s="23"/>
      <c r="U20" s="23"/>
      <c r="V20" s="23"/>
      <c r="W20" s="23"/>
      <c r="X20" s="23"/>
      <c r="Y20" s="23"/>
      <c r="Z20" s="23"/>
      <c r="AA20" s="6"/>
      <c r="AB20" s="6"/>
      <c r="AC20" s="6"/>
      <c r="AD20" s="6"/>
    </row>
    <row r="21" spans="1:30" ht="18" customHeight="1" x14ac:dyDescent="0.2">
      <c r="A21" s="19" t="s">
        <v>51</v>
      </c>
      <c r="B21" s="24" t="s">
        <v>39</v>
      </c>
      <c r="C21" s="24"/>
      <c r="D21" s="24" t="s">
        <v>48</v>
      </c>
      <c r="E21" s="25">
        <v>1</v>
      </c>
      <c r="F21" s="19"/>
      <c r="G21" s="26">
        <v>0</v>
      </c>
      <c r="H21" s="26"/>
      <c r="I21" s="26"/>
      <c r="J21" s="21">
        <f t="shared" si="0"/>
        <v>0</v>
      </c>
      <c r="K21" s="22"/>
      <c r="L21" s="22"/>
      <c r="M21" s="22"/>
      <c r="N21" s="22"/>
      <c r="O21" s="22"/>
      <c r="P21" s="22"/>
      <c r="Q21" s="22"/>
      <c r="R21" s="23"/>
      <c r="S21" s="23"/>
      <c r="T21" s="23"/>
      <c r="U21" s="23"/>
      <c r="V21" s="23"/>
      <c r="W21" s="23"/>
      <c r="X21" s="23"/>
      <c r="Y21" s="23"/>
      <c r="Z21" s="23"/>
      <c r="AA21" s="6"/>
      <c r="AB21" s="6"/>
      <c r="AC21" s="6"/>
      <c r="AD21" s="6"/>
    </row>
    <row r="22" spans="1:30" ht="18" customHeight="1" x14ac:dyDescent="0.2">
      <c r="A22" s="27" t="s">
        <v>52</v>
      </c>
      <c r="B22" s="24" t="s">
        <v>53</v>
      </c>
      <c r="C22" s="24"/>
      <c r="D22" s="24" t="s">
        <v>22</v>
      </c>
      <c r="E22" s="25">
        <v>1</v>
      </c>
      <c r="F22" s="19" t="s">
        <v>54</v>
      </c>
      <c r="G22" s="26">
        <v>0</v>
      </c>
      <c r="H22" s="28">
        <v>1310.28</v>
      </c>
      <c r="I22" s="28">
        <v>5241.1099999999997</v>
      </c>
      <c r="J22" s="21">
        <f t="shared" si="0"/>
        <v>6551.3899999999994</v>
      </c>
      <c r="K22" s="22"/>
      <c r="L22" s="22"/>
      <c r="M22" s="22"/>
      <c r="N22" s="22"/>
      <c r="O22" s="22"/>
      <c r="P22" s="22"/>
      <c r="Q22" s="22"/>
      <c r="R22" s="23"/>
      <c r="S22" s="23"/>
      <c r="T22" s="23"/>
      <c r="U22" s="23"/>
      <c r="V22" s="23"/>
      <c r="W22" s="23"/>
      <c r="X22" s="23"/>
      <c r="Y22" s="23"/>
      <c r="Z22" s="23"/>
      <c r="AA22" s="6"/>
      <c r="AB22" s="6"/>
      <c r="AC22" s="6"/>
      <c r="AD22" s="6"/>
    </row>
    <row r="23" spans="1:30" ht="18" customHeight="1" x14ac:dyDescent="0.2">
      <c r="A23" s="19" t="s">
        <v>55</v>
      </c>
      <c r="B23" s="24" t="s">
        <v>53</v>
      </c>
      <c r="C23" s="24"/>
      <c r="D23" s="24" t="s">
        <v>22</v>
      </c>
      <c r="E23" s="25">
        <v>1</v>
      </c>
      <c r="F23" s="19" t="s">
        <v>56</v>
      </c>
      <c r="G23" s="26">
        <v>0</v>
      </c>
      <c r="H23" s="28">
        <v>1310.28</v>
      </c>
      <c r="I23" s="28">
        <v>5241.1099999999997</v>
      </c>
      <c r="J23" s="21">
        <f t="shared" si="0"/>
        <v>6551.3899999999994</v>
      </c>
      <c r="K23" s="22"/>
      <c r="L23" s="22"/>
      <c r="M23" s="22"/>
      <c r="N23" s="22"/>
      <c r="O23" s="22"/>
      <c r="P23" s="22"/>
      <c r="Q23" s="22"/>
      <c r="R23" s="23"/>
      <c r="S23" s="23"/>
      <c r="T23" s="23"/>
      <c r="U23" s="23"/>
      <c r="V23" s="23"/>
      <c r="W23" s="23"/>
      <c r="X23" s="23"/>
      <c r="Y23" s="23"/>
      <c r="Z23" s="23"/>
      <c r="AA23" s="6"/>
      <c r="AB23" s="6"/>
      <c r="AC23" s="6"/>
      <c r="AD23" s="6"/>
    </row>
    <row r="24" spans="1:30" ht="18" customHeight="1" x14ac:dyDescent="0.2">
      <c r="A24" s="19" t="s">
        <v>57</v>
      </c>
      <c r="B24" s="24" t="s">
        <v>53</v>
      </c>
      <c r="C24" s="24"/>
      <c r="D24" s="24" t="s">
        <v>48</v>
      </c>
      <c r="E24" s="25">
        <v>1</v>
      </c>
      <c r="F24" s="19"/>
      <c r="G24" s="26">
        <v>0</v>
      </c>
      <c r="H24" s="28"/>
      <c r="I24" s="28"/>
      <c r="J24" s="21">
        <f t="shared" si="0"/>
        <v>0</v>
      </c>
      <c r="K24" s="22"/>
      <c r="L24" s="22"/>
      <c r="M24" s="22"/>
      <c r="N24" s="22"/>
      <c r="O24" s="22"/>
      <c r="P24" s="22"/>
      <c r="Q24" s="22"/>
      <c r="R24" s="23"/>
      <c r="S24" s="23"/>
      <c r="T24" s="23"/>
      <c r="U24" s="23"/>
      <c r="V24" s="23"/>
      <c r="W24" s="23"/>
      <c r="X24" s="23"/>
      <c r="Y24" s="23"/>
      <c r="Z24" s="23"/>
      <c r="AA24" s="6"/>
      <c r="AB24" s="6"/>
      <c r="AC24" s="6"/>
      <c r="AD24" s="6"/>
    </row>
    <row r="25" spans="1:30" ht="18" customHeight="1" x14ac:dyDescent="0.2">
      <c r="A25" s="19" t="s">
        <v>58</v>
      </c>
      <c r="B25" s="24" t="s">
        <v>53</v>
      </c>
      <c r="C25" s="24"/>
      <c r="D25" s="24" t="s">
        <v>48</v>
      </c>
      <c r="E25" s="25">
        <v>1</v>
      </c>
      <c r="F25" s="19"/>
      <c r="G25" s="26">
        <v>0</v>
      </c>
      <c r="H25" s="28"/>
      <c r="I25" s="28"/>
      <c r="J25" s="21">
        <f t="shared" si="0"/>
        <v>0</v>
      </c>
      <c r="K25" s="22"/>
      <c r="L25" s="22"/>
      <c r="M25" s="22"/>
      <c r="N25" s="22"/>
      <c r="O25" s="22"/>
      <c r="P25" s="22"/>
      <c r="Q25" s="22"/>
      <c r="R25" s="23"/>
      <c r="S25" s="23"/>
      <c r="T25" s="23"/>
      <c r="U25" s="23"/>
      <c r="V25" s="23"/>
      <c r="W25" s="23"/>
      <c r="X25" s="23"/>
      <c r="Y25" s="23"/>
      <c r="Z25" s="23"/>
      <c r="AA25" s="6"/>
      <c r="AB25" s="6"/>
      <c r="AC25" s="6"/>
      <c r="AD25" s="6"/>
    </row>
    <row r="26" spans="1:30" ht="18" customHeight="1" x14ac:dyDescent="0.2">
      <c r="A26" s="19" t="s">
        <v>59</v>
      </c>
      <c r="B26" s="24" t="s">
        <v>53</v>
      </c>
      <c r="C26" s="24"/>
      <c r="D26" s="24" t="s">
        <v>22</v>
      </c>
      <c r="E26" s="25">
        <v>1</v>
      </c>
      <c r="F26" s="19" t="s">
        <v>60</v>
      </c>
      <c r="G26" s="26">
        <v>0</v>
      </c>
      <c r="H26" s="28">
        <v>1310.28</v>
      </c>
      <c r="I26" s="28">
        <v>5241.1099999999997</v>
      </c>
      <c r="J26" s="21">
        <f t="shared" si="0"/>
        <v>6551.3899999999994</v>
      </c>
      <c r="K26" s="22"/>
      <c r="L26" s="22"/>
      <c r="M26" s="22"/>
      <c r="N26" s="22"/>
      <c r="O26" s="22"/>
      <c r="P26" s="22"/>
      <c r="Q26" s="22"/>
      <c r="R26" s="23"/>
      <c r="S26" s="23"/>
      <c r="T26" s="23"/>
      <c r="U26" s="23"/>
      <c r="V26" s="23"/>
      <c r="W26" s="23"/>
      <c r="X26" s="23"/>
      <c r="Y26" s="23"/>
      <c r="Z26" s="23"/>
      <c r="AA26" s="6"/>
      <c r="AB26" s="6"/>
      <c r="AC26" s="6"/>
      <c r="AD26" s="6"/>
    </row>
    <row r="27" spans="1:30" ht="18" customHeight="1" x14ac:dyDescent="0.2">
      <c r="A27" s="19" t="s">
        <v>61</v>
      </c>
      <c r="B27" s="24" t="s">
        <v>53</v>
      </c>
      <c r="C27" s="24"/>
      <c r="D27" s="24" t="s">
        <v>22</v>
      </c>
      <c r="E27" s="25">
        <v>1</v>
      </c>
      <c r="F27" s="19" t="s">
        <v>62</v>
      </c>
      <c r="G27" s="26">
        <v>0</v>
      </c>
      <c r="H27" s="28">
        <v>1310.28</v>
      </c>
      <c r="I27" s="28">
        <v>5241.1099999999997</v>
      </c>
      <c r="J27" s="21">
        <f t="shared" si="0"/>
        <v>6551.3899999999994</v>
      </c>
      <c r="K27" s="22"/>
      <c r="L27" s="22"/>
      <c r="M27" s="22"/>
      <c r="N27" s="22"/>
      <c r="O27" s="22"/>
      <c r="P27" s="22"/>
      <c r="Q27" s="22"/>
      <c r="R27" s="23"/>
      <c r="S27" s="23"/>
      <c r="T27" s="23"/>
      <c r="U27" s="23"/>
      <c r="V27" s="23"/>
      <c r="W27" s="23"/>
      <c r="X27" s="23"/>
      <c r="Y27" s="23"/>
      <c r="Z27" s="23"/>
      <c r="AA27" s="6"/>
      <c r="AB27" s="6"/>
      <c r="AC27" s="6"/>
      <c r="AD27" s="6"/>
    </row>
    <row r="28" spans="1:30" ht="18" customHeight="1" x14ac:dyDescent="0.2">
      <c r="A28" s="19" t="s">
        <v>63</v>
      </c>
      <c r="B28" s="24" t="s">
        <v>53</v>
      </c>
      <c r="C28" s="24"/>
      <c r="D28" s="24" t="s">
        <v>48</v>
      </c>
      <c r="E28" s="25">
        <v>1</v>
      </c>
      <c r="F28" s="29"/>
      <c r="G28" s="26">
        <v>0</v>
      </c>
      <c r="H28" s="28"/>
      <c r="I28" s="28"/>
      <c r="J28" s="21">
        <f t="shared" si="0"/>
        <v>0</v>
      </c>
      <c r="K28" s="22"/>
      <c r="L28" s="22"/>
      <c r="M28" s="22"/>
      <c r="N28" s="22"/>
      <c r="O28" s="22"/>
      <c r="P28" s="22"/>
      <c r="Q28" s="22"/>
      <c r="R28" s="23"/>
      <c r="S28" s="23"/>
      <c r="T28" s="23"/>
      <c r="U28" s="23"/>
      <c r="V28" s="23"/>
      <c r="W28" s="23"/>
      <c r="X28" s="23"/>
      <c r="Y28" s="23"/>
      <c r="Z28" s="23"/>
      <c r="AA28" s="6"/>
      <c r="AB28" s="6"/>
      <c r="AC28" s="6"/>
      <c r="AD28" s="6"/>
    </row>
    <row r="29" spans="1:30" ht="18" customHeight="1" x14ac:dyDescent="0.2">
      <c r="A29" s="19" t="s">
        <v>64</v>
      </c>
      <c r="B29" s="24" t="s">
        <v>53</v>
      </c>
      <c r="C29" s="24"/>
      <c r="D29" s="24" t="s">
        <v>22</v>
      </c>
      <c r="E29" s="25">
        <v>1</v>
      </c>
      <c r="F29" s="19" t="s">
        <v>65</v>
      </c>
      <c r="G29" s="26">
        <v>0</v>
      </c>
      <c r="H29" s="28">
        <v>1310.28</v>
      </c>
      <c r="I29" s="28">
        <v>5241.1099999999997</v>
      </c>
      <c r="J29" s="21">
        <f t="shared" si="0"/>
        <v>6551.3899999999994</v>
      </c>
      <c r="K29" s="22"/>
      <c r="L29" s="22"/>
      <c r="M29" s="22"/>
      <c r="N29" s="22"/>
      <c r="O29" s="22"/>
      <c r="P29" s="22"/>
      <c r="Q29" s="22"/>
      <c r="R29" s="23"/>
      <c r="S29" s="23"/>
      <c r="T29" s="23"/>
      <c r="U29" s="23"/>
      <c r="V29" s="23"/>
      <c r="W29" s="23"/>
      <c r="X29" s="23"/>
      <c r="Y29" s="23"/>
      <c r="Z29" s="23"/>
      <c r="AA29" s="6"/>
      <c r="AB29" s="6"/>
      <c r="AC29" s="6"/>
      <c r="AD29" s="6"/>
    </row>
    <row r="30" spans="1:30" ht="18" customHeight="1" x14ac:dyDescent="0.2">
      <c r="A30" s="19" t="s">
        <v>64</v>
      </c>
      <c r="B30" s="24" t="s">
        <v>53</v>
      </c>
      <c r="C30" s="24"/>
      <c r="D30" s="24" t="s">
        <v>22</v>
      </c>
      <c r="E30" s="25">
        <v>1</v>
      </c>
      <c r="F30" s="19" t="s">
        <v>346</v>
      </c>
      <c r="G30" s="26">
        <v>0</v>
      </c>
      <c r="H30" s="28">
        <v>1310.28</v>
      </c>
      <c r="I30" s="28">
        <v>5241.1099999999997</v>
      </c>
      <c r="J30" s="21">
        <f t="shared" si="0"/>
        <v>6551.3899999999994</v>
      </c>
      <c r="K30" s="22"/>
      <c r="L30" s="22"/>
      <c r="M30" s="22"/>
      <c r="N30" s="22"/>
      <c r="O30" s="22"/>
      <c r="P30" s="22"/>
      <c r="Q30" s="22"/>
      <c r="R30" s="23"/>
      <c r="S30" s="23"/>
      <c r="T30" s="23"/>
      <c r="U30" s="23"/>
      <c r="V30" s="23"/>
      <c r="W30" s="23"/>
      <c r="X30" s="23"/>
      <c r="Y30" s="23"/>
      <c r="Z30" s="23"/>
      <c r="AA30" s="6"/>
      <c r="AB30" s="6"/>
      <c r="AC30" s="6"/>
      <c r="AD30" s="6"/>
    </row>
    <row r="31" spans="1:30" ht="18" customHeight="1" x14ac:dyDescent="0.2">
      <c r="A31" s="19" t="s">
        <v>66</v>
      </c>
      <c r="B31" s="24" t="s">
        <v>53</v>
      </c>
      <c r="C31" s="24"/>
      <c r="D31" s="24" t="s">
        <v>48</v>
      </c>
      <c r="E31" s="25">
        <v>1</v>
      </c>
      <c r="F31" s="19"/>
      <c r="G31" s="26">
        <v>0</v>
      </c>
      <c r="H31" s="28">
        <v>1310.28</v>
      </c>
      <c r="I31" s="28">
        <v>5241.1099999999997</v>
      </c>
      <c r="J31" s="21">
        <f t="shared" si="0"/>
        <v>6551.3899999999994</v>
      </c>
      <c r="K31" s="22"/>
      <c r="L31" s="22"/>
      <c r="M31" s="22"/>
      <c r="N31" s="22"/>
      <c r="O31" s="22"/>
      <c r="P31" s="22"/>
      <c r="Q31" s="22"/>
      <c r="R31" s="23"/>
      <c r="S31" s="23"/>
      <c r="T31" s="23"/>
      <c r="U31" s="23"/>
      <c r="V31" s="23"/>
      <c r="W31" s="23"/>
      <c r="X31" s="23"/>
      <c r="Y31" s="23"/>
      <c r="Z31" s="23"/>
      <c r="AA31" s="6"/>
      <c r="AB31" s="6"/>
      <c r="AC31" s="6"/>
      <c r="AD31" s="6"/>
    </row>
    <row r="32" spans="1:30" ht="18" customHeight="1" x14ac:dyDescent="0.2">
      <c r="A32" s="19" t="s">
        <v>67</v>
      </c>
      <c r="B32" s="24" t="s">
        <v>53</v>
      </c>
      <c r="C32" s="24"/>
      <c r="D32" s="24" t="s">
        <v>22</v>
      </c>
      <c r="E32" s="25">
        <v>1</v>
      </c>
      <c r="F32" s="19" t="s">
        <v>68</v>
      </c>
      <c r="G32" s="26">
        <v>0</v>
      </c>
      <c r="H32" s="28">
        <v>1310.28</v>
      </c>
      <c r="I32" s="28">
        <v>5241.1099999999997</v>
      </c>
      <c r="J32" s="21">
        <f t="shared" si="0"/>
        <v>6551.3899999999994</v>
      </c>
      <c r="K32" s="22"/>
      <c r="L32" s="22"/>
      <c r="M32" s="22"/>
      <c r="N32" s="22"/>
      <c r="O32" s="22"/>
      <c r="P32" s="22"/>
      <c r="Q32" s="22"/>
      <c r="R32" s="23"/>
      <c r="S32" s="23"/>
      <c r="T32" s="23"/>
      <c r="U32" s="23"/>
      <c r="V32" s="23"/>
      <c r="W32" s="23"/>
      <c r="X32" s="23"/>
      <c r="Y32" s="23"/>
      <c r="Z32" s="23"/>
      <c r="AA32" s="6"/>
      <c r="AB32" s="6"/>
      <c r="AC32" s="6"/>
      <c r="AD32" s="6"/>
    </row>
    <row r="33" spans="1:30" ht="18" customHeight="1" x14ac:dyDescent="0.2">
      <c r="A33" s="19" t="s">
        <v>69</v>
      </c>
      <c r="B33" s="24" t="s">
        <v>53</v>
      </c>
      <c r="C33" s="24"/>
      <c r="D33" s="24" t="s">
        <v>22</v>
      </c>
      <c r="E33" s="25">
        <v>1</v>
      </c>
      <c r="F33" s="19" t="s">
        <v>70</v>
      </c>
      <c r="G33" s="26">
        <v>0</v>
      </c>
      <c r="H33" s="28">
        <v>1310.28</v>
      </c>
      <c r="I33" s="28">
        <v>5241.1099999999997</v>
      </c>
      <c r="J33" s="21">
        <f t="shared" si="0"/>
        <v>6551.3899999999994</v>
      </c>
      <c r="K33" s="22"/>
      <c r="L33" s="22"/>
      <c r="M33" s="22"/>
      <c r="N33" s="22"/>
      <c r="O33" s="22"/>
      <c r="P33" s="22"/>
      <c r="Q33" s="22"/>
      <c r="R33" s="23"/>
      <c r="S33" s="23"/>
      <c r="T33" s="23"/>
      <c r="U33" s="23"/>
      <c r="V33" s="23"/>
      <c r="W33" s="23"/>
      <c r="X33" s="23"/>
      <c r="Y33" s="23"/>
      <c r="Z33" s="23"/>
      <c r="AA33" s="6"/>
      <c r="AB33" s="6"/>
      <c r="AC33" s="6"/>
      <c r="AD33" s="6"/>
    </row>
    <row r="34" spans="1:30" ht="18" customHeight="1" x14ac:dyDescent="0.2">
      <c r="A34" s="19" t="s">
        <v>71</v>
      </c>
      <c r="B34" s="24" t="s">
        <v>53</v>
      </c>
      <c r="C34" s="24"/>
      <c r="D34" s="24" t="s">
        <v>22</v>
      </c>
      <c r="E34" s="25">
        <v>1</v>
      </c>
      <c r="F34" s="19" t="s">
        <v>72</v>
      </c>
      <c r="G34" s="26">
        <v>0</v>
      </c>
      <c r="H34" s="28">
        <v>1310.28</v>
      </c>
      <c r="I34" s="28">
        <v>5241.1099999999997</v>
      </c>
      <c r="J34" s="21">
        <f t="shared" si="0"/>
        <v>6551.3899999999994</v>
      </c>
      <c r="K34" s="22"/>
      <c r="L34" s="22"/>
      <c r="M34" s="22"/>
      <c r="N34" s="22"/>
      <c r="O34" s="22"/>
      <c r="P34" s="22"/>
      <c r="Q34" s="22"/>
      <c r="R34" s="23"/>
      <c r="S34" s="23"/>
      <c r="T34" s="23"/>
      <c r="U34" s="23"/>
      <c r="V34" s="23"/>
      <c r="W34" s="23"/>
      <c r="X34" s="23"/>
      <c r="Y34" s="23"/>
      <c r="Z34" s="23"/>
      <c r="AA34" s="6"/>
      <c r="AB34" s="6"/>
      <c r="AC34" s="6"/>
      <c r="AD34" s="6"/>
    </row>
    <row r="35" spans="1:30" ht="18" customHeight="1" x14ac:dyDescent="0.2">
      <c r="A35" s="19" t="s">
        <v>73</v>
      </c>
      <c r="B35" s="24" t="s">
        <v>53</v>
      </c>
      <c r="C35" s="24"/>
      <c r="D35" s="24" t="s">
        <v>22</v>
      </c>
      <c r="E35" s="25">
        <v>1</v>
      </c>
      <c r="F35" s="19" t="s">
        <v>74</v>
      </c>
      <c r="G35" s="26">
        <v>0</v>
      </c>
      <c r="H35" s="28">
        <v>1310.28</v>
      </c>
      <c r="I35" s="28">
        <v>5241.1099999999997</v>
      </c>
      <c r="J35" s="21">
        <f t="shared" si="0"/>
        <v>6551.3899999999994</v>
      </c>
      <c r="K35" s="22"/>
      <c r="L35" s="22"/>
      <c r="M35" s="22"/>
      <c r="N35" s="22"/>
      <c r="O35" s="22"/>
      <c r="P35" s="22"/>
      <c r="Q35" s="22"/>
      <c r="R35" s="23"/>
      <c r="S35" s="23"/>
      <c r="T35" s="23"/>
      <c r="U35" s="23"/>
      <c r="V35" s="23"/>
      <c r="W35" s="23"/>
      <c r="X35" s="23"/>
      <c r="Y35" s="23"/>
      <c r="Z35" s="23"/>
      <c r="AA35" s="6"/>
      <c r="AB35" s="6"/>
      <c r="AC35" s="6"/>
      <c r="AD35" s="6"/>
    </row>
    <row r="36" spans="1:30" ht="18" customHeight="1" x14ac:dyDescent="0.2">
      <c r="A36" s="19" t="s">
        <v>75</v>
      </c>
      <c r="B36" s="24" t="s">
        <v>53</v>
      </c>
      <c r="C36" s="24"/>
      <c r="D36" s="24" t="s">
        <v>22</v>
      </c>
      <c r="E36" s="25">
        <v>1</v>
      </c>
      <c r="F36" s="19" t="s">
        <v>76</v>
      </c>
      <c r="G36" s="26">
        <v>0</v>
      </c>
      <c r="H36" s="28">
        <v>1310.28</v>
      </c>
      <c r="I36" s="28">
        <v>5241.1099999999997</v>
      </c>
      <c r="J36" s="21">
        <f t="shared" si="0"/>
        <v>6551.3899999999994</v>
      </c>
      <c r="K36" s="22"/>
      <c r="L36" s="22"/>
      <c r="M36" s="22"/>
      <c r="N36" s="22"/>
      <c r="O36" s="22"/>
      <c r="P36" s="22"/>
      <c r="Q36" s="22"/>
      <c r="R36" s="23"/>
      <c r="S36" s="23"/>
      <c r="T36" s="23"/>
      <c r="U36" s="23"/>
      <c r="V36" s="23"/>
      <c r="W36" s="23"/>
      <c r="X36" s="23"/>
      <c r="Y36" s="23"/>
      <c r="Z36" s="23"/>
      <c r="AA36" s="6"/>
      <c r="AB36" s="6"/>
      <c r="AC36" s="6"/>
      <c r="AD36" s="6"/>
    </row>
    <row r="37" spans="1:30" ht="18" customHeight="1" x14ac:dyDescent="0.2">
      <c r="A37" s="19" t="s">
        <v>77</v>
      </c>
      <c r="B37" s="24" t="s">
        <v>78</v>
      </c>
      <c r="C37" s="24"/>
      <c r="D37" s="24" t="s">
        <v>48</v>
      </c>
      <c r="E37" s="25">
        <v>1</v>
      </c>
      <c r="F37" s="19"/>
      <c r="G37" s="26">
        <v>0</v>
      </c>
      <c r="H37" s="28"/>
      <c r="I37" s="28"/>
      <c r="J37" s="21">
        <f t="shared" si="0"/>
        <v>0</v>
      </c>
      <c r="K37" s="22"/>
      <c r="L37" s="22"/>
      <c r="M37" s="22"/>
      <c r="N37" s="22"/>
      <c r="O37" s="22"/>
      <c r="P37" s="22"/>
      <c r="Q37" s="22"/>
      <c r="R37" s="23"/>
      <c r="S37" s="23"/>
      <c r="T37" s="23"/>
      <c r="U37" s="23"/>
      <c r="V37" s="23"/>
      <c r="W37" s="23"/>
      <c r="X37" s="23"/>
      <c r="Y37" s="23"/>
      <c r="Z37" s="23"/>
      <c r="AA37" s="6"/>
      <c r="AB37" s="6"/>
      <c r="AC37" s="6"/>
      <c r="AD37" s="6"/>
    </row>
    <row r="38" spans="1:30" ht="18" customHeight="1" x14ac:dyDescent="0.2">
      <c r="A38" s="19" t="s">
        <v>79</v>
      </c>
      <c r="B38" s="24" t="s">
        <v>78</v>
      </c>
      <c r="C38" s="24"/>
      <c r="D38" s="24" t="s">
        <v>22</v>
      </c>
      <c r="E38" s="25">
        <v>1</v>
      </c>
      <c r="F38" s="19" t="s">
        <v>80</v>
      </c>
      <c r="G38" s="26">
        <v>0</v>
      </c>
      <c r="H38" s="28">
        <v>1079.06</v>
      </c>
      <c r="I38" s="28">
        <v>4316.21</v>
      </c>
      <c r="J38" s="21">
        <f t="shared" si="0"/>
        <v>5395.27</v>
      </c>
      <c r="K38" s="22"/>
      <c r="L38" s="22"/>
      <c r="M38" s="22"/>
      <c r="N38" s="22"/>
      <c r="O38" s="22"/>
      <c r="P38" s="22"/>
      <c r="Q38" s="22"/>
      <c r="R38" s="23"/>
      <c r="S38" s="23"/>
      <c r="T38" s="23"/>
      <c r="U38" s="23"/>
      <c r="V38" s="23"/>
      <c r="W38" s="23"/>
      <c r="X38" s="23"/>
      <c r="Y38" s="23"/>
      <c r="Z38" s="23"/>
      <c r="AA38" s="6"/>
      <c r="AB38" s="6"/>
      <c r="AC38" s="6"/>
      <c r="AD38" s="6"/>
    </row>
    <row r="39" spans="1:30" ht="18" customHeight="1" x14ac:dyDescent="0.2">
      <c r="A39" s="19" t="s">
        <v>81</v>
      </c>
      <c r="B39" s="24" t="s">
        <v>78</v>
      </c>
      <c r="C39" s="24"/>
      <c r="D39" s="24" t="s">
        <v>22</v>
      </c>
      <c r="E39" s="25">
        <v>1</v>
      </c>
      <c r="F39" s="19" t="s">
        <v>82</v>
      </c>
      <c r="G39" s="26">
        <v>0</v>
      </c>
      <c r="H39" s="28">
        <v>1079.06</v>
      </c>
      <c r="I39" s="28">
        <v>4316.21</v>
      </c>
      <c r="J39" s="21">
        <f t="shared" si="0"/>
        <v>5395.27</v>
      </c>
      <c r="K39" s="22"/>
      <c r="L39" s="22"/>
      <c r="M39" s="22"/>
      <c r="N39" s="22"/>
      <c r="O39" s="22"/>
      <c r="P39" s="22"/>
      <c r="Q39" s="22"/>
      <c r="R39" s="23"/>
      <c r="S39" s="23"/>
      <c r="T39" s="23"/>
      <c r="U39" s="23"/>
      <c r="V39" s="23"/>
      <c r="W39" s="23"/>
      <c r="X39" s="23"/>
      <c r="Y39" s="23"/>
      <c r="Z39" s="23"/>
      <c r="AA39" s="6"/>
      <c r="AB39" s="6"/>
      <c r="AC39" s="6"/>
      <c r="AD39" s="6"/>
    </row>
    <row r="40" spans="1:30" ht="18" customHeight="1" x14ac:dyDescent="0.2">
      <c r="A40" s="19" t="s">
        <v>81</v>
      </c>
      <c r="B40" s="24" t="s">
        <v>78</v>
      </c>
      <c r="C40" s="24"/>
      <c r="D40" s="24" t="s">
        <v>48</v>
      </c>
      <c r="E40" s="25">
        <v>1</v>
      </c>
      <c r="F40" s="19"/>
      <c r="G40" s="26">
        <v>0</v>
      </c>
      <c r="H40" s="28"/>
      <c r="I40" s="28"/>
      <c r="J40" s="21">
        <f t="shared" si="0"/>
        <v>0</v>
      </c>
      <c r="K40" s="22"/>
      <c r="L40" s="22"/>
      <c r="M40" s="22"/>
      <c r="N40" s="22"/>
      <c r="O40" s="22"/>
      <c r="P40" s="22"/>
      <c r="Q40" s="22"/>
      <c r="R40" s="23"/>
      <c r="S40" s="23"/>
      <c r="T40" s="23"/>
      <c r="U40" s="23"/>
      <c r="V40" s="23"/>
      <c r="W40" s="23"/>
      <c r="X40" s="23"/>
      <c r="Y40" s="23"/>
      <c r="Z40" s="23"/>
      <c r="AA40" s="6"/>
      <c r="AB40" s="6"/>
      <c r="AC40" s="6"/>
      <c r="AD40" s="6"/>
    </row>
    <row r="41" spans="1:30" ht="18" customHeight="1" x14ac:dyDescent="0.2">
      <c r="A41" s="19" t="s">
        <v>81</v>
      </c>
      <c r="B41" s="24" t="s">
        <v>78</v>
      </c>
      <c r="C41" s="24"/>
      <c r="D41" s="24" t="s">
        <v>48</v>
      </c>
      <c r="E41" s="25">
        <v>1</v>
      </c>
      <c r="F41" s="19"/>
      <c r="G41" s="26">
        <v>0</v>
      </c>
      <c r="H41" s="28"/>
      <c r="I41" s="28"/>
      <c r="J41" s="21">
        <f t="shared" si="0"/>
        <v>0</v>
      </c>
      <c r="K41" s="22"/>
      <c r="L41" s="22"/>
      <c r="M41" s="22"/>
      <c r="N41" s="22"/>
      <c r="O41" s="22"/>
      <c r="P41" s="22"/>
      <c r="Q41" s="22"/>
      <c r="R41" s="23"/>
      <c r="S41" s="23"/>
      <c r="T41" s="23"/>
      <c r="U41" s="23"/>
      <c r="V41" s="23"/>
      <c r="W41" s="23"/>
      <c r="X41" s="23"/>
      <c r="Y41" s="23"/>
      <c r="Z41" s="23"/>
      <c r="AA41" s="6"/>
      <c r="AB41" s="6"/>
      <c r="AC41" s="6"/>
      <c r="AD41" s="6"/>
    </row>
    <row r="42" spans="1:30" ht="18" customHeight="1" x14ac:dyDescent="0.2">
      <c r="A42" s="19" t="s">
        <v>83</v>
      </c>
      <c r="B42" s="24" t="s">
        <v>78</v>
      </c>
      <c r="C42" s="24"/>
      <c r="D42" s="24" t="s">
        <v>48</v>
      </c>
      <c r="E42" s="25">
        <v>1</v>
      </c>
      <c r="F42" s="19"/>
      <c r="G42" s="26">
        <v>0</v>
      </c>
      <c r="H42" s="28"/>
      <c r="I42" s="28"/>
      <c r="J42" s="21">
        <f t="shared" si="0"/>
        <v>0</v>
      </c>
      <c r="K42" s="22"/>
      <c r="L42" s="22"/>
      <c r="M42" s="22"/>
      <c r="N42" s="22"/>
      <c r="O42" s="22"/>
      <c r="P42" s="22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6"/>
      <c r="AB42" s="6"/>
      <c r="AC42" s="6"/>
      <c r="AD42" s="6"/>
    </row>
    <row r="43" spans="1:30" ht="18" customHeight="1" x14ac:dyDescent="0.2">
      <c r="A43" s="19" t="s">
        <v>84</v>
      </c>
      <c r="B43" s="24" t="s">
        <v>78</v>
      </c>
      <c r="C43" s="24"/>
      <c r="D43" s="24" t="s">
        <v>28</v>
      </c>
      <c r="E43" s="25">
        <v>1</v>
      </c>
      <c r="F43" s="19" t="s">
        <v>85</v>
      </c>
      <c r="G43" s="26">
        <v>0</v>
      </c>
      <c r="H43" s="28"/>
      <c r="I43" s="28">
        <v>4316.21</v>
      </c>
      <c r="J43" s="21">
        <f t="shared" si="0"/>
        <v>4316.21</v>
      </c>
      <c r="K43" s="22"/>
      <c r="L43" s="22"/>
      <c r="M43" s="22"/>
      <c r="N43" s="22"/>
      <c r="O43" s="22"/>
      <c r="P43" s="22"/>
      <c r="Q43" s="22"/>
      <c r="R43" s="23"/>
      <c r="S43" s="23"/>
      <c r="T43" s="23"/>
      <c r="U43" s="23"/>
      <c r="V43" s="23"/>
      <c r="W43" s="23"/>
      <c r="X43" s="23"/>
      <c r="Y43" s="23"/>
      <c r="Z43" s="23"/>
      <c r="AA43" s="6"/>
      <c r="AB43" s="6"/>
      <c r="AC43" s="6"/>
      <c r="AD43" s="6"/>
    </row>
    <row r="44" spans="1:30" ht="18" customHeight="1" x14ac:dyDescent="0.2">
      <c r="A44" s="27" t="s">
        <v>86</v>
      </c>
      <c r="B44" s="24" t="s">
        <v>78</v>
      </c>
      <c r="C44" s="24"/>
      <c r="D44" s="24" t="s">
        <v>22</v>
      </c>
      <c r="E44" s="25">
        <v>1</v>
      </c>
      <c r="F44" s="19" t="s">
        <v>87</v>
      </c>
      <c r="G44" s="26">
        <v>0</v>
      </c>
      <c r="H44" s="28">
        <v>1079.06</v>
      </c>
      <c r="I44" s="28">
        <v>4316.21</v>
      </c>
      <c r="J44" s="21">
        <f t="shared" si="0"/>
        <v>5395.27</v>
      </c>
      <c r="K44" s="22"/>
      <c r="L44" s="22"/>
      <c r="M44" s="22"/>
      <c r="N44" s="22"/>
      <c r="O44" s="22"/>
      <c r="P44" s="22"/>
      <c r="Q44" s="22"/>
      <c r="R44" s="23"/>
      <c r="S44" s="23"/>
      <c r="T44" s="23"/>
      <c r="U44" s="23"/>
      <c r="V44" s="23"/>
      <c r="W44" s="23"/>
      <c r="X44" s="23"/>
      <c r="Y44" s="23"/>
      <c r="Z44" s="23"/>
      <c r="AA44" s="6"/>
      <c r="AB44" s="6"/>
      <c r="AC44" s="6"/>
      <c r="AD44" s="6"/>
    </row>
    <row r="45" spans="1:30" ht="18" customHeight="1" x14ac:dyDescent="0.2">
      <c r="A45" s="19" t="s">
        <v>88</v>
      </c>
      <c r="B45" s="24" t="s">
        <v>78</v>
      </c>
      <c r="C45" s="24"/>
      <c r="D45" s="24" t="s">
        <v>22</v>
      </c>
      <c r="E45" s="25">
        <v>1</v>
      </c>
      <c r="F45" s="19" t="s">
        <v>89</v>
      </c>
      <c r="G45" s="26">
        <v>0</v>
      </c>
      <c r="H45" s="28">
        <v>1079.06</v>
      </c>
      <c r="I45" s="28">
        <v>4316.21</v>
      </c>
      <c r="J45" s="21">
        <f t="shared" si="0"/>
        <v>5395.27</v>
      </c>
      <c r="K45" s="22"/>
      <c r="L45" s="22"/>
      <c r="M45" s="22"/>
      <c r="N45" s="22"/>
      <c r="O45" s="22"/>
      <c r="P45" s="22"/>
      <c r="Q45" s="22"/>
      <c r="R45" s="23"/>
      <c r="S45" s="23"/>
      <c r="T45" s="23"/>
      <c r="U45" s="23"/>
      <c r="V45" s="23"/>
      <c r="W45" s="23"/>
      <c r="X45" s="23"/>
      <c r="Y45" s="23"/>
      <c r="Z45" s="23"/>
      <c r="AA45" s="6"/>
      <c r="AB45" s="6"/>
      <c r="AC45" s="6"/>
      <c r="AD45" s="6"/>
    </row>
    <row r="46" spans="1:30" ht="18" customHeight="1" x14ac:dyDescent="0.2">
      <c r="A46" s="19" t="s">
        <v>90</v>
      </c>
      <c r="B46" s="24" t="s">
        <v>78</v>
      </c>
      <c r="C46" s="24"/>
      <c r="D46" s="24" t="s">
        <v>22</v>
      </c>
      <c r="E46" s="25">
        <v>1</v>
      </c>
      <c r="F46" s="19" t="s">
        <v>344</v>
      </c>
      <c r="G46" s="26">
        <v>0</v>
      </c>
      <c r="H46" s="28">
        <v>1079.06</v>
      </c>
      <c r="I46" s="28">
        <v>4316.21</v>
      </c>
      <c r="J46" s="21">
        <f t="shared" si="0"/>
        <v>5395.27</v>
      </c>
      <c r="K46" s="22"/>
      <c r="L46" s="22"/>
      <c r="M46" s="22"/>
      <c r="N46" s="22"/>
      <c r="O46" s="22"/>
      <c r="P46" s="22"/>
      <c r="Q46" s="22"/>
      <c r="R46" s="23"/>
      <c r="S46" s="23"/>
      <c r="T46" s="23"/>
      <c r="U46" s="23"/>
      <c r="V46" s="23"/>
      <c r="W46" s="23"/>
      <c r="X46" s="23"/>
      <c r="Y46" s="23"/>
      <c r="Z46" s="23"/>
      <c r="AA46" s="6"/>
      <c r="AB46" s="6"/>
      <c r="AC46" s="6"/>
      <c r="AD46" s="6"/>
    </row>
    <row r="47" spans="1:30" ht="18" customHeight="1" x14ac:dyDescent="0.2">
      <c r="A47" s="19" t="s">
        <v>92</v>
      </c>
      <c r="B47" s="24" t="s">
        <v>93</v>
      </c>
      <c r="C47" s="24"/>
      <c r="D47" s="24" t="s">
        <v>48</v>
      </c>
      <c r="E47" s="25">
        <v>1</v>
      </c>
      <c r="F47" s="19"/>
      <c r="G47" s="26">
        <v>0</v>
      </c>
      <c r="H47" s="28"/>
      <c r="I47" s="28"/>
      <c r="J47" s="21">
        <f t="shared" si="0"/>
        <v>0</v>
      </c>
      <c r="K47" s="22"/>
      <c r="L47" s="22"/>
      <c r="M47" s="22"/>
      <c r="N47" s="22"/>
      <c r="O47" s="22"/>
      <c r="P47" s="22"/>
      <c r="Q47" s="22"/>
      <c r="R47" s="23"/>
      <c r="S47" s="23"/>
      <c r="T47" s="23"/>
      <c r="U47" s="23"/>
      <c r="V47" s="23"/>
      <c r="W47" s="23"/>
      <c r="X47" s="23"/>
      <c r="Y47" s="23"/>
      <c r="Z47" s="23"/>
      <c r="AA47" s="6"/>
      <c r="AB47" s="6"/>
      <c r="AC47" s="6"/>
      <c r="AD47" s="6"/>
    </row>
    <row r="48" spans="1:30" ht="18" customHeight="1" x14ac:dyDescent="0.2">
      <c r="A48" s="19" t="s">
        <v>94</v>
      </c>
      <c r="B48" s="24" t="s">
        <v>95</v>
      </c>
      <c r="C48" s="24"/>
      <c r="D48" s="24" t="s">
        <v>22</v>
      </c>
      <c r="E48" s="25">
        <v>1</v>
      </c>
      <c r="F48" s="19" t="s">
        <v>96</v>
      </c>
      <c r="G48" s="26">
        <v>0</v>
      </c>
      <c r="H48" s="28">
        <v>770.75</v>
      </c>
      <c r="I48" s="28">
        <v>3083.01</v>
      </c>
      <c r="J48" s="21">
        <f t="shared" si="0"/>
        <v>3853.76</v>
      </c>
      <c r="K48" s="22"/>
      <c r="L48" s="22"/>
      <c r="M48" s="22"/>
      <c r="N48" s="22"/>
      <c r="O48" s="22"/>
      <c r="P48" s="22"/>
      <c r="Q48" s="22"/>
      <c r="R48" s="23"/>
      <c r="S48" s="23"/>
      <c r="T48" s="23"/>
      <c r="U48" s="23"/>
      <c r="V48" s="23"/>
      <c r="W48" s="23"/>
      <c r="X48" s="23"/>
      <c r="Y48" s="23"/>
      <c r="Z48" s="23"/>
      <c r="AA48" s="6"/>
      <c r="AB48" s="6"/>
      <c r="AC48" s="6"/>
      <c r="AD48" s="6"/>
    </row>
    <row r="49" spans="1:30" ht="18" customHeight="1" x14ac:dyDescent="0.2">
      <c r="A49" s="19" t="s">
        <v>94</v>
      </c>
      <c r="B49" s="24" t="s">
        <v>95</v>
      </c>
      <c r="C49" s="24"/>
      <c r="D49" s="24" t="s">
        <v>48</v>
      </c>
      <c r="E49" s="25">
        <v>1</v>
      </c>
      <c r="F49" s="29"/>
      <c r="G49" s="26">
        <v>0</v>
      </c>
      <c r="H49" s="28"/>
      <c r="I49" s="28"/>
      <c r="J49" s="21">
        <f t="shared" si="0"/>
        <v>0</v>
      </c>
      <c r="K49" s="22"/>
      <c r="L49" s="22"/>
      <c r="M49" s="22"/>
      <c r="N49" s="22"/>
      <c r="O49" s="22"/>
      <c r="P49" s="22"/>
      <c r="Q49" s="22"/>
      <c r="R49" s="23"/>
      <c r="S49" s="23"/>
      <c r="T49" s="23"/>
      <c r="U49" s="23"/>
      <c r="V49" s="23"/>
      <c r="W49" s="23"/>
      <c r="X49" s="23"/>
      <c r="Y49" s="23"/>
      <c r="Z49" s="23"/>
      <c r="AA49" s="6"/>
      <c r="AB49" s="6"/>
      <c r="AC49" s="6"/>
      <c r="AD49" s="6"/>
    </row>
    <row r="50" spans="1:30" ht="18" customHeight="1" x14ac:dyDescent="0.2">
      <c r="A50" s="19" t="s">
        <v>97</v>
      </c>
      <c r="B50" s="24" t="s">
        <v>95</v>
      </c>
      <c r="C50" s="24"/>
      <c r="D50" s="24" t="s">
        <v>22</v>
      </c>
      <c r="E50" s="25">
        <v>1</v>
      </c>
      <c r="F50" s="19" t="s">
        <v>98</v>
      </c>
      <c r="G50" s="26">
        <v>0</v>
      </c>
      <c r="H50" s="28">
        <v>770.75</v>
      </c>
      <c r="I50" s="28">
        <v>3083.01</v>
      </c>
      <c r="J50" s="21">
        <f t="shared" si="0"/>
        <v>3853.76</v>
      </c>
      <c r="K50" s="22"/>
      <c r="L50" s="22"/>
      <c r="M50" s="22"/>
      <c r="N50" s="22"/>
      <c r="O50" s="22"/>
      <c r="P50" s="22"/>
      <c r="Q50" s="22"/>
      <c r="R50" s="23"/>
      <c r="S50" s="23"/>
      <c r="T50" s="23"/>
      <c r="U50" s="23"/>
      <c r="V50" s="23"/>
      <c r="W50" s="23"/>
      <c r="X50" s="23"/>
      <c r="Y50" s="23"/>
      <c r="Z50" s="23"/>
      <c r="AA50" s="6"/>
      <c r="AB50" s="6"/>
      <c r="AC50" s="6"/>
      <c r="AD50" s="6"/>
    </row>
    <row r="51" spans="1:30" ht="18" customHeight="1" x14ac:dyDescent="0.2">
      <c r="A51" s="19" t="s">
        <v>99</v>
      </c>
      <c r="B51" s="24" t="s">
        <v>95</v>
      </c>
      <c r="C51" s="24"/>
      <c r="D51" s="24" t="s">
        <v>22</v>
      </c>
      <c r="E51" s="25">
        <v>1</v>
      </c>
      <c r="F51" s="19" t="s">
        <v>100</v>
      </c>
      <c r="G51" s="26">
        <v>0</v>
      </c>
      <c r="H51" s="28">
        <v>770.75</v>
      </c>
      <c r="I51" s="28">
        <v>3083.01</v>
      </c>
      <c r="J51" s="21">
        <f t="shared" si="0"/>
        <v>3853.76</v>
      </c>
      <c r="K51" s="22"/>
      <c r="L51" s="22"/>
      <c r="M51" s="22"/>
      <c r="N51" s="22"/>
      <c r="O51" s="22"/>
      <c r="P51" s="22"/>
      <c r="Q51" s="22"/>
      <c r="R51" s="23"/>
      <c r="S51" s="23"/>
      <c r="T51" s="23"/>
      <c r="U51" s="23"/>
      <c r="V51" s="23"/>
      <c r="W51" s="23"/>
      <c r="X51" s="23"/>
      <c r="Y51" s="23"/>
      <c r="Z51" s="23"/>
      <c r="AA51" s="6"/>
      <c r="AB51" s="6"/>
      <c r="AC51" s="6"/>
      <c r="AD51" s="6"/>
    </row>
    <row r="52" spans="1:30" ht="18" customHeight="1" x14ac:dyDescent="0.2">
      <c r="A52" s="19" t="s">
        <v>99</v>
      </c>
      <c r="B52" s="24" t="s">
        <v>95</v>
      </c>
      <c r="C52" s="24"/>
      <c r="D52" s="24" t="s">
        <v>22</v>
      </c>
      <c r="E52" s="25">
        <v>1</v>
      </c>
      <c r="F52" s="19" t="s">
        <v>101</v>
      </c>
      <c r="G52" s="26">
        <v>0</v>
      </c>
      <c r="H52" s="28">
        <v>770.75</v>
      </c>
      <c r="I52" s="28">
        <v>3083.01</v>
      </c>
      <c r="J52" s="21">
        <f t="shared" si="0"/>
        <v>3853.76</v>
      </c>
      <c r="K52" s="22"/>
      <c r="L52" s="22"/>
      <c r="M52" s="22"/>
      <c r="N52" s="22"/>
      <c r="O52" s="22"/>
      <c r="P52" s="22"/>
      <c r="Q52" s="22"/>
      <c r="R52" s="23"/>
      <c r="S52" s="23"/>
      <c r="T52" s="23"/>
      <c r="U52" s="23"/>
      <c r="V52" s="23"/>
      <c r="W52" s="23"/>
      <c r="X52" s="23"/>
      <c r="Y52" s="23"/>
      <c r="Z52" s="23"/>
      <c r="AA52" s="6"/>
      <c r="AB52" s="6"/>
      <c r="AC52" s="6"/>
      <c r="AD52" s="6"/>
    </row>
    <row r="53" spans="1:30" ht="18" customHeight="1" x14ac:dyDescent="0.2">
      <c r="A53" s="19" t="s">
        <v>102</v>
      </c>
      <c r="B53" s="24" t="s">
        <v>95</v>
      </c>
      <c r="C53" s="24"/>
      <c r="D53" s="24" t="s">
        <v>48</v>
      </c>
      <c r="E53" s="25">
        <v>1</v>
      </c>
      <c r="F53" s="19"/>
      <c r="G53" s="26">
        <v>0</v>
      </c>
      <c r="H53" s="28"/>
      <c r="I53" s="28"/>
      <c r="J53" s="21">
        <f t="shared" si="0"/>
        <v>0</v>
      </c>
      <c r="K53" s="22"/>
      <c r="L53" s="22"/>
      <c r="M53" s="22"/>
      <c r="N53" s="22"/>
      <c r="O53" s="22"/>
      <c r="P53" s="22"/>
      <c r="Q53" s="22"/>
      <c r="R53" s="23"/>
      <c r="S53" s="23"/>
      <c r="T53" s="23"/>
      <c r="U53" s="23"/>
      <c r="V53" s="23"/>
      <c r="W53" s="23"/>
      <c r="X53" s="23"/>
      <c r="Y53" s="23"/>
      <c r="Z53" s="23"/>
      <c r="AA53" s="6"/>
      <c r="AB53" s="6"/>
      <c r="AC53" s="6"/>
      <c r="AD53" s="6"/>
    </row>
    <row r="54" spans="1:30" ht="18" customHeight="1" x14ac:dyDescent="0.2">
      <c r="A54" s="27" t="s">
        <v>103</v>
      </c>
      <c r="B54" s="24" t="s">
        <v>95</v>
      </c>
      <c r="C54" s="24"/>
      <c r="D54" s="24" t="s">
        <v>22</v>
      </c>
      <c r="E54" s="25">
        <v>1</v>
      </c>
      <c r="F54" s="19" t="s">
        <v>104</v>
      </c>
      <c r="G54" s="26">
        <v>0</v>
      </c>
      <c r="H54" s="28">
        <v>770.75</v>
      </c>
      <c r="I54" s="28">
        <v>3083.01</v>
      </c>
      <c r="J54" s="21">
        <f t="shared" si="0"/>
        <v>3853.76</v>
      </c>
      <c r="K54" s="22"/>
      <c r="L54" s="22"/>
      <c r="M54" s="22"/>
      <c r="N54" s="22"/>
      <c r="O54" s="22"/>
      <c r="P54" s="22"/>
      <c r="Q54" s="22"/>
      <c r="R54" s="23"/>
      <c r="S54" s="23"/>
      <c r="T54" s="23"/>
      <c r="U54" s="23"/>
      <c r="V54" s="23"/>
      <c r="W54" s="23"/>
      <c r="X54" s="23"/>
      <c r="Y54" s="23"/>
      <c r="Z54" s="23"/>
      <c r="AA54" s="6"/>
      <c r="AB54" s="6"/>
      <c r="AC54" s="6"/>
      <c r="AD54" s="6"/>
    </row>
    <row r="55" spans="1:30" ht="18" customHeight="1" x14ac:dyDescent="0.2">
      <c r="A55" s="19" t="s">
        <v>105</v>
      </c>
      <c r="B55" s="24" t="s">
        <v>95</v>
      </c>
      <c r="C55" s="24"/>
      <c r="D55" s="24" t="s">
        <v>22</v>
      </c>
      <c r="E55" s="25">
        <v>1</v>
      </c>
      <c r="F55" s="19" t="s">
        <v>106</v>
      </c>
      <c r="G55" s="26">
        <v>0</v>
      </c>
      <c r="H55" s="28">
        <v>770.75</v>
      </c>
      <c r="I55" s="28">
        <v>3083.01</v>
      </c>
      <c r="J55" s="21">
        <f t="shared" si="0"/>
        <v>3853.76</v>
      </c>
      <c r="K55" s="22"/>
      <c r="L55" s="22"/>
      <c r="M55" s="22"/>
      <c r="N55" s="22"/>
      <c r="O55" s="22"/>
      <c r="P55" s="22"/>
      <c r="Q55" s="22"/>
      <c r="R55" s="23"/>
      <c r="S55" s="23"/>
      <c r="T55" s="23"/>
      <c r="U55" s="23"/>
      <c r="V55" s="23"/>
      <c r="W55" s="23"/>
      <c r="X55" s="23"/>
      <c r="Y55" s="23"/>
      <c r="Z55" s="23"/>
      <c r="AA55" s="6"/>
      <c r="AB55" s="6"/>
      <c r="AC55" s="6"/>
      <c r="AD55" s="6"/>
    </row>
    <row r="56" spans="1:30" ht="18" customHeight="1" x14ac:dyDescent="0.2">
      <c r="A56" s="19" t="s">
        <v>107</v>
      </c>
      <c r="B56" s="24" t="s">
        <v>95</v>
      </c>
      <c r="C56" s="24"/>
      <c r="D56" s="24" t="s">
        <v>22</v>
      </c>
      <c r="E56" s="25">
        <v>1</v>
      </c>
      <c r="F56" s="19" t="s">
        <v>108</v>
      </c>
      <c r="G56" s="26">
        <v>0</v>
      </c>
      <c r="H56" s="28">
        <v>770.75</v>
      </c>
      <c r="I56" s="28">
        <v>3083.01</v>
      </c>
      <c r="J56" s="21">
        <f t="shared" si="0"/>
        <v>3853.76</v>
      </c>
      <c r="K56" s="22"/>
      <c r="L56" s="22"/>
      <c r="M56" s="22"/>
      <c r="N56" s="22"/>
      <c r="O56" s="22"/>
      <c r="P56" s="22"/>
      <c r="Q56" s="22"/>
      <c r="R56" s="23"/>
      <c r="S56" s="23"/>
      <c r="T56" s="23"/>
      <c r="U56" s="23"/>
      <c r="V56" s="23"/>
      <c r="W56" s="23"/>
      <c r="X56" s="23"/>
      <c r="Y56" s="23"/>
      <c r="Z56" s="23"/>
      <c r="AA56" s="6"/>
      <c r="AB56" s="6"/>
      <c r="AC56" s="6"/>
      <c r="AD56" s="6"/>
    </row>
    <row r="57" spans="1:30" ht="18" customHeight="1" x14ac:dyDescent="0.2">
      <c r="A57" s="19" t="s">
        <v>109</v>
      </c>
      <c r="B57" s="24" t="s">
        <v>95</v>
      </c>
      <c r="C57" s="24"/>
      <c r="D57" s="24" t="s">
        <v>22</v>
      </c>
      <c r="E57" s="25">
        <v>1</v>
      </c>
      <c r="F57" s="19" t="s">
        <v>110</v>
      </c>
      <c r="G57" s="26">
        <v>0</v>
      </c>
      <c r="H57" s="28">
        <v>770.75</v>
      </c>
      <c r="I57" s="28">
        <v>3083.01</v>
      </c>
      <c r="J57" s="21">
        <f t="shared" si="0"/>
        <v>3853.76</v>
      </c>
      <c r="K57" s="22"/>
      <c r="L57" s="22"/>
      <c r="M57" s="22"/>
      <c r="N57" s="22"/>
      <c r="O57" s="22"/>
      <c r="P57" s="22"/>
      <c r="Q57" s="22"/>
      <c r="R57" s="23"/>
      <c r="S57" s="23"/>
      <c r="T57" s="23"/>
      <c r="U57" s="23"/>
      <c r="V57" s="23"/>
      <c r="W57" s="23"/>
      <c r="X57" s="23"/>
      <c r="Y57" s="23"/>
      <c r="Z57" s="23"/>
      <c r="AA57" s="6"/>
      <c r="AB57" s="6"/>
      <c r="AC57" s="6"/>
      <c r="AD57" s="6"/>
    </row>
    <row r="58" spans="1:30" ht="18" customHeight="1" x14ac:dyDescent="0.2">
      <c r="A58" s="19" t="s">
        <v>111</v>
      </c>
      <c r="B58" s="24" t="s">
        <v>95</v>
      </c>
      <c r="C58" s="24"/>
      <c r="D58" s="24" t="s">
        <v>22</v>
      </c>
      <c r="E58" s="25">
        <v>1</v>
      </c>
      <c r="F58" s="19" t="s">
        <v>112</v>
      </c>
      <c r="G58" s="26">
        <v>0</v>
      </c>
      <c r="H58" s="28">
        <v>770.75</v>
      </c>
      <c r="I58" s="28">
        <v>3083.01</v>
      </c>
      <c r="J58" s="21">
        <f t="shared" si="0"/>
        <v>3853.76</v>
      </c>
      <c r="K58" s="22"/>
      <c r="L58" s="22"/>
      <c r="M58" s="22"/>
      <c r="N58" s="22"/>
      <c r="O58" s="22"/>
      <c r="P58" s="22"/>
      <c r="Q58" s="22"/>
      <c r="R58" s="23"/>
      <c r="S58" s="23"/>
      <c r="T58" s="23"/>
      <c r="U58" s="23"/>
      <c r="V58" s="23"/>
      <c r="W58" s="23"/>
      <c r="X58" s="23"/>
      <c r="Y58" s="23"/>
      <c r="Z58" s="23"/>
      <c r="AA58" s="6"/>
      <c r="AB58" s="6"/>
      <c r="AC58" s="6"/>
      <c r="AD58" s="6"/>
    </row>
    <row r="59" spans="1:30" ht="18" customHeight="1" x14ac:dyDescent="0.2">
      <c r="A59" s="19" t="s">
        <v>113</v>
      </c>
      <c r="B59" s="24" t="s">
        <v>95</v>
      </c>
      <c r="C59" s="24"/>
      <c r="D59" s="24" t="s">
        <v>22</v>
      </c>
      <c r="E59" s="25">
        <v>1</v>
      </c>
      <c r="F59" s="19" t="s">
        <v>114</v>
      </c>
      <c r="G59" s="26">
        <v>0</v>
      </c>
      <c r="H59" s="28">
        <v>770.75</v>
      </c>
      <c r="I59" s="28">
        <v>3083.01</v>
      </c>
      <c r="J59" s="21">
        <f t="shared" si="0"/>
        <v>3853.76</v>
      </c>
      <c r="K59" s="22"/>
      <c r="L59" s="22"/>
      <c r="M59" s="22"/>
      <c r="N59" s="22"/>
      <c r="O59" s="22"/>
      <c r="P59" s="22"/>
      <c r="Q59" s="22"/>
      <c r="R59" s="23"/>
      <c r="S59" s="23"/>
      <c r="T59" s="23"/>
      <c r="U59" s="23"/>
      <c r="V59" s="23"/>
      <c r="W59" s="23"/>
      <c r="X59" s="23"/>
      <c r="Y59" s="23"/>
      <c r="Z59" s="23"/>
      <c r="AA59" s="6"/>
      <c r="AB59" s="6"/>
      <c r="AC59" s="6"/>
      <c r="AD59" s="6"/>
    </row>
    <row r="60" spans="1:30" ht="18" customHeight="1" x14ac:dyDescent="0.2">
      <c r="A60" s="19" t="s">
        <v>115</v>
      </c>
      <c r="B60" s="24" t="s">
        <v>95</v>
      </c>
      <c r="C60" s="24"/>
      <c r="D60" s="24" t="s">
        <v>22</v>
      </c>
      <c r="E60" s="25">
        <v>1</v>
      </c>
      <c r="F60" s="19" t="s">
        <v>116</v>
      </c>
      <c r="G60" s="26">
        <v>0</v>
      </c>
      <c r="H60" s="28">
        <v>770.75</v>
      </c>
      <c r="I60" s="28">
        <v>3083.01</v>
      </c>
      <c r="J60" s="21">
        <f t="shared" si="0"/>
        <v>3853.76</v>
      </c>
      <c r="K60" s="22"/>
      <c r="L60" s="22"/>
      <c r="M60" s="22"/>
      <c r="N60" s="22"/>
      <c r="O60" s="22"/>
      <c r="P60" s="22"/>
      <c r="Q60" s="22"/>
      <c r="R60" s="23"/>
      <c r="S60" s="23"/>
      <c r="T60" s="23"/>
      <c r="U60" s="23"/>
      <c r="V60" s="23"/>
      <c r="W60" s="23"/>
      <c r="X60" s="23"/>
      <c r="Y60" s="23"/>
      <c r="Z60" s="23"/>
      <c r="AA60" s="6"/>
      <c r="AB60" s="6"/>
      <c r="AC60" s="6"/>
      <c r="AD60" s="6"/>
    </row>
    <row r="61" spans="1:30" ht="18" customHeight="1" x14ac:dyDescent="0.2">
      <c r="A61" s="19" t="s">
        <v>117</v>
      </c>
      <c r="B61" s="24" t="s">
        <v>95</v>
      </c>
      <c r="C61" s="24"/>
      <c r="D61" s="24" t="s">
        <v>48</v>
      </c>
      <c r="E61" s="25">
        <v>1</v>
      </c>
      <c r="F61" s="19"/>
      <c r="G61" s="26">
        <v>0</v>
      </c>
      <c r="H61" s="28"/>
      <c r="I61" s="28"/>
      <c r="J61" s="21">
        <f t="shared" si="0"/>
        <v>0</v>
      </c>
      <c r="K61" s="22"/>
      <c r="L61" s="22"/>
      <c r="M61" s="22"/>
      <c r="N61" s="22"/>
      <c r="O61" s="22"/>
      <c r="P61" s="22"/>
      <c r="Q61" s="22"/>
      <c r="R61" s="23"/>
      <c r="S61" s="23"/>
      <c r="T61" s="23"/>
      <c r="U61" s="23"/>
      <c r="V61" s="23"/>
      <c r="W61" s="23"/>
      <c r="X61" s="23"/>
      <c r="Y61" s="23"/>
      <c r="Z61" s="23"/>
      <c r="AA61" s="6"/>
      <c r="AB61" s="6"/>
      <c r="AC61" s="6"/>
      <c r="AD61" s="6"/>
    </row>
    <row r="62" spans="1:30" ht="18" customHeight="1" x14ac:dyDescent="0.2">
      <c r="A62" s="19" t="s">
        <v>118</v>
      </c>
      <c r="B62" s="24" t="s">
        <v>95</v>
      </c>
      <c r="C62" s="24"/>
      <c r="D62" s="24" t="s">
        <v>22</v>
      </c>
      <c r="E62" s="25">
        <v>1</v>
      </c>
      <c r="F62" s="19" t="s">
        <v>119</v>
      </c>
      <c r="G62" s="26">
        <v>0</v>
      </c>
      <c r="H62" s="28">
        <v>770.75</v>
      </c>
      <c r="I62" s="28">
        <v>3083.01</v>
      </c>
      <c r="J62" s="21">
        <f t="shared" si="0"/>
        <v>3853.76</v>
      </c>
      <c r="K62" s="22"/>
      <c r="L62" s="22"/>
      <c r="M62" s="22"/>
      <c r="N62" s="22"/>
      <c r="O62" s="22"/>
      <c r="P62" s="22"/>
      <c r="Q62" s="22"/>
      <c r="R62" s="23"/>
      <c r="S62" s="23"/>
      <c r="T62" s="23"/>
      <c r="U62" s="23"/>
      <c r="V62" s="23"/>
      <c r="W62" s="23"/>
      <c r="X62" s="23"/>
      <c r="Y62" s="23"/>
      <c r="Z62" s="23"/>
      <c r="AA62" s="6"/>
      <c r="AB62" s="6"/>
      <c r="AC62" s="6"/>
      <c r="AD62" s="6"/>
    </row>
    <row r="63" spans="1:30" ht="18" customHeight="1" x14ac:dyDescent="0.2">
      <c r="A63" s="19" t="s">
        <v>120</v>
      </c>
      <c r="B63" s="24" t="s">
        <v>95</v>
      </c>
      <c r="C63" s="24"/>
      <c r="D63" s="24" t="s">
        <v>22</v>
      </c>
      <c r="E63" s="25">
        <v>1</v>
      </c>
      <c r="F63" s="19" t="s">
        <v>121</v>
      </c>
      <c r="G63" s="26">
        <v>0</v>
      </c>
      <c r="H63" s="28">
        <v>770.75</v>
      </c>
      <c r="I63" s="28">
        <v>3083.01</v>
      </c>
      <c r="J63" s="21">
        <f t="shared" si="0"/>
        <v>3853.76</v>
      </c>
      <c r="K63" s="22"/>
      <c r="L63" s="22"/>
      <c r="M63" s="22"/>
      <c r="N63" s="22"/>
      <c r="O63" s="22"/>
      <c r="P63" s="22"/>
      <c r="Q63" s="22"/>
      <c r="R63" s="23"/>
      <c r="S63" s="23"/>
      <c r="T63" s="23"/>
      <c r="U63" s="23"/>
      <c r="V63" s="23"/>
      <c r="W63" s="23"/>
      <c r="X63" s="23"/>
      <c r="Y63" s="23"/>
      <c r="Z63" s="23"/>
      <c r="AA63" s="6"/>
      <c r="AB63" s="6"/>
      <c r="AC63" s="6"/>
      <c r="AD63" s="6"/>
    </row>
    <row r="64" spans="1:30" ht="18" customHeight="1" x14ac:dyDescent="0.2">
      <c r="A64" s="19" t="s">
        <v>122</v>
      </c>
      <c r="B64" s="24" t="s">
        <v>95</v>
      </c>
      <c r="C64" s="24"/>
      <c r="D64" s="24" t="s">
        <v>22</v>
      </c>
      <c r="E64" s="25">
        <v>1</v>
      </c>
      <c r="F64" s="19" t="s">
        <v>123</v>
      </c>
      <c r="G64" s="26">
        <v>0</v>
      </c>
      <c r="H64" s="28">
        <v>770.75</v>
      </c>
      <c r="I64" s="28">
        <v>3083.01</v>
      </c>
      <c r="J64" s="21">
        <f t="shared" si="0"/>
        <v>3853.76</v>
      </c>
      <c r="K64" s="22"/>
      <c r="L64" s="22"/>
      <c r="M64" s="22"/>
      <c r="N64" s="22"/>
      <c r="O64" s="22"/>
      <c r="P64" s="22"/>
      <c r="Q64" s="22"/>
      <c r="R64" s="23"/>
      <c r="S64" s="23"/>
      <c r="T64" s="23"/>
      <c r="U64" s="23"/>
      <c r="V64" s="23"/>
      <c r="W64" s="23"/>
      <c r="X64" s="23"/>
      <c r="Y64" s="23"/>
      <c r="Z64" s="23"/>
      <c r="AA64" s="6"/>
      <c r="AB64" s="6"/>
      <c r="AC64" s="6"/>
      <c r="AD64" s="6"/>
    </row>
    <row r="65" spans="1:30" ht="18" customHeight="1" x14ac:dyDescent="0.2">
      <c r="A65" s="19" t="s">
        <v>124</v>
      </c>
      <c r="B65" s="24" t="s">
        <v>125</v>
      </c>
      <c r="C65" s="24"/>
      <c r="D65" s="24" t="s">
        <v>22</v>
      </c>
      <c r="E65" s="25">
        <v>1</v>
      </c>
      <c r="F65" s="19" t="s">
        <v>126</v>
      </c>
      <c r="G65" s="26">
        <v>0</v>
      </c>
      <c r="H65" s="28">
        <v>500.99</v>
      </c>
      <c r="I65" s="28">
        <v>2003.96</v>
      </c>
      <c r="J65" s="21">
        <f t="shared" si="0"/>
        <v>2504.9499999999998</v>
      </c>
      <c r="K65" s="22"/>
      <c r="L65" s="22"/>
      <c r="M65" s="22"/>
      <c r="N65" s="22"/>
      <c r="O65" s="22"/>
      <c r="P65" s="22"/>
      <c r="Q65" s="22"/>
      <c r="R65" s="23"/>
      <c r="S65" s="23"/>
      <c r="T65" s="23"/>
      <c r="U65" s="23"/>
      <c r="V65" s="23"/>
      <c r="W65" s="23"/>
      <c r="X65" s="23"/>
      <c r="Y65" s="23"/>
      <c r="Z65" s="23"/>
      <c r="AA65" s="6"/>
      <c r="AB65" s="6"/>
      <c r="AC65" s="6"/>
      <c r="AD65" s="6"/>
    </row>
    <row r="66" spans="1:30" ht="18" customHeight="1" x14ac:dyDescent="0.2">
      <c r="A66" s="19" t="s">
        <v>127</v>
      </c>
      <c r="B66" s="24" t="s">
        <v>125</v>
      </c>
      <c r="C66" s="24"/>
      <c r="D66" s="24" t="s">
        <v>48</v>
      </c>
      <c r="E66" s="25">
        <v>1</v>
      </c>
      <c r="F66" s="19"/>
      <c r="G66" s="26">
        <v>0</v>
      </c>
      <c r="H66" s="28"/>
      <c r="I66" s="28"/>
      <c r="J66" s="21">
        <f t="shared" si="0"/>
        <v>0</v>
      </c>
      <c r="K66" s="22"/>
      <c r="L66" s="22"/>
      <c r="M66" s="22"/>
      <c r="N66" s="22"/>
      <c r="O66" s="22"/>
      <c r="P66" s="22"/>
      <c r="Q66" s="22"/>
      <c r="R66" s="23"/>
      <c r="S66" s="23"/>
      <c r="T66" s="23"/>
      <c r="U66" s="23"/>
      <c r="V66" s="23"/>
      <c r="W66" s="23"/>
      <c r="X66" s="23"/>
      <c r="Y66" s="23"/>
      <c r="Z66" s="23"/>
      <c r="AA66" s="6"/>
      <c r="AB66" s="6"/>
      <c r="AC66" s="6"/>
      <c r="AD66" s="6"/>
    </row>
    <row r="67" spans="1:30" ht="18" customHeight="1" x14ac:dyDescent="0.2">
      <c r="A67" s="19" t="s">
        <v>128</v>
      </c>
      <c r="B67" s="24" t="s">
        <v>125</v>
      </c>
      <c r="C67" s="24"/>
      <c r="D67" s="24" t="s">
        <v>22</v>
      </c>
      <c r="E67" s="25">
        <v>1</v>
      </c>
      <c r="F67" s="19" t="s">
        <v>129</v>
      </c>
      <c r="G67" s="26">
        <v>0</v>
      </c>
      <c r="H67" s="28">
        <v>500.99</v>
      </c>
      <c r="I67" s="28">
        <v>2003.96</v>
      </c>
      <c r="J67" s="21">
        <f t="shared" si="0"/>
        <v>2504.9499999999998</v>
      </c>
      <c r="K67" s="22"/>
      <c r="L67" s="22"/>
      <c r="M67" s="22"/>
      <c r="N67" s="22"/>
      <c r="O67" s="22"/>
      <c r="P67" s="22"/>
      <c r="Q67" s="22"/>
      <c r="R67" s="23"/>
      <c r="S67" s="23"/>
      <c r="T67" s="23"/>
      <c r="U67" s="23"/>
      <c r="V67" s="23"/>
      <c r="W67" s="23"/>
      <c r="X67" s="23"/>
      <c r="Y67" s="23"/>
      <c r="Z67" s="23"/>
      <c r="AA67" s="6"/>
      <c r="AB67" s="6"/>
      <c r="AC67" s="6"/>
      <c r="AD67" s="6"/>
    </row>
    <row r="68" spans="1:30" ht="18" customHeight="1" x14ac:dyDescent="0.2">
      <c r="A68" s="19" t="s">
        <v>130</v>
      </c>
      <c r="B68" s="24" t="s">
        <v>125</v>
      </c>
      <c r="C68" s="24"/>
      <c r="D68" s="24" t="s">
        <v>22</v>
      </c>
      <c r="E68" s="25">
        <v>1</v>
      </c>
      <c r="F68" s="19" t="s">
        <v>131</v>
      </c>
      <c r="G68" s="26">
        <v>0</v>
      </c>
      <c r="H68" s="28">
        <v>500.99</v>
      </c>
      <c r="I68" s="28">
        <v>2003.96</v>
      </c>
      <c r="J68" s="21">
        <f t="shared" si="0"/>
        <v>2504.9499999999998</v>
      </c>
      <c r="K68" s="22"/>
      <c r="L68" s="22"/>
      <c r="M68" s="22"/>
      <c r="N68" s="22"/>
      <c r="O68" s="22"/>
      <c r="P68" s="22"/>
      <c r="Q68" s="22"/>
      <c r="R68" s="23"/>
      <c r="S68" s="23"/>
      <c r="T68" s="23"/>
      <c r="U68" s="23"/>
      <c r="V68" s="23"/>
      <c r="W68" s="23"/>
      <c r="X68" s="23"/>
      <c r="Y68" s="23"/>
      <c r="Z68" s="23"/>
      <c r="AA68" s="6"/>
      <c r="AB68" s="6"/>
      <c r="AC68" s="6"/>
      <c r="AD68" s="6"/>
    </row>
    <row r="69" spans="1:30" ht="18" customHeight="1" x14ac:dyDescent="0.2">
      <c r="A69" s="19" t="s">
        <v>132</v>
      </c>
      <c r="B69" s="24" t="s">
        <v>125</v>
      </c>
      <c r="C69" s="24"/>
      <c r="D69" s="24" t="s">
        <v>22</v>
      </c>
      <c r="E69" s="25">
        <v>1</v>
      </c>
      <c r="F69" s="19" t="s">
        <v>133</v>
      </c>
      <c r="G69" s="26">
        <v>0</v>
      </c>
      <c r="H69" s="28">
        <v>500.99</v>
      </c>
      <c r="I69" s="28">
        <v>2003.96</v>
      </c>
      <c r="J69" s="21">
        <f t="shared" si="0"/>
        <v>2504.9499999999998</v>
      </c>
      <c r="K69" s="22"/>
      <c r="L69" s="22"/>
      <c r="M69" s="22"/>
      <c r="N69" s="22"/>
      <c r="O69" s="22"/>
      <c r="P69" s="22"/>
      <c r="Q69" s="22"/>
      <c r="R69" s="23"/>
      <c r="S69" s="23"/>
      <c r="T69" s="23"/>
      <c r="U69" s="23"/>
      <c r="V69" s="23"/>
      <c r="W69" s="23"/>
      <c r="X69" s="23"/>
      <c r="Y69" s="23"/>
      <c r="Z69" s="23"/>
      <c r="AA69" s="6"/>
      <c r="AB69" s="6"/>
      <c r="AC69" s="6"/>
      <c r="AD69" s="6"/>
    </row>
    <row r="70" spans="1:30" ht="18" customHeight="1" x14ac:dyDescent="0.2">
      <c r="A70" s="19" t="s">
        <v>134</v>
      </c>
      <c r="B70" s="24" t="s">
        <v>125</v>
      </c>
      <c r="C70" s="24"/>
      <c r="D70" s="24" t="s">
        <v>22</v>
      </c>
      <c r="E70" s="25">
        <v>1</v>
      </c>
      <c r="F70" s="19" t="s">
        <v>135</v>
      </c>
      <c r="G70" s="26">
        <v>0</v>
      </c>
      <c r="H70" s="28">
        <v>500.99</v>
      </c>
      <c r="I70" s="28">
        <v>2003.96</v>
      </c>
      <c r="J70" s="21">
        <f t="shared" si="0"/>
        <v>2504.9499999999998</v>
      </c>
      <c r="K70" s="22"/>
      <c r="L70" s="22"/>
      <c r="M70" s="22"/>
      <c r="N70" s="22"/>
      <c r="O70" s="22"/>
      <c r="P70" s="22"/>
      <c r="Q70" s="22"/>
      <c r="R70" s="23"/>
      <c r="S70" s="23"/>
      <c r="T70" s="23"/>
      <c r="U70" s="23"/>
      <c r="V70" s="23"/>
      <c r="W70" s="23"/>
      <c r="X70" s="23"/>
      <c r="Y70" s="23"/>
      <c r="Z70" s="23"/>
      <c r="AA70" s="6"/>
      <c r="AB70" s="6"/>
      <c r="AC70" s="6"/>
      <c r="AD70" s="6"/>
    </row>
    <row r="71" spans="1:30" ht="18" customHeight="1" x14ac:dyDescent="0.2">
      <c r="A71" s="19" t="s">
        <v>136</v>
      </c>
      <c r="B71" s="24" t="s">
        <v>125</v>
      </c>
      <c r="C71" s="24"/>
      <c r="D71" s="24" t="s">
        <v>22</v>
      </c>
      <c r="E71" s="25">
        <v>1</v>
      </c>
      <c r="F71" s="19" t="s">
        <v>137</v>
      </c>
      <c r="G71" s="26">
        <v>0</v>
      </c>
      <c r="H71" s="28">
        <v>500.99</v>
      </c>
      <c r="I71" s="28">
        <v>2003.96</v>
      </c>
      <c r="J71" s="21">
        <f t="shared" ref="J71:J82" si="1">SUM(G71:I71)</f>
        <v>2504.9499999999998</v>
      </c>
      <c r="K71" s="22"/>
      <c r="L71" s="22"/>
      <c r="M71" s="22"/>
      <c r="N71" s="22"/>
      <c r="O71" s="22"/>
      <c r="P71" s="22"/>
      <c r="Q71" s="22"/>
      <c r="R71" s="23"/>
      <c r="S71" s="23"/>
      <c r="T71" s="23"/>
      <c r="U71" s="23"/>
      <c r="V71" s="23"/>
      <c r="W71" s="23"/>
      <c r="X71" s="23"/>
      <c r="Y71" s="23"/>
      <c r="Z71" s="23"/>
      <c r="AA71" s="6"/>
      <c r="AB71" s="6"/>
      <c r="AC71" s="6"/>
      <c r="AD71" s="6"/>
    </row>
    <row r="72" spans="1:30" ht="18" customHeight="1" x14ac:dyDescent="0.2">
      <c r="A72" s="19" t="s">
        <v>138</v>
      </c>
      <c r="B72" s="24" t="s">
        <v>125</v>
      </c>
      <c r="C72" s="24"/>
      <c r="D72" s="24" t="s">
        <v>48</v>
      </c>
      <c r="E72" s="25">
        <v>1</v>
      </c>
      <c r="F72" s="19"/>
      <c r="G72" s="26">
        <v>0</v>
      </c>
      <c r="H72" s="28"/>
      <c r="I72" s="28"/>
      <c r="J72" s="21">
        <f t="shared" si="1"/>
        <v>0</v>
      </c>
      <c r="K72" s="22"/>
      <c r="L72" s="22"/>
      <c r="M72" s="22"/>
      <c r="N72" s="22"/>
      <c r="O72" s="22"/>
      <c r="P72" s="22"/>
      <c r="Q72" s="22"/>
      <c r="R72" s="23"/>
      <c r="S72" s="23"/>
      <c r="T72" s="23"/>
      <c r="U72" s="23"/>
      <c r="V72" s="23"/>
      <c r="W72" s="23"/>
      <c r="X72" s="23"/>
      <c r="Y72" s="23"/>
      <c r="Z72" s="23"/>
      <c r="AA72" s="6"/>
      <c r="AB72" s="6"/>
      <c r="AC72" s="6"/>
      <c r="AD72" s="6"/>
    </row>
    <row r="73" spans="1:30" ht="18" customHeight="1" x14ac:dyDescent="0.2">
      <c r="A73" s="19" t="s">
        <v>139</v>
      </c>
      <c r="B73" s="24" t="s">
        <v>125</v>
      </c>
      <c r="C73" s="24"/>
      <c r="D73" s="24" t="s">
        <v>48</v>
      </c>
      <c r="E73" s="25">
        <v>1</v>
      </c>
      <c r="F73" s="19"/>
      <c r="G73" s="26">
        <v>0</v>
      </c>
      <c r="H73" s="28"/>
      <c r="I73" s="28"/>
      <c r="J73" s="21">
        <f t="shared" si="1"/>
        <v>0</v>
      </c>
      <c r="K73" s="22"/>
      <c r="L73" s="22"/>
      <c r="M73" s="22"/>
      <c r="N73" s="22"/>
      <c r="O73" s="22"/>
      <c r="P73" s="22"/>
      <c r="Q73" s="22"/>
      <c r="R73" s="23"/>
      <c r="S73" s="23"/>
      <c r="T73" s="23"/>
      <c r="U73" s="23"/>
      <c r="V73" s="23"/>
      <c r="W73" s="23"/>
      <c r="X73" s="23"/>
      <c r="Y73" s="23"/>
      <c r="Z73" s="23"/>
      <c r="AA73" s="6"/>
      <c r="AB73" s="6"/>
      <c r="AC73" s="6"/>
      <c r="AD73" s="6"/>
    </row>
    <row r="74" spans="1:30" ht="18" customHeight="1" x14ac:dyDescent="0.2">
      <c r="A74" s="19" t="s">
        <v>140</v>
      </c>
      <c r="B74" s="24" t="s">
        <v>125</v>
      </c>
      <c r="C74" s="24"/>
      <c r="D74" s="24" t="s">
        <v>22</v>
      </c>
      <c r="E74" s="25">
        <v>1</v>
      </c>
      <c r="F74" s="19" t="s">
        <v>141</v>
      </c>
      <c r="G74" s="26">
        <v>0</v>
      </c>
      <c r="H74" s="28">
        <v>500.99</v>
      </c>
      <c r="I74" s="28">
        <v>2003.96</v>
      </c>
      <c r="J74" s="21">
        <f t="shared" si="1"/>
        <v>2504.9499999999998</v>
      </c>
      <c r="K74" s="22"/>
      <c r="L74" s="22"/>
      <c r="M74" s="22"/>
      <c r="N74" s="22"/>
      <c r="O74" s="22"/>
      <c r="P74" s="22"/>
      <c r="Q74" s="22"/>
      <c r="R74" s="23"/>
      <c r="S74" s="23"/>
      <c r="T74" s="23"/>
      <c r="U74" s="23"/>
      <c r="V74" s="23"/>
      <c r="W74" s="23"/>
      <c r="X74" s="23"/>
      <c r="Y74" s="23"/>
      <c r="Z74" s="23"/>
      <c r="AA74" s="6"/>
      <c r="AB74" s="6"/>
      <c r="AC74" s="6"/>
      <c r="AD74" s="6"/>
    </row>
    <row r="75" spans="1:30" ht="18" customHeight="1" x14ac:dyDescent="0.2">
      <c r="A75" s="19" t="s">
        <v>140</v>
      </c>
      <c r="B75" s="24" t="s">
        <v>125</v>
      </c>
      <c r="C75" s="24"/>
      <c r="D75" s="24" t="s">
        <v>22</v>
      </c>
      <c r="E75" s="25">
        <v>1</v>
      </c>
      <c r="F75" s="19" t="s">
        <v>142</v>
      </c>
      <c r="G75" s="26">
        <v>0</v>
      </c>
      <c r="H75" s="28">
        <v>500.99</v>
      </c>
      <c r="I75" s="28">
        <v>2003.96</v>
      </c>
      <c r="J75" s="21">
        <f t="shared" si="1"/>
        <v>2504.9499999999998</v>
      </c>
      <c r="K75" s="22"/>
      <c r="L75" s="22"/>
      <c r="M75" s="22"/>
      <c r="N75" s="22"/>
      <c r="O75" s="22"/>
      <c r="P75" s="22"/>
      <c r="Q75" s="22"/>
      <c r="R75" s="23"/>
      <c r="S75" s="23"/>
      <c r="T75" s="23"/>
      <c r="U75" s="23"/>
      <c r="V75" s="23"/>
      <c r="W75" s="23"/>
      <c r="X75" s="23"/>
      <c r="Y75" s="23"/>
      <c r="Z75" s="23"/>
      <c r="AA75" s="6"/>
      <c r="AB75" s="6"/>
      <c r="AC75" s="6"/>
      <c r="AD75" s="6"/>
    </row>
    <row r="76" spans="1:30" ht="18" customHeight="1" x14ac:dyDescent="0.2">
      <c r="A76" s="19" t="s">
        <v>139</v>
      </c>
      <c r="B76" s="24" t="s">
        <v>125</v>
      </c>
      <c r="C76" s="24"/>
      <c r="D76" s="24" t="s">
        <v>22</v>
      </c>
      <c r="E76" s="25">
        <v>1</v>
      </c>
      <c r="F76" s="19" t="s">
        <v>143</v>
      </c>
      <c r="G76" s="26">
        <v>0</v>
      </c>
      <c r="H76" s="28">
        <v>500.99</v>
      </c>
      <c r="I76" s="28">
        <v>2003.96</v>
      </c>
      <c r="J76" s="21">
        <f t="shared" si="1"/>
        <v>2504.9499999999998</v>
      </c>
      <c r="K76" s="22"/>
      <c r="L76" s="22"/>
      <c r="M76" s="22"/>
      <c r="N76" s="22"/>
      <c r="O76" s="22"/>
      <c r="P76" s="22"/>
      <c r="Q76" s="22"/>
      <c r="R76" s="23"/>
      <c r="S76" s="23"/>
      <c r="T76" s="23"/>
      <c r="U76" s="23"/>
      <c r="V76" s="23"/>
      <c r="W76" s="23"/>
      <c r="X76" s="23"/>
      <c r="Y76" s="23"/>
      <c r="Z76" s="23"/>
      <c r="AA76" s="6"/>
      <c r="AB76" s="6"/>
      <c r="AC76" s="6"/>
      <c r="AD76" s="6"/>
    </row>
    <row r="77" spans="1:30" ht="18" customHeight="1" x14ac:dyDescent="0.2">
      <c r="A77" s="19" t="s">
        <v>144</v>
      </c>
      <c r="B77" s="24" t="s">
        <v>145</v>
      </c>
      <c r="C77" s="24"/>
      <c r="D77" s="24" t="s">
        <v>22</v>
      </c>
      <c r="E77" s="25">
        <v>1</v>
      </c>
      <c r="F77" s="19" t="s">
        <v>342</v>
      </c>
      <c r="G77" s="26">
        <v>0</v>
      </c>
      <c r="H77" s="28">
        <v>308.3</v>
      </c>
      <c r="I77" s="28">
        <v>1233.21</v>
      </c>
      <c r="J77" s="21">
        <f t="shared" si="1"/>
        <v>1541.51</v>
      </c>
      <c r="K77" s="22"/>
      <c r="L77" s="22"/>
      <c r="M77" s="22"/>
      <c r="N77" s="22"/>
      <c r="O77" s="22"/>
      <c r="P77" s="22"/>
      <c r="Q77" s="22"/>
      <c r="R77" s="23"/>
      <c r="S77" s="23"/>
      <c r="T77" s="23"/>
      <c r="U77" s="23"/>
      <c r="V77" s="23"/>
      <c r="W77" s="23"/>
      <c r="X77" s="23"/>
      <c r="Y77" s="23"/>
      <c r="Z77" s="23"/>
      <c r="AA77" s="6"/>
      <c r="AB77" s="6"/>
      <c r="AC77" s="6"/>
      <c r="AD77" s="6"/>
    </row>
    <row r="78" spans="1:30" ht="18" customHeight="1" x14ac:dyDescent="0.2">
      <c r="A78" s="19" t="s">
        <v>147</v>
      </c>
      <c r="B78" s="24" t="s">
        <v>145</v>
      </c>
      <c r="C78" s="24"/>
      <c r="D78" s="24" t="s">
        <v>48</v>
      </c>
      <c r="E78" s="25">
        <v>1</v>
      </c>
      <c r="F78" s="19"/>
      <c r="G78" s="26">
        <v>0</v>
      </c>
      <c r="H78" s="28"/>
      <c r="I78" s="28"/>
      <c r="J78" s="21">
        <f t="shared" si="1"/>
        <v>0</v>
      </c>
      <c r="K78" s="22"/>
      <c r="L78" s="22"/>
      <c r="M78" s="22"/>
      <c r="N78" s="22"/>
      <c r="O78" s="22"/>
      <c r="P78" s="22"/>
      <c r="Q78" s="22"/>
      <c r="R78" s="23"/>
      <c r="S78" s="23"/>
      <c r="T78" s="23"/>
      <c r="U78" s="23"/>
      <c r="V78" s="23"/>
      <c r="W78" s="23"/>
      <c r="X78" s="23"/>
      <c r="Y78" s="23"/>
      <c r="Z78" s="23"/>
      <c r="AA78" s="6"/>
      <c r="AB78" s="6"/>
      <c r="AC78" s="6"/>
      <c r="AD78" s="6"/>
    </row>
    <row r="79" spans="1:30" ht="18" customHeight="1" x14ac:dyDescent="0.2">
      <c r="A79" s="19" t="s">
        <v>149</v>
      </c>
      <c r="B79" s="24" t="s">
        <v>145</v>
      </c>
      <c r="C79" s="24"/>
      <c r="D79" s="24" t="s">
        <v>22</v>
      </c>
      <c r="E79" s="25">
        <v>1</v>
      </c>
      <c r="F79" s="19" t="s">
        <v>150</v>
      </c>
      <c r="G79" s="26">
        <v>0</v>
      </c>
      <c r="H79" s="28">
        <v>308.3</v>
      </c>
      <c r="I79" s="28">
        <v>1233.21</v>
      </c>
      <c r="J79" s="21">
        <f t="shared" si="1"/>
        <v>1541.51</v>
      </c>
      <c r="K79" s="22"/>
      <c r="L79" s="22"/>
      <c r="M79" s="22"/>
      <c r="N79" s="22"/>
      <c r="O79" s="22"/>
      <c r="P79" s="22"/>
      <c r="Q79" s="22"/>
      <c r="R79" s="23"/>
      <c r="S79" s="23"/>
      <c r="T79" s="23"/>
      <c r="U79" s="23"/>
      <c r="V79" s="23"/>
      <c r="W79" s="23"/>
      <c r="X79" s="23"/>
      <c r="Y79" s="23"/>
      <c r="Z79" s="23"/>
      <c r="AA79" s="6"/>
      <c r="AB79" s="6"/>
      <c r="AC79" s="6"/>
      <c r="AD79" s="6"/>
    </row>
    <row r="80" spans="1:30" ht="18" customHeight="1" x14ac:dyDescent="0.2">
      <c r="A80" s="19" t="s">
        <v>151</v>
      </c>
      <c r="B80" s="24" t="s">
        <v>152</v>
      </c>
      <c r="C80" s="24"/>
      <c r="D80" s="24" t="s">
        <v>22</v>
      </c>
      <c r="E80" s="25">
        <v>1</v>
      </c>
      <c r="F80" s="19" t="s">
        <v>153</v>
      </c>
      <c r="G80" s="26">
        <v>0</v>
      </c>
      <c r="H80" s="28">
        <v>269.76</v>
      </c>
      <c r="I80" s="28">
        <v>1079.06</v>
      </c>
      <c r="J80" s="21">
        <f t="shared" si="1"/>
        <v>1348.82</v>
      </c>
      <c r="K80" s="22"/>
      <c r="L80" s="22"/>
      <c r="M80" s="22"/>
      <c r="N80" s="22"/>
      <c r="O80" s="22"/>
      <c r="P80" s="22"/>
      <c r="Q80" s="22"/>
      <c r="R80" s="23"/>
      <c r="S80" s="23"/>
      <c r="T80" s="23"/>
      <c r="U80" s="23"/>
      <c r="V80" s="23"/>
      <c r="W80" s="23"/>
      <c r="X80" s="23"/>
      <c r="Y80" s="23"/>
      <c r="Z80" s="23"/>
      <c r="AA80" s="6"/>
      <c r="AB80" s="6"/>
      <c r="AC80" s="6"/>
      <c r="AD80" s="6"/>
    </row>
    <row r="81" spans="1:30" ht="18" customHeight="1" x14ac:dyDescent="0.2">
      <c r="A81" s="19" t="s">
        <v>151</v>
      </c>
      <c r="B81" s="24" t="s">
        <v>152</v>
      </c>
      <c r="C81" s="24"/>
      <c r="D81" s="24" t="s">
        <v>22</v>
      </c>
      <c r="E81" s="25">
        <v>1</v>
      </c>
      <c r="F81" s="19" t="s">
        <v>154</v>
      </c>
      <c r="G81" s="26">
        <v>0</v>
      </c>
      <c r="H81" s="28">
        <v>269.76</v>
      </c>
      <c r="I81" s="28">
        <v>1079.06</v>
      </c>
      <c r="J81" s="21">
        <f t="shared" si="1"/>
        <v>1348.82</v>
      </c>
      <c r="K81" s="22"/>
      <c r="L81" s="22"/>
      <c r="M81" s="22"/>
      <c r="N81" s="22"/>
      <c r="O81" s="22"/>
      <c r="P81" s="22"/>
      <c r="Q81" s="22"/>
      <c r="R81" s="23"/>
      <c r="S81" s="23"/>
      <c r="T81" s="23"/>
      <c r="U81" s="23"/>
      <c r="V81" s="23"/>
      <c r="W81" s="23"/>
      <c r="X81" s="23"/>
      <c r="Y81" s="23"/>
      <c r="Z81" s="23"/>
      <c r="AA81" s="6"/>
      <c r="AB81" s="6"/>
      <c r="AC81" s="6"/>
      <c r="AD81" s="6"/>
    </row>
    <row r="82" spans="1:30" ht="18" customHeight="1" x14ac:dyDescent="0.2">
      <c r="A82" s="19" t="s">
        <v>155</v>
      </c>
      <c r="B82" s="24" t="s">
        <v>152</v>
      </c>
      <c r="C82" s="24"/>
      <c r="D82" s="24" t="s">
        <v>22</v>
      </c>
      <c r="E82" s="25">
        <v>1</v>
      </c>
      <c r="F82" s="19" t="s">
        <v>156</v>
      </c>
      <c r="G82" s="26">
        <v>0</v>
      </c>
      <c r="H82" s="28">
        <v>269.77999999999997</v>
      </c>
      <c r="I82" s="28">
        <v>1079.06</v>
      </c>
      <c r="J82" s="21">
        <f t="shared" si="1"/>
        <v>1348.84</v>
      </c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23"/>
      <c r="W82" s="23"/>
      <c r="X82" s="23"/>
      <c r="Y82" s="23"/>
      <c r="Z82" s="23"/>
      <c r="AA82" s="6"/>
      <c r="AB82" s="6"/>
      <c r="AC82" s="6"/>
      <c r="AD82" s="6"/>
    </row>
    <row r="83" spans="1:30" ht="35.1" customHeight="1" x14ac:dyDescent="0.2">
      <c r="A83" s="30" t="s">
        <v>157</v>
      </c>
      <c r="B83" s="31" t="s">
        <v>158</v>
      </c>
      <c r="C83" s="32" t="s">
        <v>159</v>
      </c>
      <c r="D83" s="33" t="s">
        <v>160</v>
      </c>
      <c r="E83" s="32" t="s">
        <v>161</v>
      </c>
      <c r="F83" s="34"/>
      <c r="G83" s="33" t="s">
        <v>162</v>
      </c>
      <c r="H83" s="32" t="s">
        <v>163</v>
      </c>
      <c r="I83" s="32" t="s">
        <v>164</v>
      </c>
      <c r="J83" s="35" t="s">
        <v>165</v>
      </c>
      <c r="K83" s="22"/>
      <c r="L83" s="22"/>
      <c r="M83" s="22"/>
      <c r="N83" s="22"/>
      <c r="O83" s="22"/>
      <c r="P83" s="22"/>
      <c r="Q83" s="22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8" customHeight="1" x14ac:dyDescent="0.2">
      <c r="A84" s="36" t="s">
        <v>166</v>
      </c>
      <c r="B84" s="25" t="s">
        <v>17</v>
      </c>
      <c r="C84" s="37">
        <f>SUMIFS($E$7:$E$82,$B$7:$B$82,"DAS",$D$7:$D$82,"&lt;&gt;VAGO")</f>
        <v>1</v>
      </c>
      <c r="D84" s="37">
        <f>SUMIFS($E$7:$E$82,$B$7:$B$82,"DAS",$D$7:$D$82,"VAGO")</f>
        <v>0</v>
      </c>
      <c r="E84" s="37">
        <f t="shared" ref="E84:E94" si="2">C84+D84</f>
        <v>1</v>
      </c>
      <c r="F84" s="38"/>
      <c r="G84" s="39">
        <f>SUMIF($B$7:$B$82,"DAS",$G$7:$G$82)</f>
        <v>0</v>
      </c>
      <c r="H84" s="39">
        <f>SUMIF($B$7:$B$82,"DAS",$H$7:$H$82)</f>
        <v>0</v>
      </c>
      <c r="I84" s="39">
        <f>SUMIF($B$7:$B$82,"DAS",$I$7:$I$82)</f>
        <v>18000</v>
      </c>
      <c r="J84" s="40">
        <f>SUMIF($B$7:$B$82,"DAS",$J$7:$J$82)</f>
        <v>18000</v>
      </c>
      <c r="K84" s="8"/>
      <c r="L84" s="8"/>
      <c r="M84" s="8"/>
      <c r="N84" s="8"/>
      <c r="O84" s="8"/>
      <c r="P84" s="8"/>
      <c r="Q84" s="8"/>
    </row>
    <row r="85" spans="1:30" ht="18" customHeight="1" x14ac:dyDescent="0.2">
      <c r="A85" s="36" t="s">
        <v>167</v>
      </c>
      <c r="B85" s="25" t="s">
        <v>21</v>
      </c>
      <c r="C85" s="37">
        <f>SUMIFS($E$7:$E$82,$B$7:$B$82,"DAS-1",$D$7:$D$82,"&lt;&gt;VAGO")</f>
        <v>2</v>
      </c>
      <c r="D85" s="37">
        <f>SUMIFS($E$7:$E$82,$B$7:$B$82,"DAS-1",$D$7:$D$82,"VAGO")</f>
        <v>0</v>
      </c>
      <c r="E85" s="37">
        <f t="shared" si="2"/>
        <v>2</v>
      </c>
      <c r="F85" s="36"/>
      <c r="G85" s="39">
        <f>SUMIF($B$7:$B$82,"DAS-1",$G$7:$G$82)</f>
        <v>0</v>
      </c>
      <c r="H85" s="39">
        <f>SUMIF($B$7:$B$82,"DAS-1",$H$7:$H$82)</f>
        <v>5200</v>
      </c>
      <c r="I85" s="39">
        <f>SUMIF($B$7:$B$82,"DAS-1",$I$7:$I$82)</f>
        <v>20800</v>
      </c>
      <c r="J85" s="40">
        <f>SUMIF($B$7:$B$82,"DAS-1",$J$7:$J$82)</f>
        <v>26000</v>
      </c>
      <c r="K85" s="8"/>
      <c r="L85" s="8"/>
      <c r="M85" s="8"/>
      <c r="N85" s="8"/>
      <c r="O85" s="8"/>
      <c r="P85" s="8"/>
      <c r="Q85" s="8"/>
    </row>
    <row r="86" spans="1:30" ht="18" customHeight="1" x14ac:dyDescent="0.2">
      <c r="A86" s="36" t="s">
        <v>168</v>
      </c>
      <c r="B86" s="25" t="s">
        <v>27</v>
      </c>
      <c r="C86" s="37">
        <f>SUMIFS($E$7:$E$82,$B$7:$B$82,"DAS-2",$D$7:$D$82,"&lt;&gt;VAGO")</f>
        <v>5</v>
      </c>
      <c r="D86" s="37">
        <f>SUMIFS($E$7:$E$82,$B$7:$B$82,"DAS-2",$D$7:$D$82,"VAGO")</f>
        <v>0</v>
      </c>
      <c r="E86" s="37">
        <f t="shared" si="2"/>
        <v>5</v>
      </c>
      <c r="F86" s="36"/>
      <c r="G86" s="39">
        <f>SUMIF($B$7:$B$82,"DAS-2",$G$7:$G$82)</f>
        <v>0</v>
      </c>
      <c r="H86" s="39">
        <f>SUMIF($B$7:$B$82,"DAS-2",$H$7:$H$82)</f>
        <v>6782.6</v>
      </c>
      <c r="I86" s="39">
        <f>SUMIF($B$7:$B$82,"DAS-2",$I$7:$I$82)</f>
        <v>33913.049999999996</v>
      </c>
      <c r="J86" s="40">
        <f>SUMIF($B$7:$B$82,"DAS-2",$J$7:$J$82)</f>
        <v>40695.65</v>
      </c>
      <c r="K86" s="8"/>
      <c r="L86" s="8"/>
      <c r="M86" s="8"/>
      <c r="N86" s="8"/>
      <c r="O86" s="8"/>
      <c r="P86" s="8"/>
      <c r="Q86" s="8"/>
    </row>
    <row r="87" spans="1:30" ht="18" customHeight="1" x14ac:dyDescent="0.2">
      <c r="A87" s="36" t="s">
        <v>169</v>
      </c>
      <c r="B87" s="25" t="s">
        <v>39</v>
      </c>
      <c r="C87" s="37">
        <f>SUMIFS($E$7:$E$82,$B$7:$B$82,"DAS-3",$D$7:$D$82,"&lt;&gt;VAGO")</f>
        <v>5</v>
      </c>
      <c r="D87" s="37">
        <f>SUMIFS($E$7:$E$82,$B$7:$B$82,"DAS-3",$D$7:$D$82,"VAGO")</f>
        <v>2</v>
      </c>
      <c r="E87" s="37">
        <f t="shared" si="2"/>
        <v>7</v>
      </c>
      <c r="F87" s="36"/>
      <c r="G87" s="39">
        <f>SUMIF($B$7:$B$82,"DAS-3",$G$7:$G$82)</f>
        <v>0</v>
      </c>
      <c r="H87" s="39">
        <f>SUMIF($B$7:$B$82,"DAS-3",$H$7:$H$82)</f>
        <v>7129.5</v>
      </c>
      <c r="I87" s="39">
        <f>SUMIF($B$7:$B$82,"DAS-3",$I$7:$I$82)</f>
        <v>28517.820000000003</v>
      </c>
      <c r="J87" s="40">
        <f>SUMIF($B$7:$B$82,"DAS-3",$J$7:$J$82)</f>
        <v>35647.32</v>
      </c>
      <c r="K87" s="8"/>
      <c r="L87" s="8"/>
      <c r="M87" s="8"/>
      <c r="N87" s="8"/>
      <c r="O87" s="8"/>
      <c r="P87" s="8"/>
      <c r="Q87" s="8"/>
    </row>
    <row r="88" spans="1:30" ht="18" customHeight="1" x14ac:dyDescent="0.2">
      <c r="A88" s="41" t="s">
        <v>170</v>
      </c>
      <c r="B88" s="25" t="s">
        <v>53</v>
      </c>
      <c r="C88" s="37">
        <f>SUMIFS($E$7:$E$82,$B$7:$B$82,"DAS-4",$D$7:$D$82,"&lt;&gt;VAGO")</f>
        <v>11</v>
      </c>
      <c r="D88" s="37">
        <f>SUMIFS($E$7:$E$82,$B$7:$B$82,"DAS-4",$D$7:$D$82,"VAGO")</f>
        <v>4</v>
      </c>
      <c r="E88" s="37">
        <f t="shared" si="2"/>
        <v>15</v>
      </c>
      <c r="F88" s="41"/>
      <c r="G88" s="39">
        <f>SUMIF($B$7:$B$82,"DAS-4",$G$7:$G$82)</f>
        <v>0</v>
      </c>
      <c r="H88" s="39">
        <f>SUMIF($B$7:$B$82,"DAS-4",$H$7:$H$82)</f>
        <v>15723.360000000002</v>
      </c>
      <c r="I88" s="39">
        <f>SUMIF($B$7:$B$82,"DAS-4",$I$7:$I$82)</f>
        <v>62893.32</v>
      </c>
      <c r="J88" s="40">
        <f>SUMIF($B$7:$B$82,"DAS-4",$J$7:$J$82)</f>
        <v>78616.679999999993</v>
      </c>
      <c r="K88" s="8"/>
      <c r="L88" s="8"/>
      <c r="M88" s="8"/>
      <c r="N88" s="8"/>
      <c r="O88" s="8"/>
      <c r="P88" s="8"/>
      <c r="Q88" s="8"/>
    </row>
    <row r="89" spans="1:30" ht="18" customHeight="1" x14ac:dyDescent="0.2">
      <c r="A89" s="41" t="s">
        <v>171</v>
      </c>
      <c r="B89" s="25" t="s">
        <v>78</v>
      </c>
      <c r="C89" s="37">
        <f>SUMIFS($E$7:$E$82,$B$7:$B$82,"DAS-5",$D$7:$D$82,"&lt;&gt;VAGO")</f>
        <v>6</v>
      </c>
      <c r="D89" s="37">
        <f>SUMIFS($E$7:$E$82,$B$7:$B$82,"DAS-5",$D$7:$D$82,"VAGO")</f>
        <v>4</v>
      </c>
      <c r="E89" s="37">
        <f t="shared" si="2"/>
        <v>10</v>
      </c>
      <c r="F89" s="41"/>
      <c r="G89" s="39">
        <f>SUMIF($B$7:$B$82,"DAS-5",$G$7:$G$82)</f>
        <v>0</v>
      </c>
      <c r="H89" s="39">
        <f>SUMIF($B$7:$B$82,"DAS-5",$H$7:$H$82)</f>
        <v>5395.2999999999993</v>
      </c>
      <c r="I89" s="39">
        <f>SUMIF($B$7:$B$82,"DAS-5",$I$7:$I$82)</f>
        <v>25897.26</v>
      </c>
      <c r="J89" s="40">
        <f>SUMIF($B$7:$B$82,"DAS-5",$J$7:$J$82)</f>
        <v>31292.560000000001</v>
      </c>
      <c r="K89" s="8"/>
      <c r="L89" s="8"/>
      <c r="M89" s="8"/>
      <c r="N89" s="8"/>
      <c r="O89" s="8"/>
      <c r="P89" s="8"/>
      <c r="Q89" s="8"/>
    </row>
    <row r="90" spans="1:30" ht="18" customHeight="1" x14ac:dyDescent="0.2">
      <c r="A90" s="41" t="s">
        <v>172</v>
      </c>
      <c r="B90" s="25" t="s">
        <v>93</v>
      </c>
      <c r="C90" s="37">
        <f>SUMIFS($E$7:$E$82,$B$7:$B$82,"CAA-1",$D$7:$D$82,"&lt;&gt;VAGO")</f>
        <v>0</v>
      </c>
      <c r="D90" s="37">
        <f>SUMIFS($E$7:$E$82,$B$7:$B$82,"CAA-1",$D$7:$D$82,"VAGO")</f>
        <v>1</v>
      </c>
      <c r="E90" s="37">
        <f t="shared" si="2"/>
        <v>1</v>
      </c>
      <c r="F90" s="41"/>
      <c r="G90" s="39">
        <f>SUMIF($B$7:$B$82,"CAA-1",$G$7:$G$82)</f>
        <v>0</v>
      </c>
      <c r="H90" s="39">
        <f>SUMIF($B$7:$B$82,"CAA-1",$H$7:$H$82)</f>
        <v>0</v>
      </c>
      <c r="I90" s="39">
        <f>SUMIF($B$7:$B$82,"CAA-1",$I$7:$I$82)</f>
        <v>0</v>
      </c>
      <c r="J90" s="40">
        <f>SUMIF($B$7:$B$82,"CAA-1",$J$7:$J$82)</f>
        <v>0</v>
      </c>
      <c r="K90" s="8"/>
      <c r="L90" s="8"/>
      <c r="M90" s="8"/>
      <c r="N90" s="8"/>
      <c r="O90" s="8"/>
      <c r="P90" s="8"/>
      <c r="Q90" s="8"/>
    </row>
    <row r="91" spans="1:30" ht="18" customHeight="1" x14ac:dyDescent="0.2">
      <c r="A91" s="41" t="s">
        <v>173</v>
      </c>
      <c r="B91" s="25" t="s">
        <v>95</v>
      </c>
      <c r="C91" s="37">
        <f>SUMIFS($E$7:$E$82,$B$7:$B$82,"CAA-2",$D$7:$D$82,"&lt;&gt;VAGO")</f>
        <v>14</v>
      </c>
      <c r="D91" s="37">
        <f>SUMIFS($E$7:$E$82,$B$7:$B$82,"CAA-2",$D$7:$D$82,"VAGO")</f>
        <v>3</v>
      </c>
      <c r="E91" s="37">
        <f t="shared" si="2"/>
        <v>17</v>
      </c>
      <c r="F91" s="41"/>
      <c r="G91" s="39">
        <f>SUMIF($B$7:$B$82,"CAA-2",$G$7:$G$82)</f>
        <v>0</v>
      </c>
      <c r="H91" s="39">
        <f>SUMIF($B$7:$B$82,"CAA-2",$H$7:$H$82)</f>
        <v>10790.5</v>
      </c>
      <c r="I91" s="39">
        <f>SUMIF($B$7:$B$82,"CAA-2",$I$7:$I$82)</f>
        <v>43162.140000000014</v>
      </c>
      <c r="J91" s="40">
        <f>SUMIF($B$7:$B$82,"CAA-2",$J$7:$J$82)</f>
        <v>53952.640000000021</v>
      </c>
      <c r="K91" s="8"/>
      <c r="L91" s="8"/>
      <c r="M91" s="8"/>
      <c r="N91" s="8"/>
      <c r="O91" s="8"/>
      <c r="P91" s="8"/>
      <c r="Q91" s="8"/>
    </row>
    <row r="92" spans="1:30" ht="18" customHeight="1" x14ac:dyDescent="0.2">
      <c r="A92" s="41" t="s">
        <v>174</v>
      </c>
      <c r="B92" s="25" t="s">
        <v>125</v>
      </c>
      <c r="C92" s="37">
        <f>SUMIFS($E$7:$E$82,$B$7:$B$82,"CAA-3",$D$7:$D$82,"&lt;&gt;VAGO")</f>
        <v>9</v>
      </c>
      <c r="D92" s="37">
        <f>SUMIFS($E$7:$E$82,$B$7:$B$82,"CAA-3",$D$7:$D$82,"VAGO")</f>
        <v>3</v>
      </c>
      <c r="E92" s="37">
        <f t="shared" si="2"/>
        <v>12</v>
      </c>
      <c r="F92" s="36"/>
      <c r="G92" s="39">
        <f>SUMIF($B$7:$B$82,"CAA-3",$G$7:$G$82)</f>
        <v>0</v>
      </c>
      <c r="H92" s="39">
        <f>SUMIF($B$7:$B$82,"CAA-3",$H$7:$H$82)</f>
        <v>4508.9099999999989</v>
      </c>
      <c r="I92" s="39">
        <f>SUMIF($B$7:$B$82,"CAA-3",$I$7:$I$82)</f>
        <v>18035.639999999996</v>
      </c>
      <c r="J92" s="40">
        <f>SUMIF($B$7:$B$82,"CAA-3",$J$7:$J$82)</f>
        <v>22544.550000000003</v>
      </c>
      <c r="K92" s="8"/>
      <c r="L92" s="8"/>
      <c r="M92" s="8"/>
      <c r="N92" s="8"/>
      <c r="O92" s="8"/>
      <c r="P92" s="8"/>
      <c r="Q92" s="8"/>
    </row>
    <row r="93" spans="1:30" ht="18" customHeight="1" x14ac:dyDescent="0.2">
      <c r="A93" s="41" t="s">
        <v>175</v>
      </c>
      <c r="B93" s="25" t="s">
        <v>145</v>
      </c>
      <c r="C93" s="37">
        <f>SUMIFS($E$7:$E$82,$B$7:$B$82,"CAA-4",$D$7:$D$82,"&lt;&gt;VAGO")</f>
        <v>2</v>
      </c>
      <c r="D93" s="37">
        <f>SUMIFS($E$7:$E$82,$B$7:$B$82,"CAA-4",$D$7:$D$82,"VAGO")</f>
        <v>1</v>
      </c>
      <c r="E93" s="37">
        <f t="shared" si="2"/>
        <v>3</v>
      </c>
      <c r="F93" s="36"/>
      <c r="G93" s="39">
        <f>SUMIF($B$7:$B$82,"CAA-4",$G$7:$G$82)</f>
        <v>0</v>
      </c>
      <c r="H93" s="39">
        <f>SUMIF($B$7:$B$82,"CAA-4",$H$7:$H$82)</f>
        <v>616.6</v>
      </c>
      <c r="I93" s="39">
        <f>SUMIF($B$7:$B$82,"CAA-4",$I$7:$I$82)</f>
        <v>2466.42</v>
      </c>
      <c r="J93" s="40">
        <f>SUMIF($B$7:$B$82,"CAA-4",$J$7:$J$82)</f>
        <v>3083.02</v>
      </c>
      <c r="K93" s="8"/>
      <c r="L93" s="8"/>
      <c r="M93" s="8"/>
      <c r="N93" s="8"/>
      <c r="O93" s="8"/>
      <c r="P93" s="8"/>
      <c r="Q93" s="8"/>
    </row>
    <row r="94" spans="1:30" ht="18" customHeight="1" x14ac:dyDescent="0.2">
      <c r="A94" s="41" t="s">
        <v>176</v>
      </c>
      <c r="B94" s="25" t="s">
        <v>152</v>
      </c>
      <c r="C94" s="37">
        <f>SUMIFS($E$7:$E$82,$B$7:$B$82,"CAA-5",$D$7:$D$82,"&lt;&gt;VAGO")</f>
        <v>3</v>
      </c>
      <c r="D94" s="37">
        <f>SUMIFS($E$7:$E$82,$B$7:$B$82,"CAA-5",$D$7:$D$82,"VAGO")</f>
        <v>0</v>
      </c>
      <c r="E94" s="37">
        <f t="shared" si="2"/>
        <v>3</v>
      </c>
      <c r="F94" s="36"/>
      <c r="G94" s="39">
        <f>SUMIF($B$7:$B$82,"CAA-5",$G$7:$G$82)</f>
        <v>0</v>
      </c>
      <c r="H94" s="39">
        <f>SUMIF($B$7:$B$82,"CAA-5",$H$7:$H$82)</f>
        <v>809.3</v>
      </c>
      <c r="I94" s="39">
        <f>SUMIF($B$7:$B$82,"CAA-5",$I$7:$I$82)</f>
        <v>3237.18</v>
      </c>
      <c r="J94" s="40">
        <f>SUMIF($B$7:$B$82,"CAA-5",$J$7:$J$82)</f>
        <v>4046.4799999999996</v>
      </c>
      <c r="K94" s="8"/>
      <c r="L94" s="8"/>
      <c r="M94" s="8"/>
      <c r="N94" s="8"/>
      <c r="O94" s="8"/>
      <c r="P94" s="8"/>
      <c r="Q94" s="8"/>
    </row>
    <row r="95" spans="1:30" ht="35.1" customHeight="1" x14ac:dyDescent="0.2">
      <c r="A95" s="30" t="s">
        <v>177</v>
      </c>
      <c r="B95" s="42"/>
      <c r="C95" s="33">
        <f>SUM(C84:C94)</f>
        <v>58</v>
      </c>
      <c r="D95" s="33">
        <f>SUM(D84:D94)</f>
        <v>18</v>
      </c>
      <c r="E95" s="33">
        <f>SUM(E84:E94)</f>
        <v>76</v>
      </c>
      <c r="F95" s="34"/>
      <c r="G95" s="43">
        <f>SUM(G84:G94)</f>
        <v>0</v>
      </c>
      <c r="H95" s="43">
        <f>SUM(H84:H94)</f>
        <v>56956.069999999992</v>
      </c>
      <c r="I95" s="43">
        <f>SUM(I84:I94)</f>
        <v>256922.83000000002</v>
      </c>
      <c r="J95" s="44">
        <f>SUM(J84:J94)</f>
        <v>313878.90000000002</v>
      </c>
      <c r="K95" s="8"/>
      <c r="L95" s="8"/>
      <c r="M95" s="8"/>
      <c r="N95" s="8"/>
      <c r="O95" s="8"/>
      <c r="P95" s="8"/>
      <c r="Q95" s="8"/>
    </row>
    <row r="96" spans="1:30" ht="18" customHeight="1" x14ac:dyDescent="0.2">
      <c r="A96" s="45"/>
      <c r="B96" s="46"/>
      <c r="C96" s="46"/>
      <c r="D96" s="46"/>
      <c r="E96" s="46"/>
      <c r="F96" s="45"/>
      <c r="G96" s="46"/>
      <c r="H96" s="47"/>
      <c r="I96" s="47"/>
      <c r="J96" s="48"/>
      <c r="K96" s="8"/>
      <c r="L96" s="8"/>
      <c r="M96" s="8"/>
      <c r="N96" s="8"/>
      <c r="O96" s="8"/>
      <c r="P96" s="8"/>
      <c r="Q96" s="8"/>
    </row>
    <row r="97" spans="1:30" ht="35.1" customHeight="1" x14ac:dyDescent="0.2">
      <c r="A97" s="86" t="s">
        <v>178</v>
      </c>
      <c r="B97" s="87"/>
      <c r="C97" s="87"/>
      <c r="D97" s="87"/>
      <c r="E97" s="87"/>
      <c r="F97" s="87"/>
      <c r="G97" s="87"/>
      <c r="H97" s="87"/>
      <c r="I97" s="87"/>
      <c r="J97" s="50"/>
      <c r="K97" s="7"/>
      <c r="L97" s="8"/>
      <c r="M97" s="8"/>
      <c r="N97" s="8"/>
      <c r="O97" s="8"/>
      <c r="P97" s="8"/>
      <c r="Q97" s="8"/>
    </row>
    <row r="98" spans="1:30" ht="35.1" customHeight="1" x14ac:dyDescent="0.2">
      <c r="A98" s="51" t="s">
        <v>179</v>
      </c>
      <c r="B98" s="49" t="s">
        <v>180</v>
      </c>
      <c r="C98" s="49" t="s">
        <v>181</v>
      </c>
      <c r="D98" s="49" t="s">
        <v>182</v>
      </c>
      <c r="E98" s="49" t="s">
        <v>183</v>
      </c>
      <c r="F98" s="52" t="s">
        <v>184</v>
      </c>
      <c r="G98" s="53" t="s">
        <v>185</v>
      </c>
      <c r="H98" s="53" t="s">
        <v>186</v>
      </c>
      <c r="I98" s="49" t="s">
        <v>187</v>
      </c>
      <c r="J98" s="54"/>
      <c r="K98" s="7"/>
      <c r="L98" s="13"/>
      <c r="M98" s="13"/>
      <c r="N98" s="13"/>
      <c r="O98" s="13"/>
      <c r="P98" s="13"/>
      <c r="Q98" s="13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ht="18" customHeight="1" x14ac:dyDescent="0.2">
      <c r="A99" s="19" t="s">
        <v>188</v>
      </c>
      <c r="B99" s="24" t="s">
        <v>189</v>
      </c>
      <c r="C99" s="78" t="s">
        <v>190</v>
      </c>
      <c r="D99" s="24" t="s">
        <v>28</v>
      </c>
      <c r="E99" s="55">
        <v>1</v>
      </c>
      <c r="F99" s="19" t="s">
        <v>191</v>
      </c>
      <c r="G99" s="26">
        <v>0</v>
      </c>
      <c r="H99" s="56">
        <v>6782.61</v>
      </c>
      <c r="I99" s="56">
        <f t="shared" ref="I99:I104" si="3">SUM(G99:H99)</f>
        <v>6782.61</v>
      </c>
      <c r="J99" s="50"/>
      <c r="K99" s="22"/>
      <c r="L99" s="22"/>
      <c r="M99" s="22"/>
      <c r="N99" s="22"/>
      <c r="O99" s="22"/>
      <c r="P99" s="22"/>
      <c r="Q99" s="22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8" customHeight="1" x14ac:dyDescent="0.2">
      <c r="A100" s="19" t="s">
        <v>192</v>
      </c>
      <c r="B100" s="24" t="s">
        <v>193</v>
      </c>
      <c r="C100" s="24"/>
      <c r="D100" s="24" t="s">
        <v>48</v>
      </c>
      <c r="E100" s="55">
        <v>1</v>
      </c>
      <c r="F100" s="19"/>
      <c r="G100" s="26">
        <v>0</v>
      </c>
      <c r="H100" s="56"/>
      <c r="I100" s="56">
        <f t="shared" si="3"/>
        <v>0</v>
      </c>
      <c r="J100" s="50"/>
      <c r="K100" s="22"/>
      <c r="L100" s="22"/>
      <c r="M100" s="22"/>
      <c r="N100" s="22"/>
      <c r="O100" s="22"/>
      <c r="P100" s="22"/>
      <c r="Q100" s="22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8" customHeight="1" x14ac:dyDescent="0.2">
      <c r="A101" s="19" t="s">
        <v>61</v>
      </c>
      <c r="B101" s="24" t="s">
        <v>193</v>
      </c>
      <c r="C101" s="78" t="s">
        <v>194</v>
      </c>
      <c r="D101" s="24" t="s">
        <v>28</v>
      </c>
      <c r="E101" s="55">
        <v>1</v>
      </c>
      <c r="F101" s="19" t="s">
        <v>195</v>
      </c>
      <c r="G101" s="26">
        <v>0</v>
      </c>
      <c r="H101" s="56">
        <v>5703.56</v>
      </c>
      <c r="I101" s="56">
        <f t="shared" si="3"/>
        <v>5703.56</v>
      </c>
      <c r="J101" s="50"/>
      <c r="K101" s="22"/>
      <c r="L101" s="22"/>
      <c r="M101" s="22"/>
      <c r="N101" s="22"/>
      <c r="O101" s="22"/>
      <c r="P101" s="22"/>
      <c r="Q101" s="22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8" customHeight="1" x14ac:dyDescent="0.2">
      <c r="A102" s="19" t="s">
        <v>196</v>
      </c>
      <c r="B102" s="24" t="s">
        <v>197</v>
      </c>
      <c r="C102" s="78" t="s">
        <v>198</v>
      </c>
      <c r="D102" s="24" t="s">
        <v>28</v>
      </c>
      <c r="E102" s="55">
        <v>1</v>
      </c>
      <c r="F102" s="19" t="s">
        <v>199</v>
      </c>
      <c r="G102" s="26">
        <v>0</v>
      </c>
      <c r="H102" s="56">
        <v>5241.1099999999997</v>
      </c>
      <c r="I102" s="56">
        <f t="shared" si="3"/>
        <v>5241.1099999999997</v>
      </c>
      <c r="J102" s="50"/>
      <c r="K102" s="22"/>
      <c r="L102" s="22"/>
      <c r="M102" s="22"/>
      <c r="N102" s="22"/>
      <c r="O102" s="22"/>
      <c r="P102" s="22"/>
      <c r="Q102" s="22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8" customHeight="1" x14ac:dyDescent="0.2">
      <c r="A103" s="19" t="s">
        <v>200</v>
      </c>
      <c r="B103" s="24" t="s">
        <v>197</v>
      </c>
      <c r="C103" s="78" t="s">
        <v>201</v>
      </c>
      <c r="D103" s="24" t="s">
        <v>28</v>
      </c>
      <c r="E103" s="55">
        <v>1</v>
      </c>
      <c r="F103" s="19" t="s">
        <v>202</v>
      </c>
      <c r="G103" s="26">
        <v>0</v>
      </c>
      <c r="H103" s="56">
        <v>5241.1099999999997</v>
      </c>
      <c r="I103" s="56">
        <f t="shared" si="3"/>
        <v>5241.1099999999997</v>
      </c>
      <c r="J103" s="50"/>
      <c r="K103" s="22"/>
      <c r="L103" s="22"/>
      <c r="M103" s="22"/>
      <c r="N103" s="22"/>
      <c r="O103" s="22"/>
      <c r="P103" s="22"/>
      <c r="Q103" s="22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8" customHeight="1" x14ac:dyDescent="0.2">
      <c r="A104" s="19" t="s">
        <v>203</v>
      </c>
      <c r="B104" s="24" t="s">
        <v>204</v>
      </c>
      <c r="C104" s="78" t="s">
        <v>205</v>
      </c>
      <c r="D104" s="24" t="s">
        <v>28</v>
      </c>
      <c r="E104" s="55">
        <v>1</v>
      </c>
      <c r="F104" s="19" t="s">
        <v>206</v>
      </c>
      <c r="G104" s="26">
        <v>0</v>
      </c>
      <c r="H104" s="56">
        <v>4316.21</v>
      </c>
      <c r="I104" s="56">
        <f t="shared" si="3"/>
        <v>4316.21</v>
      </c>
      <c r="J104" s="50"/>
      <c r="K104" s="22"/>
      <c r="L104" s="22"/>
      <c r="M104" s="22"/>
      <c r="N104" s="22"/>
      <c r="O104" s="22"/>
      <c r="P104" s="22"/>
      <c r="Q104" s="22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60" x14ac:dyDescent="0.2">
      <c r="A105" s="30" t="s">
        <v>207</v>
      </c>
      <c r="B105" s="31" t="s">
        <v>208</v>
      </c>
      <c r="C105" s="32" t="s">
        <v>209</v>
      </c>
      <c r="D105" s="33" t="s">
        <v>210</v>
      </c>
      <c r="E105" s="49" t="s">
        <v>211</v>
      </c>
      <c r="F105" s="57"/>
      <c r="G105" s="53" t="s">
        <v>212</v>
      </c>
      <c r="H105" s="53" t="s">
        <v>213</v>
      </c>
      <c r="I105" s="49" t="s">
        <v>214</v>
      </c>
      <c r="J105" s="50"/>
      <c r="K105" s="7"/>
      <c r="L105" s="7"/>
      <c r="M105" s="7"/>
      <c r="N105" s="7"/>
      <c r="O105" s="7"/>
      <c r="P105" s="7"/>
      <c r="Q105" s="7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0" ht="18" customHeight="1" x14ac:dyDescent="0.2">
      <c r="A106" s="36" t="s">
        <v>215</v>
      </c>
      <c r="B106" s="39" t="s">
        <v>189</v>
      </c>
      <c r="C106" s="37">
        <f>SUMIFS($E$99:$E$104,$B$99:$B$104,"FDA",$D$99:$D$104,"&lt;&gt;VAGO")</f>
        <v>1</v>
      </c>
      <c r="D106" s="37">
        <f>SUMIFS($E$99:$E$104,$B$99:$B$104,"FDA",$D$99:$D$104,"VAGO")</f>
        <v>0</v>
      </c>
      <c r="E106" s="37">
        <f t="shared" ref="E106:E110" si="4">C106+D106</f>
        <v>1</v>
      </c>
      <c r="F106" s="38"/>
      <c r="G106" s="39">
        <f>SUMIF($B$99:$B$104,"FDA",$G$99:$G$104)</f>
        <v>0</v>
      </c>
      <c r="H106" s="39">
        <f>SUMIF($B$99:$B$104,"FDA",$H$99:$H$104)</f>
        <v>6782.61</v>
      </c>
      <c r="I106" s="39">
        <f>SUMIF($B$99:$B$104,"FDA",$I$99:$I$104)</f>
        <v>6782.61</v>
      </c>
      <c r="J106" s="58"/>
      <c r="K106" s="7"/>
      <c r="L106" s="22"/>
      <c r="M106" s="22"/>
      <c r="N106" s="22"/>
      <c r="O106" s="22"/>
      <c r="P106" s="22"/>
      <c r="Q106" s="22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8" customHeight="1" x14ac:dyDescent="0.2">
      <c r="A107" s="36" t="s">
        <v>216</v>
      </c>
      <c r="B107" s="39" t="s">
        <v>193</v>
      </c>
      <c r="C107" s="37">
        <f>SUMIFS($E$99:$E$104,$B$99:$B$104,"FDA-1",$D$99:$D$104,"&lt;&gt;VAGO")</f>
        <v>1</v>
      </c>
      <c r="D107" s="37">
        <f>SUMIFS($E$99:$E$104,$B$99:$B$104,"FDA-1",$D$99:$D$104,"VAGO")</f>
        <v>1</v>
      </c>
      <c r="E107" s="37">
        <f t="shared" si="4"/>
        <v>2</v>
      </c>
      <c r="F107" s="38"/>
      <c r="G107" s="39">
        <f>SUMIF($B$99:$B$104,"FDA-1",$G$99:$G$104)</f>
        <v>0</v>
      </c>
      <c r="H107" s="39">
        <f>SUMIF($B$99:$B$104,"FDA-1",$H$99:$H$104)</f>
        <v>5703.56</v>
      </c>
      <c r="I107" s="39">
        <f>SUMIF($B$99:$B$104,"FDA-1",$I$99:$I$104)</f>
        <v>5703.56</v>
      </c>
      <c r="J107" s="58"/>
      <c r="K107" s="7"/>
      <c r="L107" s="22"/>
      <c r="M107" s="22"/>
      <c r="N107" s="22"/>
      <c r="O107" s="22"/>
      <c r="P107" s="22"/>
      <c r="Q107" s="22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8" customHeight="1" x14ac:dyDescent="0.2">
      <c r="A108" s="36" t="s">
        <v>217</v>
      </c>
      <c r="B108" s="39" t="s">
        <v>197</v>
      </c>
      <c r="C108" s="37">
        <f>SUMIFS($E$99:$E$104,$B$99:$B$104,"FDA-2",$D$99:$D$104,"&lt;&gt;VAGO")</f>
        <v>2</v>
      </c>
      <c r="D108" s="37">
        <f>SUMIFS($E$99:$E$104,$B$99:$B$104,"FDA-2",$D$99:$D$104,"VAGO")</f>
        <v>0</v>
      </c>
      <c r="E108" s="37">
        <f t="shared" si="4"/>
        <v>2</v>
      </c>
      <c r="F108" s="36"/>
      <c r="G108" s="39">
        <f>SUMIF($B$99:$B$104,"FDA-2",$G$99:$G$104)</f>
        <v>0</v>
      </c>
      <c r="H108" s="39">
        <f>SUMIF($B$99:$B$104,"FDA-2",$H$99:$H$104)</f>
        <v>10482.219999999999</v>
      </c>
      <c r="I108" s="39">
        <f>SUMIF($B$99:$B$104,"FDA-2",$I$99:$I$104)</f>
        <v>10482.219999999999</v>
      </c>
      <c r="J108" s="58"/>
      <c r="K108" s="7"/>
      <c r="L108" s="22"/>
      <c r="M108" s="22"/>
      <c r="N108" s="22"/>
      <c r="O108" s="22"/>
      <c r="P108" s="22"/>
      <c r="Q108" s="22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8" customHeight="1" x14ac:dyDescent="0.2">
      <c r="A109" s="36" t="s">
        <v>218</v>
      </c>
      <c r="B109" s="39" t="s">
        <v>204</v>
      </c>
      <c r="C109" s="37">
        <f>SUMIFS($E$99:$E$104,$B$99:$B$104,"FDA-3",$D$99:$D$104,"&lt;&gt;VAGO")</f>
        <v>1</v>
      </c>
      <c r="D109" s="37">
        <f>SUMIFS($E$99:$E$104,$B$99:$B$104,"FDA-3",$D$99:$D$104,"VAGO")</f>
        <v>0</v>
      </c>
      <c r="E109" s="37">
        <f t="shared" si="4"/>
        <v>1</v>
      </c>
      <c r="F109" s="41"/>
      <c r="G109" s="39">
        <f>SUMIF($B$99:$B$104,"FDA-3",$G$99:$G$104)</f>
        <v>0</v>
      </c>
      <c r="H109" s="39">
        <f>SUMIF($B$99:$B$104,"FDA-3",$H$99:$H$104)</f>
        <v>4316.21</v>
      </c>
      <c r="I109" s="39">
        <f>SUMIF($B$99:$B$104,"FDA-3",$I$99:$I$104)</f>
        <v>4316.21</v>
      </c>
      <c r="J109" s="58"/>
      <c r="K109" s="7"/>
      <c r="L109" s="22"/>
      <c r="M109" s="22"/>
      <c r="N109" s="22"/>
      <c r="O109" s="22"/>
      <c r="P109" s="22"/>
      <c r="Q109" s="22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8" customHeight="1" x14ac:dyDescent="0.2">
      <c r="A110" s="36" t="s">
        <v>219</v>
      </c>
      <c r="B110" s="39" t="s">
        <v>220</v>
      </c>
      <c r="C110" s="37">
        <f>SUMIFS($E$99:$E$104,$B$99:$B$104,"FDA-4",$D$99:$D$104,"&lt;&gt;VAGO")</f>
        <v>0</v>
      </c>
      <c r="D110" s="37">
        <f>SUMIFS($E$99:$E$104,$B$99:$B$104,"FDA-4",$D$99:$D$104,"VAGO")</f>
        <v>0</v>
      </c>
      <c r="E110" s="37">
        <f t="shared" si="4"/>
        <v>0</v>
      </c>
      <c r="F110" s="36"/>
      <c r="G110" s="39">
        <f>SUMIF($B$99:$B$104,"FDA-4",$G$99:$G$104)</f>
        <v>0</v>
      </c>
      <c r="H110" s="39">
        <f>SUMIF($B$99:$B$104,"FDA-4",$H$99:$H$104)</f>
        <v>0</v>
      </c>
      <c r="I110" s="39">
        <f>SUMIF($B$99:$B$104,"FDA-4",$I$99:$I$104)</f>
        <v>0</v>
      </c>
      <c r="J110" s="58"/>
      <c r="K110" s="7"/>
      <c r="L110" s="22"/>
      <c r="M110" s="22"/>
      <c r="N110" s="22"/>
      <c r="O110" s="22"/>
      <c r="P110" s="22"/>
      <c r="Q110" s="22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35.1" customHeight="1" x14ac:dyDescent="0.2">
      <c r="A111" s="30" t="s">
        <v>221</v>
      </c>
      <c r="B111" s="42"/>
      <c r="C111" s="33">
        <f>SUM(C106:C110)</f>
        <v>5</v>
      </c>
      <c r="D111" s="33">
        <f>SUM(D106:D110)</f>
        <v>1</v>
      </c>
      <c r="E111" s="33">
        <f>SUM(E106:E110)</f>
        <v>6</v>
      </c>
      <c r="F111" s="34"/>
      <c r="G111" s="43">
        <f>SUM(G106:G110)</f>
        <v>0</v>
      </c>
      <c r="H111" s="43">
        <f>SUM(H106:H110)</f>
        <v>27284.6</v>
      </c>
      <c r="I111" s="43">
        <f>SUM(I106:I110)</f>
        <v>27284.6</v>
      </c>
      <c r="J111" s="58"/>
      <c r="K111" s="7"/>
      <c r="L111" s="22"/>
      <c r="M111" s="22"/>
      <c r="N111" s="22"/>
      <c r="O111" s="22"/>
      <c r="P111" s="22"/>
      <c r="Q111" s="22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8" customHeight="1" x14ac:dyDescent="0.2">
      <c r="A112" s="59"/>
      <c r="B112" s="60"/>
      <c r="C112" s="60"/>
      <c r="D112" s="60"/>
      <c r="E112" s="60"/>
      <c r="F112" s="59"/>
      <c r="G112" s="60"/>
      <c r="H112" s="60"/>
      <c r="I112" s="61"/>
      <c r="J112" s="58"/>
      <c r="K112" s="7"/>
      <c r="L112" s="22"/>
      <c r="M112" s="22"/>
      <c r="N112" s="22"/>
      <c r="O112" s="22"/>
      <c r="P112" s="22"/>
      <c r="Q112" s="22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35.1" customHeight="1" x14ac:dyDescent="0.2">
      <c r="A113" s="86" t="s">
        <v>222</v>
      </c>
      <c r="B113" s="87"/>
      <c r="C113" s="87"/>
      <c r="D113" s="87"/>
      <c r="E113" s="87"/>
      <c r="F113" s="87"/>
      <c r="G113" s="87"/>
      <c r="H113" s="87"/>
      <c r="I113" s="87"/>
      <c r="J113" s="58"/>
      <c r="K113" s="7"/>
      <c r="L113" s="22"/>
      <c r="M113" s="22"/>
      <c r="N113" s="22"/>
      <c r="O113" s="22"/>
      <c r="P113" s="22"/>
      <c r="Q113" s="22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35.1" customHeight="1" x14ac:dyDescent="0.2">
      <c r="A114" s="62" t="s">
        <v>223</v>
      </c>
      <c r="B114" s="49" t="s">
        <v>224</v>
      </c>
      <c r="C114" s="49" t="s">
        <v>225</v>
      </c>
      <c r="D114" s="49" t="s">
        <v>226</v>
      </c>
      <c r="E114" s="49" t="s">
        <v>227</v>
      </c>
      <c r="F114" s="52" t="s">
        <v>228</v>
      </c>
      <c r="G114" s="49" t="s">
        <v>229</v>
      </c>
      <c r="H114" s="49" t="s">
        <v>230</v>
      </c>
      <c r="I114" s="49" t="s">
        <v>231</v>
      </c>
      <c r="J114" s="63"/>
      <c r="K114" s="7"/>
      <c r="L114" s="7"/>
      <c r="M114" s="7"/>
      <c r="N114" s="7"/>
      <c r="O114" s="7"/>
      <c r="P114" s="7"/>
      <c r="Q114" s="7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1:30" ht="18" customHeight="1" x14ac:dyDescent="0.2">
      <c r="A115" s="19" t="s">
        <v>232</v>
      </c>
      <c r="B115" s="24" t="s">
        <v>233</v>
      </c>
      <c r="C115" s="79" t="s">
        <v>234</v>
      </c>
      <c r="D115" s="24" t="s">
        <v>28</v>
      </c>
      <c r="E115" s="55">
        <v>1</v>
      </c>
      <c r="F115" s="64" t="s">
        <v>235</v>
      </c>
      <c r="G115" s="26">
        <v>0</v>
      </c>
      <c r="H115" s="65">
        <v>1392.8</v>
      </c>
      <c r="I115" s="39">
        <f t="shared" ref="I115:I131" si="5">SUM(G115:H115)</f>
        <v>1392.8</v>
      </c>
      <c r="J115" s="58"/>
      <c r="K115" s="22"/>
      <c r="L115" s="22"/>
      <c r="M115" s="22"/>
      <c r="N115" s="22"/>
      <c r="O115" s="22"/>
      <c r="P115" s="22"/>
      <c r="Q115" s="22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8" customHeight="1" x14ac:dyDescent="0.2">
      <c r="A116" s="19" t="s">
        <v>232</v>
      </c>
      <c r="B116" s="24" t="s">
        <v>233</v>
      </c>
      <c r="C116" s="79" t="s">
        <v>198</v>
      </c>
      <c r="D116" s="24" t="s">
        <v>28</v>
      </c>
      <c r="E116" s="55">
        <v>1</v>
      </c>
      <c r="F116" s="64" t="s">
        <v>236</v>
      </c>
      <c r="G116" s="26">
        <v>0</v>
      </c>
      <c r="H116" s="65">
        <v>1392.8</v>
      </c>
      <c r="I116" s="39">
        <f t="shared" si="5"/>
        <v>1392.8</v>
      </c>
      <c r="J116" s="58"/>
      <c r="K116" s="22"/>
      <c r="L116" s="22"/>
      <c r="M116" s="22"/>
      <c r="N116" s="22"/>
      <c r="O116" s="22"/>
      <c r="P116" s="22"/>
      <c r="Q116" s="22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8" customHeight="1" x14ac:dyDescent="0.2">
      <c r="A117" s="19" t="s">
        <v>232</v>
      </c>
      <c r="B117" s="24" t="s">
        <v>233</v>
      </c>
      <c r="C117" s="79" t="s">
        <v>237</v>
      </c>
      <c r="D117" s="24" t="s">
        <v>28</v>
      </c>
      <c r="E117" s="55">
        <v>1</v>
      </c>
      <c r="F117" s="64" t="s">
        <v>238</v>
      </c>
      <c r="G117" s="26">
        <v>0</v>
      </c>
      <c r="H117" s="65">
        <v>1392.8</v>
      </c>
      <c r="I117" s="39">
        <f t="shared" si="5"/>
        <v>1392.8</v>
      </c>
      <c r="J117" s="58"/>
      <c r="K117" s="22"/>
      <c r="L117" s="22"/>
      <c r="M117" s="22"/>
      <c r="N117" s="22"/>
      <c r="O117" s="22"/>
      <c r="P117" s="22"/>
      <c r="Q117" s="22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8" customHeight="1" x14ac:dyDescent="0.2">
      <c r="A118" s="19" t="s">
        <v>232</v>
      </c>
      <c r="B118" s="24" t="s">
        <v>233</v>
      </c>
      <c r="C118" s="79" t="s">
        <v>234</v>
      </c>
      <c r="D118" s="24" t="s">
        <v>28</v>
      </c>
      <c r="E118" s="55">
        <v>1</v>
      </c>
      <c r="F118" s="64" t="s">
        <v>239</v>
      </c>
      <c r="G118" s="26">
        <v>0</v>
      </c>
      <c r="H118" s="65">
        <v>1392.8</v>
      </c>
      <c r="I118" s="39">
        <f t="shared" si="5"/>
        <v>1392.8</v>
      </c>
      <c r="J118" s="58"/>
      <c r="K118" s="22"/>
      <c r="L118" s="22"/>
      <c r="M118" s="22"/>
      <c r="N118" s="22"/>
      <c r="O118" s="22"/>
      <c r="P118" s="22"/>
      <c r="Q118" s="22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8" customHeight="1" x14ac:dyDescent="0.2">
      <c r="A119" s="19" t="s">
        <v>232</v>
      </c>
      <c r="B119" s="24" t="s">
        <v>233</v>
      </c>
      <c r="C119" s="79" t="s">
        <v>234</v>
      </c>
      <c r="D119" s="24" t="s">
        <v>28</v>
      </c>
      <c r="E119" s="25">
        <v>1</v>
      </c>
      <c r="F119" s="66" t="s">
        <v>240</v>
      </c>
      <c r="G119" s="26">
        <v>0</v>
      </c>
      <c r="H119" s="26">
        <v>1392.8</v>
      </c>
      <c r="I119" s="39">
        <f t="shared" si="5"/>
        <v>1392.8</v>
      </c>
      <c r="J119" s="58"/>
      <c r="K119" s="22"/>
      <c r="L119" s="22"/>
      <c r="M119" s="22"/>
      <c r="N119" s="22"/>
      <c r="O119" s="22"/>
      <c r="P119" s="22"/>
      <c r="Q119" s="22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8" customHeight="1" x14ac:dyDescent="0.2">
      <c r="A120" s="19" t="s">
        <v>232</v>
      </c>
      <c r="B120" s="24" t="s">
        <v>233</v>
      </c>
      <c r="C120" s="26"/>
      <c r="D120" s="24" t="s">
        <v>48</v>
      </c>
      <c r="E120" s="25">
        <v>1</v>
      </c>
      <c r="F120" s="67"/>
      <c r="G120" s="26">
        <v>0</v>
      </c>
      <c r="H120" s="26">
        <v>0</v>
      </c>
      <c r="I120" s="39">
        <f t="shared" si="5"/>
        <v>0</v>
      </c>
      <c r="J120" s="58"/>
      <c r="K120" s="22"/>
      <c r="L120" s="22"/>
      <c r="M120" s="22"/>
      <c r="N120" s="22"/>
      <c r="O120" s="22"/>
      <c r="P120" s="22"/>
      <c r="Q120" s="22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8" customHeight="1" x14ac:dyDescent="0.2">
      <c r="A121" s="19" t="s">
        <v>232</v>
      </c>
      <c r="B121" s="24" t="s">
        <v>233</v>
      </c>
      <c r="C121" s="26"/>
      <c r="D121" s="24" t="s">
        <v>48</v>
      </c>
      <c r="E121" s="25">
        <v>1</v>
      </c>
      <c r="F121" s="67"/>
      <c r="G121" s="26">
        <v>0</v>
      </c>
      <c r="H121" s="26">
        <v>0</v>
      </c>
      <c r="I121" s="39">
        <f t="shared" si="5"/>
        <v>0</v>
      </c>
      <c r="J121" s="58"/>
      <c r="K121" s="22"/>
      <c r="L121" s="22"/>
      <c r="M121" s="22"/>
      <c r="N121" s="22"/>
      <c r="O121" s="22"/>
      <c r="P121" s="22"/>
      <c r="Q121" s="22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8" customHeight="1" x14ac:dyDescent="0.2">
      <c r="A122" s="19" t="s">
        <v>232</v>
      </c>
      <c r="B122" s="24" t="s">
        <v>233</v>
      </c>
      <c r="C122" s="26"/>
      <c r="D122" s="24" t="s">
        <v>48</v>
      </c>
      <c r="E122" s="25">
        <v>1</v>
      </c>
      <c r="F122" s="67"/>
      <c r="G122" s="26">
        <v>0</v>
      </c>
      <c r="H122" s="26">
        <v>0</v>
      </c>
      <c r="I122" s="39">
        <f t="shared" si="5"/>
        <v>0</v>
      </c>
      <c r="J122" s="58"/>
      <c r="K122" s="22"/>
      <c r="L122" s="22"/>
      <c r="M122" s="22"/>
      <c r="N122" s="22"/>
      <c r="O122" s="22"/>
      <c r="P122" s="22"/>
      <c r="Q122" s="22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8" customHeight="1" x14ac:dyDescent="0.2">
      <c r="A123" s="19" t="s">
        <v>232</v>
      </c>
      <c r="B123" s="24" t="s">
        <v>233</v>
      </c>
      <c r="C123" s="26"/>
      <c r="D123" s="24" t="s">
        <v>48</v>
      </c>
      <c r="E123" s="25">
        <v>1</v>
      </c>
      <c r="F123" s="67"/>
      <c r="G123" s="26">
        <v>0</v>
      </c>
      <c r="H123" s="26">
        <v>0</v>
      </c>
      <c r="I123" s="39">
        <f t="shared" si="5"/>
        <v>0</v>
      </c>
      <c r="J123" s="58"/>
      <c r="K123" s="22"/>
      <c r="L123" s="22"/>
      <c r="M123" s="22"/>
      <c r="N123" s="22"/>
      <c r="O123" s="22"/>
      <c r="P123" s="22"/>
      <c r="Q123" s="22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8" customHeight="1" x14ac:dyDescent="0.2">
      <c r="A124" s="19" t="s">
        <v>241</v>
      </c>
      <c r="B124" s="24" t="s">
        <v>242</v>
      </c>
      <c r="C124" s="24"/>
      <c r="D124" s="24" t="s">
        <v>48</v>
      </c>
      <c r="E124" s="25">
        <v>1</v>
      </c>
      <c r="F124" s="19"/>
      <c r="G124" s="26">
        <v>0</v>
      </c>
      <c r="H124" s="26">
        <v>0</v>
      </c>
      <c r="I124" s="39">
        <f t="shared" si="5"/>
        <v>0</v>
      </c>
      <c r="J124" s="58"/>
      <c r="K124" s="22"/>
      <c r="L124" s="22"/>
      <c r="M124" s="22"/>
      <c r="N124" s="22"/>
      <c r="O124" s="22"/>
      <c r="P124" s="22"/>
      <c r="Q124" s="22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8" customHeight="1" x14ac:dyDescent="0.2">
      <c r="A125" s="19" t="s">
        <v>241</v>
      </c>
      <c r="B125" s="24" t="s">
        <v>242</v>
      </c>
      <c r="C125" s="24"/>
      <c r="D125" s="24" t="s">
        <v>48</v>
      </c>
      <c r="E125" s="25">
        <v>1</v>
      </c>
      <c r="F125" s="19"/>
      <c r="G125" s="26">
        <v>0</v>
      </c>
      <c r="H125" s="26">
        <v>0</v>
      </c>
      <c r="I125" s="39">
        <f t="shared" si="5"/>
        <v>0</v>
      </c>
      <c r="J125" s="58"/>
      <c r="K125" s="22"/>
      <c r="L125" s="22"/>
      <c r="M125" s="22"/>
      <c r="N125" s="22"/>
      <c r="O125" s="22"/>
      <c r="P125" s="22"/>
      <c r="Q125" s="22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8" customHeight="1" x14ac:dyDescent="0.2">
      <c r="A126" s="19" t="s">
        <v>241</v>
      </c>
      <c r="B126" s="24" t="s">
        <v>242</v>
      </c>
      <c r="C126" s="24"/>
      <c r="D126" s="24" t="s">
        <v>48</v>
      </c>
      <c r="E126" s="25">
        <v>1</v>
      </c>
      <c r="F126" s="19"/>
      <c r="G126" s="26">
        <v>0</v>
      </c>
      <c r="H126" s="26">
        <v>0</v>
      </c>
      <c r="I126" s="39">
        <f t="shared" si="5"/>
        <v>0</v>
      </c>
      <c r="J126" s="58"/>
      <c r="K126" s="22"/>
      <c r="L126" s="22"/>
      <c r="M126" s="22"/>
      <c r="N126" s="22"/>
      <c r="O126" s="22"/>
      <c r="P126" s="22"/>
      <c r="Q126" s="22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8" customHeight="1" x14ac:dyDescent="0.2">
      <c r="A127" s="19" t="s">
        <v>241</v>
      </c>
      <c r="B127" s="24" t="s">
        <v>242</v>
      </c>
      <c r="C127" s="24"/>
      <c r="D127" s="24" t="s">
        <v>48</v>
      </c>
      <c r="E127" s="25">
        <v>1</v>
      </c>
      <c r="F127" s="19"/>
      <c r="G127" s="26">
        <v>0</v>
      </c>
      <c r="H127" s="26">
        <v>0</v>
      </c>
      <c r="I127" s="39">
        <f t="shared" si="5"/>
        <v>0</v>
      </c>
      <c r="J127" s="58"/>
      <c r="K127" s="22"/>
      <c r="L127" s="22"/>
      <c r="M127" s="22"/>
      <c r="N127" s="22"/>
      <c r="O127" s="22"/>
      <c r="P127" s="22"/>
      <c r="Q127" s="22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8" customHeight="1" x14ac:dyDescent="0.2">
      <c r="A128" s="19" t="s">
        <v>241</v>
      </c>
      <c r="B128" s="24" t="s">
        <v>242</v>
      </c>
      <c r="C128" s="24"/>
      <c r="D128" s="24" t="s">
        <v>48</v>
      </c>
      <c r="E128" s="25">
        <v>1</v>
      </c>
      <c r="F128" s="19"/>
      <c r="G128" s="26">
        <v>0</v>
      </c>
      <c r="H128" s="26">
        <v>0</v>
      </c>
      <c r="I128" s="39">
        <f t="shared" si="5"/>
        <v>0</v>
      </c>
      <c r="J128" s="58"/>
      <c r="K128" s="22"/>
      <c r="L128" s="22"/>
      <c r="M128" s="22"/>
      <c r="N128" s="22"/>
      <c r="O128" s="22"/>
      <c r="P128" s="22"/>
      <c r="Q128" s="22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8" customHeight="1" x14ac:dyDescent="0.2">
      <c r="A129" s="19" t="s">
        <v>243</v>
      </c>
      <c r="B129" s="24" t="s">
        <v>244</v>
      </c>
      <c r="C129" s="24"/>
      <c r="D129" s="24" t="s">
        <v>48</v>
      </c>
      <c r="E129" s="25">
        <v>1</v>
      </c>
      <c r="F129" s="19"/>
      <c r="G129" s="26">
        <v>0</v>
      </c>
      <c r="H129" s="26">
        <v>0</v>
      </c>
      <c r="I129" s="39">
        <f t="shared" si="5"/>
        <v>0</v>
      </c>
      <c r="J129" s="58"/>
      <c r="K129" s="22"/>
      <c r="L129" s="22"/>
      <c r="M129" s="22"/>
      <c r="N129" s="22"/>
      <c r="O129" s="22"/>
      <c r="P129" s="22"/>
      <c r="Q129" s="22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8" customHeight="1" x14ac:dyDescent="0.2">
      <c r="A130" s="19" t="s">
        <v>243</v>
      </c>
      <c r="B130" s="24" t="s">
        <v>244</v>
      </c>
      <c r="C130" s="24"/>
      <c r="D130" s="24" t="s">
        <v>48</v>
      </c>
      <c r="E130" s="25">
        <v>1</v>
      </c>
      <c r="F130" s="68"/>
      <c r="G130" s="26">
        <v>0</v>
      </c>
      <c r="H130" s="26">
        <v>0</v>
      </c>
      <c r="I130" s="39">
        <f t="shared" si="5"/>
        <v>0</v>
      </c>
      <c r="J130" s="58"/>
      <c r="K130" s="22"/>
      <c r="L130" s="22"/>
      <c r="M130" s="22"/>
      <c r="N130" s="22"/>
      <c r="O130" s="22"/>
      <c r="P130" s="22"/>
      <c r="Q130" s="22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8" customHeight="1" x14ac:dyDescent="0.2">
      <c r="A131" s="19" t="s">
        <v>245</v>
      </c>
      <c r="B131" s="24" t="s">
        <v>246</v>
      </c>
      <c r="C131" s="24"/>
      <c r="D131" s="24" t="s">
        <v>48</v>
      </c>
      <c r="E131" s="25">
        <v>1</v>
      </c>
      <c r="F131" s="19"/>
      <c r="G131" s="26">
        <v>0</v>
      </c>
      <c r="H131" s="26">
        <v>0</v>
      </c>
      <c r="I131" s="39">
        <f t="shared" si="5"/>
        <v>0</v>
      </c>
      <c r="J131" s="58"/>
      <c r="K131" s="22"/>
      <c r="L131" s="22"/>
      <c r="M131" s="22"/>
      <c r="N131" s="22"/>
      <c r="O131" s="22"/>
      <c r="P131" s="22"/>
      <c r="Q131" s="22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55.15" customHeight="1" x14ac:dyDescent="0.2">
      <c r="A132" s="30" t="s">
        <v>247</v>
      </c>
      <c r="B132" s="31" t="s">
        <v>248</v>
      </c>
      <c r="C132" s="33" t="s">
        <v>249</v>
      </c>
      <c r="D132" s="33" t="s">
        <v>250</v>
      </c>
      <c r="E132" s="33" t="s">
        <v>251</v>
      </c>
      <c r="F132" s="34"/>
      <c r="G132" s="33" t="s">
        <v>252</v>
      </c>
      <c r="H132" s="33" t="s">
        <v>253</v>
      </c>
      <c r="I132" s="33" t="s">
        <v>254</v>
      </c>
      <c r="J132" s="58"/>
      <c r="K132" s="22"/>
      <c r="L132" s="22"/>
      <c r="M132" s="22"/>
      <c r="N132" s="22"/>
      <c r="O132" s="22"/>
      <c r="P132" s="22"/>
      <c r="Q132" s="22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1:30" ht="18" customHeight="1" x14ac:dyDescent="0.2">
      <c r="A133" s="36" t="s">
        <v>255</v>
      </c>
      <c r="B133" s="39" t="s">
        <v>233</v>
      </c>
      <c r="C133" s="37">
        <f>SUMIFS($E$115:$E$131,$B$115:$B$131,"FGS-1",$D$115:$D$131,"&lt;&gt;VAGO")</f>
        <v>5</v>
      </c>
      <c r="D133" s="37">
        <f>SUMIFS($E$115:$E$131,$B$115:$B$131,"FGS-1",$D$115:$D$131,"VAGO")</f>
        <v>4</v>
      </c>
      <c r="E133" s="37">
        <f t="shared" ref="E133:E138" si="6">C133+D133</f>
        <v>9</v>
      </c>
      <c r="F133" s="38"/>
      <c r="G133" s="39">
        <f>SUMIF($B$115:$B$131,"FGS-1",$G$115:$G$131)</f>
        <v>0</v>
      </c>
      <c r="H133" s="39">
        <f>SUMIF($B$115:$B$131,"FGS-1",$H$115:$H$131)</f>
        <v>6964</v>
      </c>
      <c r="I133" s="39">
        <f>SUMIF($B$115:$B$131,"FGS-1",$I$115:$I$131)</f>
        <v>6964</v>
      </c>
      <c r="J133" s="58"/>
      <c r="K133" s="22"/>
      <c r="L133" s="22"/>
      <c r="M133" s="22"/>
      <c r="N133" s="22"/>
      <c r="O133" s="22"/>
      <c r="P133" s="22"/>
      <c r="Q133" s="22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1:30" ht="18" customHeight="1" x14ac:dyDescent="0.2">
      <c r="A134" s="36" t="s">
        <v>256</v>
      </c>
      <c r="B134" s="39" t="s">
        <v>257</v>
      </c>
      <c r="C134" s="37">
        <f>SUMIFS($E$115:$E$131,$B$115:$B$131,"FGS-2",$D$115:$D$131,"&lt;&gt;VAGO")</f>
        <v>0</v>
      </c>
      <c r="D134" s="37">
        <f>SUMIFS($E$115:$E$131,$B$115:$B$131,"FGS-2",$D$115:$D$131,"VAGO")</f>
        <v>5</v>
      </c>
      <c r="E134" s="37">
        <f t="shared" si="6"/>
        <v>5</v>
      </c>
      <c r="F134" s="36"/>
      <c r="G134" s="39">
        <f>SUMIF($B$115:$B$131,"FGS-2",$G$115:$G$131)</f>
        <v>0</v>
      </c>
      <c r="H134" s="39">
        <f>SUMIF($B$115:$B$131,"FGS-2",$H$115:$H$131)</f>
        <v>0</v>
      </c>
      <c r="I134" s="39">
        <f>SUMIF($B$115:$B$131,"FGS-2",$I$115:$I$131)</f>
        <v>0</v>
      </c>
      <c r="J134" s="58"/>
      <c r="K134" s="22"/>
      <c r="L134" s="22"/>
      <c r="M134" s="22"/>
      <c r="N134" s="22"/>
      <c r="O134" s="22"/>
      <c r="P134" s="22"/>
      <c r="Q134" s="22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1:30" ht="18" customHeight="1" x14ac:dyDescent="0.2">
      <c r="A135" s="36" t="s">
        <v>258</v>
      </c>
      <c r="B135" s="39" t="s">
        <v>244</v>
      </c>
      <c r="C135" s="37">
        <f>SUMIFS($E$115:$E$131,$B$115:$B$131,"FGS-3",$D$115:$D$131,"&lt;&gt;VAGO")</f>
        <v>0</v>
      </c>
      <c r="D135" s="37">
        <f>SUMIFS($E$115:$E$131,$B$115:$B$131,"FGS-3",$D$115:$D$131,"VAGO")</f>
        <v>2</v>
      </c>
      <c r="E135" s="37">
        <f t="shared" si="6"/>
        <v>2</v>
      </c>
      <c r="F135" s="36"/>
      <c r="G135" s="39">
        <f>SUMIF($B$115:$B$131,"FGS-3",$G$115:$G$131)</f>
        <v>0</v>
      </c>
      <c r="H135" s="39">
        <f>SUMIF($B$115:$B$131,"FGS-3",$H$115:$H$131)</f>
        <v>0</v>
      </c>
      <c r="I135" s="39">
        <f>SUMIF($B$115:$B$131,"FGS-3",$I$115:$I$131)</f>
        <v>0</v>
      </c>
      <c r="J135" s="58"/>
      <c r="K135" s="22"/>
      <c r="L135" s="22"/>
      <c r="M135" s="22"/>
      <c r="N135" s="22"/>
      <c r="O135" s="22"/>
      <c r="P135" s="22"/>
      <c r="Q135" s="22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1:30" ht="18" customHeight="1" x14ac:dyDescent="0.2">
      <c r="A136" s="41" t="s">
        <v>259</v>
      </c>
      <c r="B136" s="69" t="s">
        <v>260</v>
      </c>
      <c r="C136" s="37">
        <f>SUMIFS($E$115:$E$131,$B$115:$B$131,"FGA-1",$D$115:$D$131,"&lt;&gt;VAGO")</f>
        <v>0</v>
      </c>
      <c r="D136" s="37">
        <f>SUMIFS($E$115:$E$131,$B$115:$B$131,"FGA-1",$D$115:$D$131,"VAGO")</f>
        <v>1</v>
      </c>
      <c r="E136" s="37">
        <f t="shared" si="6"/>
        <v>1</v>
      </c>
      <c r="F136" s="41"/>
      <c r="G136" s="39">
        <f>SUMIF($B$115:$B$131,"FGA-1",$G$115:$G$131)</f>
        <v>0</v>
      </c>
      <c r="H136" s="39">
        <f>SUMIF($B$115:$B$131,"FGA-1",$H$115:$H$131)</f>
        <v>0</v>
      </c>
      <c r="I136" s="39">
        <f>SUMIF($B$115:$B$131,"FGA-1",$I$115:$I$131)</f>
        <v>0</v>
      </c>
      <c r="J136" s="58"/>
      <c r="K136" s="22"/>
      <c r="L136" s="22"/>
      <c r="M136" s="22"/>
      <c r="N136" s="22"/>
      <c r="O136" s="22"/>
      <c r="P136" s="22"/>
      <c r="Q136" s="22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1:30" ht="18" customHeight="1" x14ac:dyDescent="0.2">
      <c r="A137" s="36" t="s">
        <v>261</v>
      </c>
      <c r="B137" s="39" t="s">
        <v>262</v>
      </c>
      <c r="C137" s="37">
        <f>SUMIFS($E$115:$E$131,$B$115:$B$131,"FGA-2",$D$115:$D$131,"&lt;&gt;VAGO")</f>
        <v>0</v>
      </c>
      <c r="D137" s="37">
        <f>SUMIFS($E$115:$E$131,$B$115:$B$131,"FGA-2",$D$115:$D$131,"VAGO")</f>
        <v>0</v>
      </c>
      <c r="E137" s="37">
        <f t="shared" si="6"/>
        <v>0</v>
      </c>
      <c r="F137" s="41"/>
      <c r="G137" s="39">
        <f>SUMIF($B$115:$B$131,"FGA-2",$G$115:$G$131)</f>
        <v>0</v>
      </c>
      <c r="H137" s="39">
        <f>SUMIF($B$115:$B$131,"FGA-2",$H$115:$H$131)</f>
        <v>0</v>
      </c>
      <c r="I137" s="39">
        <f>SUMIF($B$115:$B$131,"FGA-2",$I$115:$I$131)</f>
        <v>0</v>
      </c>
      <c r="J137" s="58"/>
      <c r="K137" s="22"/>
      <c r="L137" s="22"/>
      <c r="M137" s="22"/>
      <c r="N137" s="22"/>
      <c r="O137" s="22"/>
      <c r="P137" s="22"/>
      <c r="Q137" s="22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1:30" ht="18" customHeight="1" x14ac:dyDescent="0.2">
      <c r="A138" s="36" t="s">
        <v>263</v>
      </c>
      <c r="B138" s="39" t="s">
        <v>264</v>
      </c>
      <c r="C138" s="37">
        <f>SUMIFS($E$115:$E$131,$B$115:$B$131,"FGA-3",$D$115:$D$131,"&lt;&gt;VAGO")</f>
        <v>0</v>
      </c>
      <c r="D138" s="37">
        <f>SUMIFS($E$115:$E$131,$B$115:$B$131,"FGA-3",$D$115:$D$131,"VAGO")</f>
        <v>0</v>
      </c>
      <c r="E138" s="37">
        <f t="shared" si="6"/>
        <v>0</v>
      </c>
      <c r="F138" s="36"/>
      <c r="G138" s="39">
        <f>SUMIF($B$115:$B$131,"FGA-3",$G$115:$G$131)</f>
        <v>0</v>
      </c>
      <c r="H138" s="39">
        <f>SUMIF($B$115:$B$131,"FGA-3",$H$115:$H$131)</f>
        <v>0</v>
      </c>
      <c r="I138" s="39">
        <f>SUMIF($B$115:$B$131,"FGA-3",$I$115:$I$131)</f>
        <v>0</v>
      </c>
      <c r="J138" s="58"/>
      <c r="K138" s="22"/>
      <c r="L138" s="22"/>
      <c r="M138" s="22"/>
      <c r="N138" s="22"/>
      <c r="O138" s="22"/>
      <c r="P138" s="22"/>
      <c r="Q138" s="22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pans="1:30" ht="30.2" customHeight="1" x14ac:dyDescent="0.2">
      <c r="A139" s="30" t="s">
        <v>265</v>
      </c>
      <c r="B139" s="42"/>
      <c r="C139" s="33">
        <f>SUM(C133:C138)</f>
        <v>5</v>
      </c>
      <c r="D139" s="33">
        <f>SUM(D133:D138)</f>
        <v>12</v>
      </c>
      <c r="E139" s="33">
        <f>SUM(E133:E138)</f>
        <v>17</v>
      </c>
      <c r="F139" s="34"/>
      <c r="G139" s="43">
        <f>SUM(G133:G138)</f>
        <v>0</v>
      </c>
      <c r="H139" s="43">
        <f>SUM(H133:H138)</f>
        <v>6964</v>
      </c>
      <c r="I139" s="43">
        <f>SUM(I133:I138)</f>
        <v>6964</v>
      </c>
      <c r="J139" s="58"/>
      <c r="K139" s="22"/>
      <c r="L139" s="22"/>
      <c r="M139" s="22"/>
      <c r="N139" s="22"/>
      <c r="O139" s="22"/>
      <c r="P139" s="22"/>
      <c r="Q139" s="22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pans="1:30" ht="18" customHeight="1" x14ac:dyDescent="0.2">
      <c r="A140" s="45"/>
      <c r="B140" s="46"/>
      <c r="C140" s="46"/>
      <c r="D140" s="46"/>
      <c r="E140" s="46"/>
      <c r="F140" s="45"/>
      <c r="G140" s="46"/>
      <c r="H140" s="46"/>
      <c r="I140" s="70"/>
      <c r="J140" s="54"/>
      <c r="K140" s="7"/>
      <c r="L140" s="13"/>
      <c r="M140" s="13"/>
      <c r="N140" s="13"/>
      <c r="O140" s="13"/>
      <c r="P140" s="13"/>
      <c r="Q140" s="13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1:30" ht="55.15" customHeight="1" x14ac:dyDescent="0.2">
      <c r="A141" s="30"/>
      <c r="B141" s="31"/>
      <c r="C141" s="33" t="s">
        <v>266</v>
      </c>
      <c r="D141" s="33" t="s">
        <v>267</v>
      </c>
      <c r="E141" s="33" t="s">
        <v>268</v>
      </c>
      <c r="F141" s="34"/>
      <c r="G141" s="33" t="s">
        <v>269</v>
      </c>
      <c r="H141" s="33" t="s">
        <v>270</v>
      </c>
      <c r="I141" s="33" t="s">
        <v>271</v>
      </c>
      <c r="J141" s="54"/>
      <c r="K141" s="7"/>
      <c r="L141" s="13"/>
      <c r="M141" s="13"/>
      <c r="N141" s="13"/>
      <c r="O141" s="13"/>
      <c r="P141" s="13"/>
      <c r="Q141" s="13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1:30" ht="30.2" customHeight="1" x14ac:dyDescent="0.2">
      <c r="A142" s="30" t="s">
        <v>272</v>
      </c>
      <c r="B142" s="42"/>
      <c r="C142" s="33">
        <f>SUM(C95+C111+C139)</f>
        <v>68</v>
      </c>
      <c r="D142" s="33">
        <f>SUM(D95+D111+D139)</f>
        <v>31</v>
      </c>
      <c r="E142" s="33">
        <f>SUM(E95+E111+E139)</f>
        <v>99</v>
      </c>
      <c r="F142" s="34"/>
      <c r="G142" s="43">
        <f>SUM(H95+G111+G139)</f>
        <v>56956.069999999992</v>
      </c>
      <c r="H142" s="43">
        <f>SUM(I95+H111+H139)</f>
        <v>291171.43</v>
      </c>
      <c r="I142" s="43">
        <f>SUM(J95+I111+I139)</f>
        <v>348127.5</v>
      </c>
      <c r="J142" s="54"/>
      <c r="K142" s="7"/>
      <c r="L142" s="13"/>
      <c r="M142" s="13"/>
      <c r="N142" s="13"/>
      <c r="O142" s="13"/>
      <c r="P142" s="13"/>
      <c r="Q142" s="13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1:30" ht="18" customHeight="1" thickBot="1" x14ac:dyDescent="0.25">
      <c r="A143" s="45"/>
      <c r="B143" s="46"/>
      <c r="C143" s="46"/>
      <c r="D143" s="46"/>
      <c r="E143" s="46"/>
      <c r="F143" s="45"/>
      <c r="G143" s="46"/>
      <c r="H143" s="46"/>
      <c r="I143" s="70"/>
      <c r="J143" s="54"/>
      <c r="K143" s="7"/>
      <c r="L143" s="13"/>
      <c r="M143" s="13"/>
      <c r="N143" s="13"/>
      <c r="O143" s="13"/>
      <c r="P143" s="13"/>
      <c r="Q143" s="13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1:30" ht="30.2" customHeight="1" x14ac:dyDescent="0.2">
      <c r="A144" s="88" t="s">
        <v>273</v>
      </c>
      <c r="B144" s="89"/>
      <c r="C144" s="89"/>
      <c r="D144" s="89"/>
      <c r="E144" s="89"/>
      <c r="F144" s="90"/>
      <c r="G144" s="47"/>
      <c r="H144" s="46"/>
      <c r="I144" s="46"/>
      <c r="J144" s="50"/>
      <c r="K144" s="22"/>
      <c r="L144" s="8"/>
      <c r="M144" s="13"/>
      <c r="N144" s="13"/>
      <c r="O144" s="13"/>
      <c r="P144" s="13"/>
      <c r="Q144" s="13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1:30" ht="18" customHeight="1" x14ac:dyDescent="0.2">
      <c r="A145" s="91" t="s">
        <v>274</v>
      </c>
      <c r="B145" s="81"/>
      <c r="C145" s="81"/>
      <c r="D145" s="81"/>
      <c r="E145" s="81"/>
      <c r="F145" s="82"/>
      <c r="G145" s="47"/>
      <c r="H145" s="46"/>
      <c r="I145" s="46"/>
      <c r="J145" s="50"/>
      <c r="K145" s="8"/>
      <c r="L145" s="8"/>
      <c r="M145" s="13"/>
      <c r="N145" s="13"/>
      <c r="O145" s="13"/>
      <c r="P145" s="13"/>
      <c r="Q145" s="13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1:30" ht="18" customHeight="1" x14ac:dyDescent="0.2">
      <c r="A146" s="91" t="s">
        <v>275</v>
      </c>
      <c r="B146" s="81"/>
      <c r="C146" s="81"/>
      <c r="D146" s="81"/>
      <c r="E146" s="81"/>
      <c r="F146" s="82"/>
      <c r="G146" s="47"/>
      <c r="H146" s="46"/>
      <c r="I146" s="46"/>
      <c r="J146" s="50"/>
      <c r="K146" s="8"/>
      <c r="L146" s="8"/>
      <c r="M146" s="13"/>
      <c r="N146" s="13"/>
      <c r="O146" s="13"/>
      <c r="P146" s="13"/>
      <c r="Q146" s="13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1:30" ht="18" customHeight="1" x14ac:dyDescent="0.2">
      <c r="A147" s="80" t="s">
        <v>276</v>
      </c>
      <c r="B147" s="81"/>
      <c r="C147" s="81"/>
      <c r="D147" s="81"/>
      <c r="E147" s="81"/>
      <c r="F147" s="82"/>
      <c r="G147" s="47"/>
      <c r="H147" s="46"/>
      <c r="I147" s="46"/>
      <c r="J147" s="50"/>
      <c r="K147" s="8"/>
      <c r="L147" s="8"/>
      <c r="M147" s="13"/>
      <c r="N147" s="13"/>
      <c r="O147" s="13"/>
      <c r="P147" s="13"/>
      <c r="Q147" s="13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1:30" ht="18" customHeight="1" x14ac:dyDescent="0.2">
      <c r="A148" s="80" t="s">
        <v>277</v>
      </c>
      <c r="B148" s="81"/>
      <c r="C148" s="81"/>
      <c r="D148" s="81"/>
      <c r="E148" s="81"/>
      <c r="F148" s="82"/>
      <c r="G148" s="47"/>
      <c r="H148" s="46"/>
      <c r="I148" s="46"/>
      <c r="J148" s="50"/>
      <c r="K148" s="8"/>
      <c r="L148" s="8"/>
      <c r="M148" s="13"/>
      <c r="N148" s="13"/>
      <c r="O148" s="13"/>
      <c r="P148" s="13"/>
      <c r="Q148" s="13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1:30" ht="18" customHeight="1" x14ac:dyDescent="0.2">
      <c r="A149" s="80" t="s">
        <v>278</v>
      </c>
      <c r="B149" s="81"/>
      <c r="C149" s="81"/>
      <c r="D149" s="81"/>
      <c r="E149" s="81"/>
      <c r="F149" s="82"/>
      <c r="G149" s="47"/>
      <c r="H149" s="46"/>
      <c r="I149" s="46"/>
      <c r="J149" s="50"/>
      <c r="K149" s="8"/>
      <c r="L149" s="8"/>
      <c r="M149" s="13"/>
      <c r="N149" s="13"/>
      <c r="O149" s="13"/>
      <c r="P149" s="13"/>
      <c r="Q149" s="13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1:30" ht="18" customHeight="1" thickBot="1" x14ac:dyDescent="0.25">
      <c r="A150" s="92"/>
      <c r="B150" s="93"/>
      <c r="C150" s="93"/>
      <c r="D150" s="93"/>
      <c r="E150" s="93"/>
      <c r="F150" s="94"/>
      <c r="G150" s="47"/>
      <c r="H150" s="46"/>
      <c r="I150" s="46"/>
      <c r="J150" s="50"/>
      <c r="K150" s="8"/>
      <c r="L150" s="8"/>
      <c r="M150" s="13"/>
      <c r="N150" s="13"/>
      <c r="O150" s="13"/>
      <c r="P150" s="13"/>
      <c r="Q150" s="13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1:30" ht="30.2" customHeight="1" x14ac:dyDescent="0.2">
      <c r="A151" s="88" t="s">
        <v>279</v>
      </c>
      <c r="B151" s="89"/>
      <c r="C151" s="89"/>
      <c r="D151" s="89"/>
      <c r="E151" s="89"/>
      <c r="F151" s="90"/>
      <c r="G151" s="47"/>
      <c r="H151" s="46"/>
      <c r="I151" s="46"/>
      <c r="J151" s="50"/>
      <c r="K151" s="8"/>
      <c r="L151" s="8"/>
      <c r="M151" s="13"/>
      <c r="N151" s="13"/>
      <c r="O151" s="13"/>
      <c r="P151" s="13"/>
      <c r="Q151" s="13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1:30" ht="18" customHeight="1" x14ac:dyDescent="0.2">
      <c r="A152" s="91" t="s">
        <v>280</v>
      </c>
      <c r="B152" s="81"/>
      <c r="C152" s="81"/>
      <c r="D152" s="81"/>
      <c r="E152" s="81"/>
      <c r="F152" s="82"/>
      <c r="G152" s="47"/>
      <c r="H152" s="46"/>
      <c r="I152" s="46"/>
      <c r="J152" s="50"/>
      <c r="K152" s="8"/>
      <c r="L152" s="8"/>
      <c r="M152" s="13"/>
      <c r="N152" s="13"/>
      <c r="O152" s="13"/>
      <c r="P152" s="13"/>
      <c r="Q152" s="13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1:30" ht="18" customHeight="1" x14ac:dyDescent="0.2">
      <c r="A153" s="80" t="s">
        <v>281</v>
      </c>
      <c r="B153" s="81"/>
      <c r="C153" s="81"/>
      <c r="D153" s="81"/>
      <c r="E153" s="81"/>
      <c r="F153" s="82"/>
      <c r="G153" s="47"/>
      <c r="H153" s="46"/>
      <c r="I153" s="46"/>
      <c r="J153" s="50"/>
      <c r="K153" s="8"/>
      <c r="L153" s="8"/>
      <c r="M153" s="13"/>
      <c r="N153" s="13"/>
      <c r="O153" s="13"/>
      <c r="P153" s="13"/>
      <c r="Q153" s="13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1:30" ht="30.2" customHeight="1" x14ac:dyDescent="0.2">
      <c r="A154" s="80" t="s">
        <v>282</v>
      </c>
      <c r="B154" s="81"/>
      <c r="C154" s="81"/>
      <c r="D154" s="81"/>
      <c r="E154" s="81"/>
      <c r="F154" s="82"/>
      <c r="G154" s="47"/>
      <c r="H154" s="46"/>
      <c r="I154" s="46"/>
      <c r="J154" s="50"/>
      <c r="K154" s="8"/>
      <c r="L154" s="8"/>
      <c r="M154" s="13"/>
      <c r="N154" s="13"/>
      <c r="O154" s="13"/>
      <c r="P154" s="13"/>
      <c r="Q154" s="13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1:30" ht="33.75" customHeight="1" x14ac:dyDescent="0.2">
      <c r="A155" s="80" t="s">
        <v>283</v>
      </c>
      <c r="B155" s="81"/>
      <c r="C155" s="81"/>
      <c r="D155" s="81"/>
      <c r="E155" s="81"/>
      <c r="F155" s="82"/>
      <c r="G155" s="47"/>
      <c r="H155" s="46"/>
      <c r="I155" s="46"/>
      <c r="J155" s="50"/>
      <c r="K155" s="8"/>
      <c r="L155" s="8"/>
      <c r="M155" s="13"/>
      <c r="N155" s="13"/>
      <c r="O155" s="13"/>
      <c r="P155" s="13"/>
      <c r="Q155" s="13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1:30" ht="18" customHeight="1" x14ac:dyDescent="0.2">
      <c r="A156" s="80" t="s">
        <v>284</v>
      </c>
      <c r="B156" s="81"/>
      <c r="C156" s="81"/>
      <c r="D156" s="81"/>
      <c r="E156" s="81"/>
      <c r="F156" s="82"/>
      <c r="G156" s="47"/>
      <c r="H156" s="46"/>
      <c r="I156" s="46"/>
      <c r="J156" s="50"/>
      <c r="K156" s="8"/>
      <c r="L156" s="8"/>
      <c r="M156" s="13"/>
      <c r="N156" s="13"/>
      <c r="O156" s="13"/>
      <c r="P156" s="13"/>
      <c r="Q156" s="13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1:30" ht="57.75" customHeight="1" x14ac:dyDescent="0.2">
      <c r="A157" s="80" t="s">
        <v>285</v>
      </c>
      <c r="B157" s="81"/>
      <c r="C157" s="81"/>
      <c r="D157" s="81"/>
      <c r="E157" s="81"/>
      <c r="F157" s="82"/>
      <c r="G157" s="47"/>
      <c r="H157" s="46"/>
      <c r="I157" s="46"/>
      <c r="J157" s="50"/>
      <c r="K157" s="8"/>
      <c r="L157" s="8"/>
      <c r="M157" s="13"/>
      <c r="N157" s="13"/>
      <c r="O157" s="13"/>
      <c r="P157" s="13"/>
      <c r="Q157" s="13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1:30" ht="32.25" customHeight="1" x14ac:dyDescent="0.2">
      <c r="A158" s="80" t="s">
        <v>286</v>
      </c>
      <c r="B158" s="81"/>
      <c r="C158" s="81"/>
      <c r="D158" s="81"/>
      <c r="E158" s="81"/>
      <c r="F158" s="82"/>
      <c r="G158" s="47"/>
      <c r="H158" s="46"/>
      <c r="I158" s="46"/>
      <c r="J158" s="50"/>
      <c r="K158" s="8"/>
      <c r="L158" s="8"/>
      <c r="M158" s="13"/>
      <c r="N158" s="13"/>
      <c r="O158" s="13"/>
      <c r="P158" s="13"/>
      <c r="Q158" s="13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1:30" ht="18" customHeight="1" x14ac:dyDescent="0.2">
      <c r="A159" s="80" t="s">
        <v>287</v>
      </c>
      <c r="B159" s="81"/>
      <c r="C159" s="81"/>
      <c r="D159" s="81"/>
      <c r="E159" s="81"/>
      <c r="F159" s="82"/>
      <c r="G159" s="47"/>
      <c r="H159" s="46"/>
      <c r="I159" s="46"/>
      <c r="J159" s="50"/>
      <c r="K159" s="8"/>
      <c r="L159" s="8"/>
      <c r="M159" s="13"/>
      <c r="N159" s="13"/>
      <c r="O159" s="13"/>
      <c r="P159" s="13"/>
      <c r="Q159" s="13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1:30" ht="18" customHeight="1" x14ac:dyDescent="0.2">
      <c r="A160" s="80" t="s">
        <v>288</v>
      </c>
      <c r="B160" s="81"/>
      <c r="C160" s="81"/>
      <c r="D160" s="81"/>
      <c r="E160" s="81"/>
      <c r="F160" s="82"/>
      <c r="G160" s="47"/>
      <c r="H160" s="46"/>
      <c r="I160" s="46"/>
      <c r="J160" s="50"/>
      <c r="K160" s="8"/>
      <c r="L160" s="8"/>
      <c r="M160" s="13"/>
      <c r="N160" s="13"/>
      <c r="O160" s="13"/>
      <c r="P160" s="13"/>
      <c r="Q160" s="13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1:30" ht="18" customHeight="1" x14ac:dyDescent="0.2">
      <c r="A161" s="80" t="s">
        <v>289</v>
      </c>
      <c r="B161" s="81"/>
      <c r="C161" s="81"/>
      <c r="D161" s="81"/>
      <c r="E161" s="81"/>
      <c r="F161" s="82"/>
      <c r="G161" s="47"/>
      <c r="H161" s="46"/>
      <c r="I161" s="46"/>
      <c r="J161" s="50"/>
      <c r="K161" s="8"/>
      <c r="L161" s="8"/>
      <c r="M161" s="13"/>
      <c r="N161" s="13"/>
      <c r="O161" s="13"/>
      <c r="P161" s="13"/>
      <c r="Q161" s="13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1:30" ht="18" customHeight="1" x14ac:dyDescent="0.2">
      <c r="A162" s="80" t="s">
        <v>290</v>
      </c>
      <c r="B162" s="81"/>
      <c r="C162" s="81"/>
      <c r="D162" s="81"/>
      <c r="E162" s="81"/>
      <c r="F162" s="82"/>
      <c r="G162" s="47"/>
      <c r="H162" s="46"/>
      <c r="I162" s="46"/>
      <c r="J162" s="50"/>
      <c r="K162" s="8"/>
      <c r="L162" s="8"/>
      <c r="M162" s="13"/>
      <c r="N162" s="13"/>
      <c r="O162" s="13"/>
      <c r="P162" s="13"/>
      <c r="Q162" s="13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1:30" ht="18" customHeight="1" x14ac:dyDescent="0.2">
      <c r="A163" s="80" t="s">
        <v>291</v>
      </c>
      <c r="B163" s="81"/>
      <c r="C163" s="81"/>
      <c r="D163" s="81"/>
      <c r="E163" s="81"/>
      <c r="F163" s="82"/>
      <c r="G163" s="47"/>
      <c r="H163" s="46"/>
      <c r="I163" s="46"/>
      <c r="J163" s="50"/>
      <c r="K163" s="8"/>
      <c r="L163" s="8"/>
      <c r="M163" s="13"/>
      <c r="N163" s="13"/>
      <c r="O163" s="13"/>
      <c r="P163" s="13"/>
      <c r="Q163" s="13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1:30" ht="18" customHeight="1" x14ac:dyDescent="0.2">
      <c r="A164" s="80" t="s">
        <v>292</v>
      </c>
      <c r="B164" s="81"/>
      <c r="C164" s="81"/>
      <c r="D164" s="81"/>
      <c r="E164" s="81"/>
      <c r="F164" s="82"/>
      <c r="G164" s="47"/>
      <c r="H164" s="46"/>
      <c r="I164" s="46"/>
      <c r="J164" s="50"/>
      <c r="K164" s="8"/>
      <c r="L164" s="8"/>
      <c r="M164" s="13"/>
      <c r="N164" s="13"/>
      <c r="O164" s="13"/>
      <c r="P164" s="13"/>
      <c r="Q164" s="13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1:30" ht="18" customHeight="1" x14ac:dyDescent="0.2">
      <c r="A165" s="80" t="s">
        <v>293</v>
      </c>
      <c r="B165" s="81"/>
      <c r="C165" s="81"/>
      <c r="D165" s="81"/>
      <c r="E165" s="81"/>
      <c r="F165" s="82"/>
      <c r="G165" s="47"/>
      <c r="H165" s="46"/>
      <c r="I165" s="46"/>
      <c r="J165" s="50"/>
      <c r="K165" s="8"/>
      <c r="L165" s="8"/>
      <c r="M165" s="13"/>
      <c r="N165" s="13"/>
      <c r="O165" s="13"/>
      <c r="P165" s="13"/>
      <c r="Q165" s="13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1:30" ht="18" customHeight="1" x14ac:dyDescent="0.2">
      <c r="A166" s="80" t="s">
        <v>294</v>
      </c>
      <c r="B166" s="81"/>
      <c r="C166" s="81"/>
      <c r="D166" s="81"/>
      <c r="E166" s="81"/>
      <c r="F166" s="82"/>
      <c r="G166" s="47"/>
      <c r="H166" s="46"/>
      <c r="I166" s="46"/>
      <c r="J166" s="50"/>
      <c r="K166" s="8"/>
      <c r="L166" s="8"/>
      <c r="M166" s="13"/>
      <c r="N166" s="13"/>
      <c r="O166" s="13"/>
      <c r="P166" s="13"/>
      <c r="Q166" s="13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1:30" ht="18" customHeight="1" x14ac:dyDescent="0.2">
      <c r="A167" s="80" t="s">
        <v>295</v>
      </c>
      <c r="B167" s="81"/>
      <c r="C167" s="81"/>
      <c r="D167" s="81"/>
      <c r="E167" s="81"/>
      <c r="F167" s="82"/>
      <c r="G167" s="47"/>
      <c r="H167" s="46"/>
      <c r="I167" s="46"/>
      <c r="J167" s="50"/>
      <c r="K167" s="8"/>
      <c r="L167" s="8"/>
      <c r="M167" s="13"/>
      <c r="N167" s="13"/>
      <c r="O167" s="13"/>
      <c r="P167" s="13"/>
      <c r="Q167" s="13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1:30" ht="18" customHeight="1" x14ac:dyDescent="0.2">
      <c r="A168" s="80" t="s">
        <v>296</v>
      </c>
      <c r="B168" s="81"/>
      <c r="C168" s="81"/>
      <c r="D168" s="81"/>
      <c r="E168" s="81"/>
      <c r="F168" s="82"/>
      <c r="G168" s="47"/>
      <c r="H168" s="46"/>
      <c r="I168" s="46"/>
      <c r="J168" s="50"/>
      <c r="K168" s="8"/>
      <c r="L168" s="8"/>
      <c r="M168" s="13"/>
      <c r="N168" s="13"/>
      <c r="O168" s="13"/>
      <c r="P168" s="13"/>
      <c r="Q168" s="13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1:30" ht="18" customHeight="1" x14ac:dyDescent="0.2">
      <c r="A169" s="80" t="s">
        <v>297</v>
      </c>
      <c r="B169" s="81"/>
      <c r="C169" s="81"/>
      <c r="D169" s="81"/>
      <c r="E169" s="81"/>
      <c r="F169" s="82"/>
      <c r="G169" s="47"/>
      <c r="H169" s="46"/>
      <c r="I169" s="46"/>
      <c r="J169" s="50"/>
      <c r="K169" s="8"/>
      <c r="L169" s="8"/>
      <c r="M169" s="13"/>
      <c r="N169" s="13"/>
      <c r="O169" s="13"/>
      <c r="P169" s="13"/>
      <c r="Q169" s="13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1:30" ht="18" customHeight="1" x14ac:dyDescent="0.2">
      <c r="A170" s="80" t="s">
        <v>298</v>
      </c>
      <c r="B170" s="81"/>
      <c r="C170" s="81"/>
      <c r="D170" s="81"/>
      <c r="E170" s="81"/>
      <c r="F170" s="82"/>
      <c r="G170" s="47"/>
      <c r="H170" s="46"/>
      <c r="I170" s="46"/>
      <c r="J170" s="50"/>
      <c r="K170" s="8"/>
      <c r="L170" s="8"/>
      <c r="M170" s="13"/>
      <c r="N170" s="13"/>
      <c r="O170" s="13"/>
      <c r="P170" s="13"/>
      <c r="Q170" s="13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1:30" ht="18" customHeight="1" x14ac:dyDescent="0.2">
      <c r="A171" s="80" t="s">
        <v>299</v>
      </c>
      <c r="B171" s="81"/>
      <c r="C171" s="81"/>
      <c r="D171" s="81"/>
      <c r="E171" s="81"/>
      <c r="F171" s="82"/>
      <c r="G171" s="47"/>
      <c r="H171" s="46"/>
      <c r="I171" s="46"/>
      <c r="J171" s="50"/>
      <c r="K171" s="8"/>
      <c r="L171" s="8"/>
      <c r="M171" s="13"/>
      <c r="N171" s="13"/>
      <c r="O171" s="13"/>
      <c r="P171" s="13"/>
      <c r="Q171" s="13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1:30" ht="18" customHeight="1" x14ac:dyDescent="0.2">
      <c r="A172" s="80" t="s">
        <v>300</v>
      </c>
      <c r="B172" s="81"/>
      <c r="C172" s="81"/>
      <c r="D172" s="81"/>
      <c r="E172" s="81"/>
      <c r="F172" s="82"/>
      <c r="G172" s="47"/>
      <c r="H172" s="46"/>
      <c r="I172" s="46"/>
      <c r="J172" s="50"/>
      <c r="K172" s="8"/>
      <c r="L172" s="8"/>
      <c r="M172" s="13"/>
      <c r="N172" s="13"/>
      <c r="O172" s="13"/>
      <c r="P172" s="13"/>
      <c r="Q172" s="13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1:30" ht="32.25" customHeight="1" x14ac:dyDescent="0.2">
      <c r="A173" s="80" t="s">
        <v>301</v>
      </c>
      <c r="B173" s="81"/>
      <c r="C173" s="81"/>
      <c r="D173" s="81"/>
      <c r="E173" s="81"/>
      <c r="F173" s="82"/>
      <c r="G173" s="47"/>
      <c r="H173" s="46"/>
      <c r="I173" s="46"/>
      <c r="J173" s="50"/>
      <c r="K173" s="8"/>
      <c r="L173" s="8"/>
      <c r="M173" s="13"/>
      <c r="N173" s="13"/>
      <c r="O173" s="13"/>
      <c r="P173" s="13"/>
      <c r="Q173" s="13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1:30" ht="38.25" customHeight="1" x14ac:dyDescent="0.2">
      <c r="A174" s="80" t="s">
        <v>302</v>
      </c>
      <c r="B174" s="81"/>
      <c r="C174" s="81"/>
      <c r="D174" s="81"/>
      <c r="E174" s="81"/>
      <c r="F174" s="82"/>
      <c r="G174" s="47"/>
      <c r="H174" s="46"/>
      <c r="I174" s="46"/>
      <c r="J174" s="50"/>
      <c r="K174" s="8"/>
      <c r="L174" s="8"/>
      <c r="M174" s="13"/>
      <c r="N174" s="13"/>
      <c r="O174" s="13"/>
      <c r="P174" s="13"/>
      <c r="Q174" s="13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1:30" ht="18" customHeight="1" x14ac:dyDescent="0.2">
      <c r="A175" s="80" t="s">
        <v>303</v>
      </c>
      <c r="B175" s="81"/>
      <c r="C175" s="81"/>
      <c r="D175" s="81"/>
      <c r="E175" s="81"/>
      <c r="F175" s="82"/>
      <c r="G175" s="47"/>
      <c r="H175" s="46"/>
      <c r="I175" s="46"/>
      <c r="J175" s="50"/>
      <c r="K175" s="8"/>
      <c r="L175" s="8"/>
      <c r="M175" s="13"/>
      <c r="N175" s="13"/>
      <c r="O175" s="13"/>
      <c r="P175" s="13"/>
      <c r="Q175" s="13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1:30" ht="59.25" customHeight="1" x14ac:dyDescent="0.2">
      <c r="A176" s="80" t="s">
        <v>304</v>
      </c>
      <c r="B176" s="81"/>
      <c r="C176" s="81"/>
      <c r="D176" s="81"/>
      <c r="E176" s="81"/>
      <c r="F176" s="82"/>
      <c r="G176" s="47"/>
      <c r="H176" s="46"/>
      <c r="I176" s="46"/>
      <c r="J176" s="50"/>
      <c r="K176" s="8"/>
      <c r="L176" s="8"/>
      <c r="M176" s="13"/>
      <c r="N176" s="13"/>
      <c r="O176" s="13"/>
      <c r="P176" s="13"/>
      <c r="Q176" s="13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1:30" ht="36" customHeight="1" x14ac:dyDescent="0.2">
      <c r="A177" s="80" t="s">
        <v>305</v>
      </c>
      <c r="B177" s="81"/>
      <c r="C177" s="81"/>
      <c r="D177" s="81"/>
      <c r="E177" s="81"/>
      <c r="F177" s="82"/>
      <c r="G177" s="47"/>
      <c r="H177" s="46"/>
      <c r="I177" s="46"/>
      <c r="J177" s="50"/>
      <c r="K177" s="8"/>
      <c r="L177" s="8"/>
      <c r="M177" s="13"/>
      <c r="N177" s="13"/>
      <c r="O177" s="13"/>
      <c r="P177" s="13"/>
      <c r="Q177" s="13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1:30" ht="31.7" customHeight="1" x14ac:dyDescent="0.2">
      <c r="A178" s="80" t="s">
        <v>306</v>
      </c>
      <c r="B178" s="81"/>
      <c r="C178" s="81"/>
      <c r="D178" s="81"/>
      <c r="E178" s="81"/>
      <c r="F178" s="82"/>
      <c r="G178" s="47"/>
      <c r="H178" s="46"/>
      <c r="I178" s="46"/>
      <c r="J178" s="50"/>
      <c r="K178" s="8"/>
      <c r="L178" s="8"/>
      <c r="M178" s="13"/>
      <c r="N178" s="13"/>
      <c r="O178" s="13"/>
      <c r="P178" s="13"/>
      <c r="Q178" s="13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1:30" ht="18" customHeight="1" x14ac:dyDescent="0.2">
      <c r="A179" s="80" t="s">
        <v>307</v>
      </c>
      <c r="B179" s="81"/>
      <c r="C179" s="81"/>
      <c r="D179" s="81"/>
      <c r="E179" s="81"/>
      <c r="F179" s="82"/>
      <c r="G179" s="47"/>
      <c r="H179" s="46"/>
      <c r="I179" s="46"/>
      <c r="J179" s="50"/>
      <c r="K179" s="8"/>
      <c r="L179" s="8"/>
      <c r="M179" s="13"/>
      <c r="N179" s="13"/>
      <c r="O179" s="13"/>
      <c r="P179" s="13"/>
      <c r="Q179" s="13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1:30" ht="18" customHeight="1" x14ac:dyDescent="0.2">
      <c r="A180" s="80" t="s">
        <v>308</v>
      </c>
      <c r="B180" s="81"/>
      <c r="C180" s="81"/>
      <c r="D180" s="81"/>
      <c r="E180" s="81"/>
      <c r="F180" s="82"/>
      <c r="G180" s="47"/>
      <c r="H180" s="46"/>
      <c r="I180" s="46"/>
      <c r="J180" s="50"/>
      <c r="K180" s="8"/>
      <c r="L180" s="8"/>
      <c r="M180" s="13"/>
      <c r="N180" s="13"/>
      <c r="O180" s="13"/>
      <c r="P180" s="13"/>
      <c r="Q180" s="13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1:30" ht="18" customHeight="1" x14ac:dyDescent="0.2">
      <c r="A181" s="80" t="s">
        <v>309</v>
      </c>
      <c r="B181" s="81"/>
      <c r="C181" s="81"/>
      <c r="D181" s="81"/>
      <c r="E181" s="81"/>
      <c r="F181" s="82"/>
      <c r="G181" s="47"/>
      <c r="H181" s="46"/>
      <c r="I181" s="46"/>
      <c r="J181" s="50"/>
      <c r="K181" s="8"/>
      <c r="L181" s="8"/>
      <c r="M181" s="13"/>
      <c r="N181" s="13"/>
      <c r="O181" s="13"/>
      <c r="P181" s="13"/>
      <c r="Q181" s="13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pans="1:30" ht="18" customHeight="1" x14ac:dyDescent="0.2">
      <c r="A182" s="80" t="s">
        <v>310</v>
      </c>
      <c r="B182" s="81"/>
      <c r="C182" s="81"/>
      <c r="D182" s="81"/>
      <c r="E182" s="81"/>
      <c r="F182" s="82"/>
      <c r="G182" s="47"/>
      <c r="H182" s="46"/>
      <c r="I182" s="46"/>
      <c r="J182" s="50"/>
      <c r="K182" s="8"/>
      <c r="L182" s="8"/>
      <c r="M182" s="13"/>
      <c r="N182" s="13"/>
      <c r="O182" s="13"/>
      <c r="P182" s="13"/>
      <c r="Q182" s="13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1:30" ht="18" customHeight="1" x14ac:dyDescent="0.2">
      <c r="A183" s="80" t="s">
        <v>311</v>
      </c>
      <c r="B183" s="81"/>
      <c r="C183" s="81"/>
      <c r="D183" s="81"/>
      <c r="E183" s="81"/>
      <c r="F183" s="82"/>
      <c r="G183" s="47"/>
      <c r="H183" s="46"/>
      <c r="I183" s="46"/>
      <c r="J183" s="50"/>
      <c r="K183" s="8"/>
      <c r="L183" s="8"/>
      <c r="M183" s="13"/>
      <c r="N183" s="13"/>
      <c r="O183" s="13"/>
      <c r="P183" s="13"/>
      <c r="Q183" s="13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1:30" ht="18" customHeight="1" x14ac:dyDescent="0.2">
      <c r="A184" s="80" t="s">
        <v>312</v>
      </c>
      <c r="B184" s="81"/>
      <c r="C184" s="81"/>
      <c r="D184" s="81"/>
      <c r="E184" s="81"/>
      <c r="F184" s="82"/>
      <c r="G184" s="47"/>
      <c r="H184" s="46"/>
      <c r="I184" s="46"/>
      <c r="J184" s="50"/>
      <c r="K184" s="8"/>
      <c r="L184" s="8"/>
      <c r="M184" s="13"/>
      <c r="N184" s="13"/>
      <c r="O184" s="13"/>
      <c r="P184" s="13"/>
      <c r="Q184" s="13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pans="1:30" ht="18" customHeight="1" x14ac:dyDescent="0.2">
      <c r="A185" s="80" t="s">
        <v>313</v>
      </c>
      <c r="B185" s="81"/>
      <c r="C185" s="81"/>
      <c r="D185" s="81"/>
      <c r="E185" s="81"/>
      <c r="F185" s="82"/>
      <c r="G185" s="47"/>
      <c r="H185" s="46"/>
      <c r="I185" s="46"/>
      <c r="J185" s="50"/>
      <c r="K185" s="8"/>
      <c r="L185" s="8"/>
      <c r="M185" s="13"/>
      <c r="N185" s="13"/>
      <c r="O185" s="13"/>
      <c r="P185" s="13"/>
      <c r="Q185" s="13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pans="1:30" ht="18" customHeight="1" x14ac:dyDescent="0.2">
      <c r="A186" s="80" t="s">
        <v>314</v>
      </c>
      <c r="B186" s="81"/>
      <c r="C186" s="81"/>
      <c r="D186" s="81"/>
      <c r="E186" s="81"/>
      <c r="F186" s="82"/>
      <c r="G186" s="47"/>
      <c r="H186" s="46"/>
      <c r="I186" s="46"/>
      <c r="J186" s="50"/>
      <c r="K186" s="8"/>
      <c r="L186" s="8"/>
      <c r="M186" s="13"/>
      <c r="N186" s="13"/>
      <c r="O186" s="13"/>
      <c r="P186" s="13"/>
      <c r="Q186" s="13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pans="1:30" ht="18" customHeight="1" x14ac:dyDescent="0.2">
      <c r="A187" s="80" t="s">
        <v>315</v>
      </c>
      <c r="B187" s="81"/>
      <c r="C187" s="81"/>
      <c r="D187" s="81"/>
      <c r="E187" s="81"/>
      <c r="F187" s="82"/>
      <c r="G187" s="47"/>
      <c r="H187" s="46"/>
      <c r="I187" s="46"/>
      <c r="J187" s="50"/>
      <c r="K187" s="8"/>
      <c r="L187" s="8"/>
      <c r="M187" s="13"/>
      <c r="N187" s="13"/>
      <c r="O187" s="13"/>
      <c r="P187" s="13"/>
      <c r="Q187" s="13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1:30" ht="18" customHeight="1" x14ac:dyDescent="0.2">
      <c r="A188" s="80" t="s">
        <v>316</v>
      </c>
      <c r="B188" s="81"/>
      <c r="C188" s="81"/>
      <c r="D188" s="81"/>
      <c r="E188" s="81"/>
      <c r="F188" s="82"/>
      <c r="G188" s="47"/>
      <c r="H188" s="46"/>
      <c r="I188" s="46"/>
      <c r="J188" s="50"/>
      <c r="K188" s="8"/>
      <c r="L188" s="8"/>
      <c r="M188" s="13"/>
      <c r="N188" s="13"/>
      <c r="O188" s="13"/>
      <c r="P188" s="13"/>
      <c r="Q188" s="13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1:30" ht="18" customHeight="1" x14ac:dyDescent="0.2">
      <c r="A189" s="80" t="s">
        <v>317</v>
      </c>
      <c r="B189" s="81"/>
      <c r="C189" s="81"/>
      <c r="D189" s="81"/>
      <c r="E189" s="81"/>
      <c r="F189" s="82"/>
      <c r="G189" s="47"/>
      <c r="H189" s="46"/>
      <c r="I189" s="46"/>
      <c r="J189" s="50"/>
      <c r="K189" s="8"/>
      <c r="L189" s="8"/>
      <c r="M189" s="13"/>
      <c r="N189" s="13"/>
      <c r="O189" s="13"/>
      <c r="P189" s="13"/>
      <c r="Q189" s="13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1:30" ht="33" customHeight="1" x14ac:dyDescent="0.2">
      <c r="A190" s="80" t="s">
        <v>318</v>
      </c>
      <c r="B190" s="81"/>
      <c r="C190" s="81"/>
      <c r="D190" s="81"/>
      <c r="E190" s="81"/>
      <c r="F190" s="82"/>
      <c r="G190" s="47"/>
      <c r="H190" s="46"/>
      <c r="I190" s="46"/>
      <c r="J190" s="50"/>
      <c r="K190" s="8"/>
      <c r="L190" s="8"/>
      <c r="M190" s="13"/>
      <c r="N190" s="13"/>
      <c r="O190" s="13"/>
      <c r="P190" s="13"/>
      <c r="Q190" s="13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1:30" ht="30.2" customHeight="1" x14ac:dyDescent="0.2">
      <c r="A191" s="80" t="s">
        <v>319</v>
      </c>
      <c r="B191" s="81"/>
      <c r="C191" s="81"/>
      <c r="D191" s="81"/>
      <c r="E191" s="81"/>
      <c r="F191" s="82"/>
      <c r="G191" s="47"/>
      <c r="H191" s="46"/>
      <c r="I191" s="46"/>
      <c r="J191" s="50"/>
      <c r="K191" s="8"/>
      <c r="L191" s="8"/>
      <c r="M191" s="13"/>
      <c r="N191" s="13"/>
      <c r="O191" s="13"/>
      <c r="P191" s="13"/>
      <c r="Q191" s="13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pans="1:30" ht="18" customHeight="1" x14ac:dyDescent="0.2">
      <c r="A192" s="80" t="s">
        <v>320</v>
      </c>
      <c r="B192" s="81"/>
      <c r="C192" s="81"/>
      <c r="D192" s="81"/>
      <c r="E192" s="81"/>
      <c r="F192" s="82"/>
      <c r="G192" s="47"/>
      <c r="H192" s="46"/>
      <c r="I192" s="46"/>
      <c r="J192" s="50"/>
      <c r="K192" s="8"/>
      <c r="L192" s="8"/>
      <c r="M192" s="13"/>
      <c r="N192" s="13"/>
      <c r="O192" s="13"/>
      <c r="P192" s="13"/>
      <c r="Q192" s="13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pans="1:30" ht="61.5" customHeight="1" x14ac:dyDescent="0.2">
      <c r="A193" s="80" t="s">
        <v>321</v>
      </c>
      <c r="B193" s="81"/>
      <c r="C193" s="81"/>
      <c r="D193" s="81"/>
      <c r="E193" s="81"/>
      <c r="F193" s="82"/>
      <c r="G193" s="70"/>
      <c r="H193" s="70"/>
      <c r="I193" s="70"/>
      <c r="J193" s="71"/>
      <c r="K193" s="72"/>
      <c r="L193" s="72"/>
      <c r="M193" s="72"/>
      <c r="N193" s="72"/>
      <c r="O193" s="72"/>
      <c r="P193" s="72"/>
      <c r="Q193" s="72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pans="1:30" ht="33.75" customHeight="1" x14ac:dyDescent="0.2">
      <c r="A194" s="80" t="s">
        <v>322</v>
      </c>
      <c r="B194" s="81"/>
      <c r="C194" s="81"/>
      <c r="D194" s="81"/>
      <c r="E194" s="81"/>
      <c r="F194" s="82"/>
      <c r="G194" s="70"/>
      <c r="H194" s="70"/>
      <c r="I194" s="70"/>
      <c r="J194" s="71"/>
      <c r="K194" s="72"/>
      <c r="L194" s="72"/>
      <c r="M194" s="72"/>
      <c r="N194" s="72"/>
      <c r="O194" s="72"/>
      <c r="P194" s="72"/>
      <c r="Q194" s="72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spans="1:30" ht="27.75" customHeight="1" x14ac:dyDescent="0.2">
      <c r="A195" s="80" t="s">
        <v>323</v>
      </c>
      <c r="B195" s="81"/>
      <c r="C195" s="81"/>
      <c r="D195" s="81"/>
      <c r="E195" s="81"/>
      <c r="F195" s="82"/>
      <c r="G195" s="70"/>
      <c r="H195" s="70"/>
      <c r="I195" s="70"/>
      <c r="J195" s="71"/>
      <c r="K195" s="72"/>
      <c r="L195" s="72"/>
      <c r="M195" s="72"/>
      <c r="N195" s="72"/>
      <c r="O195" s="72"/>
      <c r="P195" s="72"/>
      <c r="Q195" s="72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spans="1:30" ht="18" customHeight="1" x14ac:dyDescent="0.2">
      <c r="A196" s="80" t="s">
        <v>324</v>
      </c>
      <c r="B196" s="81"/>
      <c r="C196" s="81"/>
      <c r="D196" s="81"/>
      <c r="E196" s="81"/>
      <c r="F196" s="82"/>
      <c r="G196" s="70"/>
      <c r="H196" s="70"/>
      <c r="I196" s="70"/>
      <c r="J196" s="71"/>
      <c r="K196" s="72"/>
      <c r="L196" s="72"/>
      <c r="M196" s="72"/>
      <c r="N196" s="72"/>
      <c r="O196" s="72"/>
      <c r="P196" s="72"/>
      <c r="Q196" s="72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spans="1:30" ht="18" customHeight="1" x14ac:dyDescent="0.2">
      <c r="A197" s="80" t="s">
        <v>325</v>
      </c>
      <c r="B197" s="81"/>
      <c r="C197" s="81"/>
      <c r="D197" s="81"/>
      <c r="E197" s="81"/>
      <c r="F197" s="82"/>
      <c r="G197" s="70"/>
      <c r="H197" s="70"/>
      <c r="I197" s="70"/>
      <c r="J197" s="71"/>
      <c r="K197" s="72"/>
      <c r="L197" s="72"/>
      <c r="M197" s="72"/>
      <c r="N197" s="72"/>
      <c r="O197" s="72"/>
      <c r="P197" s="72"/>
      <c r="Q197" s="72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spans="1:30" ht="18" customHeight="1" x14ac:dyDescent="0.2">
      <c r="A198" s="80" t="s">
        <v>326</v>
      </c>
      <c r="B198" s="81"/>
      <c r="C198" s="81"/>
      <c r="D198" s="81"/>
      <c r="E198" s="81"/>
      <c r="F198" s="82"/>
      <c r="G198" s="70"/>
      <c r="H198" s="70"/>
      <c r="I198" s="70"/>
      <c r="J198" s="71"/>
      <c r="K198" s="72"/>
      <c r="L198" s="72"/>
      <c r="M198" s="72"/>
      <c r="N198" s="72"/>
      <c r="O198" s="72"/>
      <c r="P198" s="72"/>
      <c r="Q198" s="72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spans="1:30" ht="18" customHeight="1" x14ac:dyDescent="0.2">
      <c r="A199" s="80" t="s">
        <v>327</v>
      </c>
      <c r="B199" s="81"/>
      <c r="C199" s="81"/>
      <c r="D199" s="81"/>
      <c r="E199" s="81"/>
      <c r="F199" s="82"/>
      <c r="G199" s="70"/>
      <c r="H199" s="70"/>
      <c r="I199" s="70"/>
      <c r="J199" s="71"/>
      <c r="K199" s="72"/>
      <c r="L199" s="72"/>
      <c r="M199" s="72"/>
      <c r="N199" s="72"/>
      <c r="O199" s="72"/>
      <c r="P199" s="72"/>
      <c r="Q199" s="72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spans="1:30" ht="18" customHeight="1" x14ac:dyDescent="0.2">
      <c r="A200" s="80" t="s">
        <v>328</v>
      </c>
      <c r="B200" s="81"/>
      <c r="C200" s="81"/>
      <c r="D200" s="81"/>
      <c r="E200" s="81"/>
      <c r="F200" s="82"/>
      <c r="G200" s="70"/>
      <c r="H200" s="70"/>
      <c r="I200" s="70"/>
      <c r="J200" s="71"/>
      <c r="K200" s="72"/>
      <c r="L200" s="72"/>
      <c r="M200" s="72"/>
      <c r="N200" s="72"/>
      <c r="O200" s="72"/>
      <c r="P200" s="72"/>
      <c r="Q200" s="72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</row>
    <row r="201" spans="1:30" ht="18" customHeight="1" x14ac:dyDescent="0.2">
      <c r="A201" s="80" t="s">
        <v>329</v>
      </c>
      <c r="B201" s="81"/>
      <c r="C201" s="81"/>
      <c r="D201" s="81"/>
      <c r="E201" s="81"/>
      <c r="F201" s="82"/>
      <c r="G201" s="70"/>
      <c r="H201" s="70"/>
      <c r="I201" s="70"/>
      <c r="J201" s="71"/>
      <c r="K201" s="72"/>
      <c r="L201" s="72"/>
      <c r="M201" s="72"/>
      <c r="N201" s="72"/>
      <c r="O201" s="72"/>
      <c r="P201" s="72"/>
      <c r="Q201" s="72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</row>
    <row r="202" spans="1:30" ht="18" customHeight="1" x14ac:dyDescent="0.2">
      <c r="A202" s="80" t="s">
        <v>330</v>
      </c>
      <c r="B202" s="81"/>
      <c r="C202" s="81"/>
      <c r="D202" s="81"/>
      <c r="E202" s="81"/>
      <c r="F202" s="82"/>
      <c r="G202" s="70"/>
      <c r="H202" s="70"/>
      <c r="I202" s="70"/>
      <c r="J202" s="71"/>
      <c r="K202" s="72"/>
      <c r="L202" s="72"/>
      <c r="M202" s="72"/>
      <c r="N202" s="72"/>
      <c r="O202" s="72"/>
      <c r="P202" s="72"/>
      <c r="Q202" s="72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</row>
    <row r="203" spans="1:30" ht="18" customHeight="1" x14ac:dyDescent="0.2">
      <c r="A203" s="80" t="s">
        <v>331</v>
      </c>
      <c r="B203" s="81"/>
      <c r="C203" s="81"/>
      <c r="D203" s="81"/>
      <c r="E203" s="81"/>
      <c r="F203" s="82"/>
      <c r="G203" s="70"/>
      <c r="H203" s="70"/>
      <c r="I203" s="70"/>
      <c r="J203" s="71"/>
      <c r="K203" s="72"/>
      <c r="L203" s="72"/>
      <c r="M203" s="72"/>
      <c r="N203" s="72"/>
      <c r="O203" s="72"/>
      <c r="P203" s="72"/>
      <c r="Q203" s="72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</row>
    <row r="204" spans="1:30" ht="18" customHeight="1" x14ac:dyDescent="0.2">
      <c r="A204" s="80" t="s">
        <v>332</v>
      </c>
      <c r="B204" s="81"/>
      <c r="C204" s="81"/>
      <c r="D204" s="81"/>
      <c r="E204" s="81"/>
      <c r="F204" s="82"/>
      <c r="G204" s="70"/>
      <c r="H204" s="70"/>
      <c r="I204" s="70"/>
      <c r="J204" s="71"/>
      <c r="K204" s="72"/>
      <c r="L204" s="72"/>
      <c r="M204" s="72"/>
      <c r="N204" s="72"/>
      <c r="O204" s="72"/>
      <c r="P204" s="72"/>
      <c r="Q204" s="72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</row>
    <row r="205" spans="1:30" ht="18" customHeight="1" x14ac:dyDescent="0.2">
      <c r="A205" s="80" t="s">
        <v>333</v>
      </c>
      <c r="B205" s="81"/>
      <c r="C205" s="81"/>
      <c r="D205" s="81"/>
      <c r="E205" s="81"/>
      <c r="F205" s="82"/>
      <c r="G205" s="70"/>
      <c r="H205" s="70"/>
      <c r="I205" s="70"/>
      <c r="J205" s="71"/>
      <c r="K205" s="72"/>
      <c r="L205" s="72"/>
      <c r="M205" s="72"/>
      <c r="N205" s="72"/>
      <c r="O205" s="72"/>
      <c r="P205" s="72"/>
      <c r="Q205" s="72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</row>
    <row r="206" spans="1:30" ht="18" customHeight="1" x14ac:dyDescent="0.2">
      <c r="A206" s="80" t="s">
        <v>334</v>
      </c>
      <c r="B206" s="81"/>
      <c r="C206" s="81"/>
      <c r="D206" s="81"/>
      <c r="E206" s="81"/>
      <c r="F206" s="82"/>
      <c r="G206" s="70"/>
      <c r="H206" s="70"/>
      <c r="I206" s="70"/>
      <c r="J206" s="71"/>
      <c r="K206" s="72"/>
      <c r="L206" s="72"/>
      <c r="M206" s="72"/>
      <c r="N206" s="72"/>
      <c r="O206" s="72"/>
      <c r="P206" s="72"/>
      <c r="Q206" s="72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</row>
    <row r="207" spans="1:30" ht="18" customHeight="1" x14ac:dyDescent="0.2">
      <c r="A207" s="80" t="s">
        <v>335</v>
      </c>
      <c r="B207" s="81"/>
      <c r="C207" s="81"/>
      <c r="D207" s="81"/>
      <c r="E207" s="81"/>
      <c r="F207" s="82"/>
      <c r="G207" s="70"/>
      <c r="H207" s="70"/>
      <c r="I207" s="70"/>
      <c r="J207" s="71"/>
      <c r="K207" s="72"/>
      <c r="L207" s="72"/>
      <c r="M207" s="72"/>
      <c r="N207" s="72"/>
      <c r="O207" s="72"/>
      <c r="P207" s="72"/>
      <c r="Q207" s="72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</row>
    <row r="208" spans="1:30" ht="18" customHeight="1" x14ac:dyDescent="0.2">
      <c r="A208" s="80" t="s">
        <v>336</v>
      </c>
      <c r="B208" s="81"/>
      <c r="C208" s="81"/>
      <c r="D208" s="81"/>
      <c r="E208" s="81"/>
      <c r="F208" s="82"/>
      <c r="G208" s="70"/>
      <c r="H208" s="70"/>
      <c r="I208" s="70"/>
      <c r="J208" s="71"/>
      <c r="K208" s="72"/>
      <c r="L208" s="72"/>
      <c r="M208" s="72"/>
      <c r="N208" s="72"/>
      <c r="O208" s="72"/>
      <c r="P208" s="72"/>
      <c r="Q208" s="72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</row>
    <row r="209" spans="1:30" ht="18" customHeight="1" x14ac:dyDescent="0.2">
      <c r="A209" s="80" t="s">
        <v>337</v>
      </c>
      <c r="B209" s="81"/>
      <c r="C209" s="81"/>
      <c r="D209" s="81"/>
      <c r="E209" s="81"/>
      <c r="F209" s="82"/>
      <c r="G209" s="70"/>
      <c r="H209" s="70"/>
      <c r="I209" s="70"/>
      <c r="J209" s="71"/>
      <c r="K209" s="72"/>
      <c r="L209" s="72"/>
      <c r="M209" s="72"/>
      <c r="N209" s="72"/>
      <c r="O209" s="72"/>
      <c r="P209" s="72"/>
      <c r="Q209" s="72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</row>
    <row r="210" spans="1:30" ht="18" customHeight="1" x14ac:dyDescent="0.2">
      <c r="A210" s="80" t="s">
        <v>338</v>
      </c>
      <c r="B210" s="81"/>
      <c r="C210" s="81"/>
      <c r="D210" s="81"/>
      <c r="E210" s="81"/>
      <c r="F210" s="82"/>
      <c r="G210" s="70"/>
      <c r="H210" s="70"/>
      <c r="I210" s="70"/>
      <c r="J210" s="71"/>
      <c r="K210" s="72"/>
      <c r="L210" s="72"/>
      <c r="M210" s="72"/>
      <c r="N210" s="72"/>
      <c r="O210" s="72"/>
      <c r="P210" s="72"/>
      <c r="Q210" s="72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</row>
    <row r="211" spans="1:30" ht="18" customHeight="1" x14ac:dyDescent="0.2">
      <c r="A211" s="80" t="s">
        <v>339</v>
      </c>
      <c r="B211" s="81"/>
      <c r="C211" s="81"/>
      <c r="D211" s="81"/>
      <c r="E211" s="81"/>
      <c r="F211" s="82"/>
      <c r="G211" s="70"/>
      <c r="H211" s="70"/>
      <c r="I211" s="70"/>
      <c r="J211" s="71"/>
      <c r="K211" s="72"/>
      <c r="L211" s="72"/>
      <c r="M211" s="72"/>
      <c r="N211" s="72"/>
      <c r="O211" s="72"/>
      <c r="P211" s="72"/>
      <c r="Q211" s="72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</row>
    <row r="212" spans="1:30" ht="30.2" customHeight="1" thickBot="1" x14ac:dyDescent="0.25">
      <c r="A212" s="83" t="s">
        <v>340</v>
      </c>
      <c r="B212" s="84"/>
      <c r="C212" s="84"/>
      <c r="D212" s="84"/>
      <c r="E212" s="84"/>
      <c r="F212" s="85"/>
      <c r="G212" s="70"/>
      <c r="H212" s="70"/>
      <c r="I212" s="70"/>
      <c r="J212" s="71"/>
      <c r="K212" s="72"/>
      <c r="L212" s="72"/>
      <c r="M212" s="72"/>
      <c r="N212" s="72"/>
      <c r="O212" s="72"/>
      <c r="P212" s="72"/>
      <c r="Q212" s="72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</row>
    <row r="213" spans="1:30" ht="14.25" x14ac:dyDescent="0.2">
      <c r="A213" s="45"/>
      <c r="B213" s="46"/>
      <c r="C213" s="46"/>
      <c r="D213" s="46"/>
      <c r="E213" s="46"/>
      <c r="F213" s="45"/>
      <c r="G213" s="46"/>
      <c r="H213" s="46"/>
      <c r="I213" s="46"/>
      <c r="J213" s="73"/>
      <c r="K213" s="74"/>
      <c r="L213" s="74"/>
      <c r="M213" s="74"/>
      <c r="N213" s="74"/>
      <c r="O213" s="74"/>
      <c r="P213" s="74"/>
      <c r="Q213" s="74"/>
    </row>
    <row r="214" spans="1:30" ht="14.25" x14ac:dyDescent="0.2">
      <c r="A214" s="45"/>
      <c r="B214" s="46"/>
      <c r="C214" s="46"/>
      <c r="D214" s="46"/>
      <c r="E214" s="46"/>
      <c r="F214" s="45"/>
      <c r="G214" s="46"/>
      <c r="H214" s="46"/>
      <c r="I214" s="46"/>
      <c r="J214" s="73"/>
      <c r="K214" s="74"/>
      <c r="L214" s="74"/>
      <c r="M214" s="74"/>
      <c r="N214" s="74"/>
      <c r="O214" s="74"/>
      <c r="P214" s="74"/>
      <c r="Q214" s="74"/>
    </row>
    <row r="215" spans="1:30" ht="14.25" x14ac:dyDescent="0.2">
      <c r="A215" s="45"/>
      <c r="B215" s="46"/>
      <c r="C215" s="46"/>
      <c r="D215" s="46"/>
      <c r="E215" s="46"/>
      <c r="F215" s="45"/>
      <c r="G215" s="46"/>
      <c r="H215" s="46"/>
      <c r="I215" s="46"/>
      <c r="J215" s="73"/>
      <c r="K215" s="74"/>
      <c r="L215" s="74"/>
      <c r="M215" s="74"/>
      <c r="N215" s="74"/>
      <c r="O215" s="74"/>
      <c r="P215" s="74"/>
      <c r="Q215" s="74"/>
    </row>
    <row r="216" spans="1:30" ht="14.25" x14ac:dyDescent="0.2">
      <c r="A216" s="45"/>
      <c r="B216" s="46"/>
      <c r="C216" s="46"/>
      <c r="D216" s="46"/>
      <c r="E216" s="46"/>
      <c r="F216" s="45"/>
      <c r="G216" s="46"/>
      <c r="H216" s="46"/>
      <c r="I216" s="46"/>
      <c r="J216" s="73"/>
      <c r="K216" s="74"/>
      <c r="L216" s="74"/>
      <c r="M216" s="74"/>
      <c r="N216" s="74"/>
      <c r="O216" s="74"/>
      <c r="P216" s="74"/>
      <c r="Q216" s="74"/>
    </row>
    <row r="217" spans="1:30" ht="14.25" x14ac:dyDescent="0.2">
      <c r="A217" s="75"/>
      <c r="B217" s="76"/>
      <c r="C217" s="76"/>
      <c r="D217" s="76"/>
      <c r="E217" s="76"/>
      <c r="F217" s="75"/>
      <c r="G217" s="76"/>
      <c r="H217" s="76"/>
      <c r="I217" s="76"/>
    </row>
    <row r="218" spans="1:30" ht="14.25" x14ac:dyDescent="0.2">
      <c r="A218" s="75"/>
      <c r="B218" s="76"/>
      <c r="C218" s="76"/>
      <c r="D218" s="76"/>
      <c r="E218" s="76"/>
      <c r="F218" s="75"/>
      <c r="G218" s="76"/>
      <c r="H218" s="76"/>
      <c r="I218" s="76"/>
    </row>
    <row r="219" spans="1:30" ht="14.25" x14ac:dyDescent="0.2">
      <c r="A219" s="75"/>
      <c r="B219" s="76"/>
      <c r="C219" s="76"/>
      <c r="D219" s="76"/>
      <c r="E219" s="76"/>
      <c r="F219" s="75"/>
      <c r="G219" s="76"/>
      <c r="H219" s="76"/>
      <c r="I219" s="76"/>
    </row>
    <row r="220" spans="1:30" ht="14.25" x14ac:dyDescent="0.2">
      <c r="A220" s="75"/>
      <c r="B220" s="76"/>
      <c r="C220" s="76"/>
      <c r="D220" s="76"/>
      <c r="E220" s="76"/>
      <c r="F220" s="75"/>
      <c r="G220" s="76"/>
      <c r="H220" s="76"/>
      <c r="I220" s="76"/>
    </row>
    <row r="221" spans="1:30" ht="14.25" x14ac:dyDescent="0.2">
      <c r="A221" s="75"/>
      <c r="B221" s="76"/>
      <c r="C221" s="76"/>
      <c r="D221" s="76"/>
      <c r="E221" s="76"/>
      <c r="F221" s="75"/>
      <c r="G221" s="76"/>
      <c r="H221" s="76"/>
      <c r="I221" s="76"/>
    </row>
    <row r="222" spans="1:30" ht="14.25" x14ac:dyDescent="0.2">
      <c r="A222" s="75"/>
      <c r="B222" s="76"/>
      <c r="C222" s="76"/>
      <c r="D222" s="76"/>
      <c r="E222" s="76"/>
      <c r="F222" s="75"/>
      <c r="G222" s="76"/>
      <c r="H222" s="76"/>
      <c r="I222" s="76"/>
    </row>
    <row r="223" spans="1:30" ht="14.25" x14ac:dyDescent="0.2">
      <c r="A223" s="75"/>
      <c r="B223" s="76"/>
      <c r="C223" s="76"/>
      <c r="D223" s="76"/>
      <c r="E223" s="76"/>
      <c r="F223" s="75"/>
      <c r="G223" s="76"/>
      <c r="H223" s="76"/>
      <c r="I223" s="76"/>
    </row>
    <row r="224" spans="1:30" ht="14.25" x14ac:dyDescent="0.2">
      <c r="A224" s="75"/>
      <c r="B224" s="76"/>
      <c r="C224" s="76"/>
      <c r="D224" s="76"/>
      <c r="E224" s="76"/>
      <c r="F224" s="75"/>
      <c r="G224" s="76"/>
      <c r="H224" s="76"/>
      <c r="I224" s="76"/>
    </row>
    <row r="225" spans="1:30" s="77" customFormat="1" ht="14.25" x14ac:dyDescent="0.2">
      <c r="A225" s="75"/>
      <c r="B225" s="76"/>
      <c r="C225" s="76"/>
      <c r="D225" s="76"/>
      <c r="E225" s="76"/>
      <c r="F225" s="75"/>
      <c r="G225" s="76"/>
      <c r="H225" s="76"/>
      <c r="I225" s="7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77" customFormat="1" ht="14.25" x14ac:dyDescent="0.2">
      <c r="A226" s="75"/>
      <c r="B226" s="76"/>
      <c r="C226" s="76"/>
      <c r="D226" s="76"/>
      <c r="E226" s="76"/>
      <c r="F226" s="75"/>
      <c r="G226" s="76"/>
      <c r="H226" s="76"/>
      <c r="I226" s="7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77" customFormat="1" ht="14.25" x14ac:dyDescent="0.2">
      <c r="A227" s="75"/>
      <c r="B227" s="76"/>
      <c r="C227" s="76"/>
      <c r="D227" s="76"/>
      <c r="E227" s="76"/>
      <c r="F227" s="75"/>
      <c r="G227" s="76"/>
      <c r="H227" s="76"/>
      <c r="I227" s="7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77" customFormat="1" ht="14.25" x14ac:dyDescent="0.2">
      <c r="A228" s="75"/>
      <c r="B228" s="76"/>
      <c r="C228" s="76"/>
      <c r="D228" s="76"/>
      <c r="E228" s="76"/>
      <c r="F228" s="75"/>
      <c r="G228" s="76"/>
      <c r="H228" s="76"/>
      <c r="I228" s="7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77" customFormat="1" ht="14.25" x14ac:dyDescent="0.2">
      <c r="A229" s="75"/>
      <c r="B229" s="76"/>
      <c r="C229" s="76"/>
      <c r="D229" s="76"/>
      <c r="E229" s="76"/>
      <c r="F229" s="75"/>
      <c r="G229" s="76"/>
      <c r="H229" s="76"/>
      <c r="I229" s="7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77" customFormat="1" ht="14.25" x14ac:dyDescent="0.2">
      <c r="A230" s="75"/>
      <c r="B230" s="76"/>
      <c r="C230" s="76"/>
      <c r="D230" s="76"/>
      <c r="E230" s="76"/>
      <c r="F230" s="75"/>
      <c r="G230" s="76"/>
      <c r="H230" s="76"/>
      <c r="I230" s="7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77" customFormat="1" ht="14.25" x14ac:dyDescent="0.2">
      <c r="A231" s="75"/>
      <c r="B231" s="76"/>
      <c r="C231" s="76"/>
      <c r="D231" s="76"/>
      <c r="E231" s="76"/>
      <c r="F231" s="75"/>
      <c r="G231" s="76"/>
      <c r="H231" s="76"/>
      <c r="I231" s="7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77" customFormat="1" ht="14.25" x14ac:dyDescent="0.2">
      <c r="A232" s="75"/>
      <c r="B232" s="76"/>
      <c r="C232" s="76"/>
      <c r="D232" s="76"/>
      <c r="E232" s="76"/>
      <c r="F232" s="75"/>
      <c r="G232" s="76"/>
      <c r="H232" s="76"/>
      <c r="I232" s="7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77" customFormat="1" ht="14.25" x14ac:dyDescent="0.2">
      <c r="A233" s="75"/>
      <c r="B233" s="76"/>
      <c r="C233" s="76"/>
      <c r="D233" s="76"/>
      <c r="E233" s="76"/>
      <c r="F233" s="75"/>
      <c r="G233" s="76"/>
      <c r="H233" s="76"/>
      <c r="I233" s="7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77" customFormat="1" ht="14.25" x14ac:dyDescent="0.2">
      <c r="A234" s="75"/>
      <c r="B234" s="76"/>
      <c r="C234" s="76"/>
      <c r="D234" s="76"/>
      <c r="E234" s="76"/>
      <c r="F234" s="75"/>
      <c r="G234" s="76"/>
      <c r="H234" s="76"/>
      <c r="I234" s="7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77" customFormat="1" ht="14.25" x14ac:dyDescent="0.2">
      <c r="A235" s="75"/>
      <c r="B235" s="76"/>
      <c r="C235" s="76"/>
      <c r="D235" s="76"/>
      <c r="E235" s="76"/>
      <c r="F235" s="75"/>
      <c r="G235" s="76"/>
      <c r="H235" s="76"/>
      <c r="I235" s="7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77" customFormat="1" ht="14.25" x14ac:dyDescent="0.2">
      <c r="A236" s="75"/>
      <c r="B236" s="76"/>
      <c r="C236" s="76"/>
      <c r="D236" s="76"/>
      <c r="E236" s="76"/>
      <c r="F236" s="75"/>
      <c r="G236" s="76"/>
      <c r="H236" s="76"/>
      <c r="I236" s="7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77" customFormat="1" ht="14.25" x14ac:dyDescent="0.2">
      <c r="A237" s="75"/>
      <c r="B237" s="76"/>
      <c r="C237" s="76"/>
      <c r="D237" s="76"/>
      <c r="E237" s="76"/>
      <c r="F237" s="75"/>
      <c r="G237" s="76"/>
      <c r="H237" s="76"/>
      <c r="I237" s="7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77" customFormat="1" ht="14.25" x14ac:dyDescent="0.2">
      <c r="A238" s="75"/>
      <c r="B238" s="76"/>
      <c r="C238" s="76"/>
      <c r="D238" s="76"/>
      <c r="E238" s="76"/>
      <c r="F238" s="75"/>
      <c r="G238" s="76"/>
      <c r="H238" s="76"/>
      <c r="I238" s="7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77" customFormat="1" ht="14.25" x14ac:dyDescent="0.2">
      <c r="A239" s="75"/>
      <c r="B239" s="76"/>
      <c r="C239" s="76"/>
      <c r="D239" s="76"/>
      <c r="E239" s="76"/>
      <c r="F239" s="75"/>
      <c r="G239" s="76"/>
      <c r="H239" s="76"/>
      <c r="I239" s="7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77" customFormat="1" ht="14.25" x14ac:dyDescent="0.2">
      <c r="A240" s="75"/>
      <c r="B240" s="76"/>
      <c r="C240" s="76"/>
      <c r="D240" s="76"/>
      <c r="E240" s="76"/>
      <c r="F240" s="75"/>
      <c r="G240" s="76"/>
      <c r="H240" s="76"/>
      <c r="I240" s="7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77" customFormat="1" ht="14.25" x14ac:dyDescent="0.2">
      <c r="A241" s="75"/>
      <c r="B241" s="76"/>
      <c r="C241" s="76"/>
      <c r="D241" s="76"/>
      <c r="E241" s="76"/>
      <c r="F241" s="75"/>
      <c r="G241" s="76"/>
      <c r="H241" s="76"/>
      <c r="I241" s="7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77" customFormat="1" ht="14.25" x14ac:dyDescent="0.2">
      <c r="A242" s="75"/>
      <c r="B242" s="76"/>
      <c r="C242" s="76"/>
      <c r="D242" s="76"/>
      <c r="E242" s="76"/>
      <c r="F242" s="75"/>
      <c r="G242" s="76"/>
      <c r="H242" s="76"/>
      <c r="I242" s="7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77" customFormat="1" ht="14.25" x14ac:dyDescent="0.2">
      <c r="A243" s="75"/>
      <c r="B243" s="76"/>
      <c r="C243" s="76"/>
      <c r="D243" s="76"/>
      <c r="E243" s="76"/>
      <c r="F243" s="75"/>
      <c r="G243" s="76"/>
      <c r="H243" s="76"/>
      <c r="I243" s="7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77" customFormat="1" ht="14.25" x14ac:dyDescent="0.2">
      <c r="A244" s="75"/>
      <c r="B244" s="76"/>
      <c r="C244" s="76"/>
      <c r="D244" s="76"/>
      <c r="E244" s="76"/>
      <c r="F244" s="75"/>
      <c r="G244" s="76"/>
      <c r="H244" s="76"/>
      <c r="I244" s="7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77" customFormat="1" ht="14.25" x14ac:dyDescent="0.2">
      <c r="A245" s="75"/>
      <c r="B245" s="76"/>
      <c r="C245" s="76"/>
      <c r="D245" s="76"/>
      <c r="E245" s="76"/>
      <c r="F245" s="75"/>
      <c r="G245" s="76"/>
      <c r="H245" s="76"/>
      <c r="I245" s="7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77" customFormat="1" ht="14.25" x14ac:dyDescent="0.2">
      <c r="A246" s="75"/>
      <c r="B246" s="76"/>
      <c r="C246" s="76"/>
      <c r="D246" s="76"/>
      <c r="E246" s="76"/>
      <c r="F246" s="75"/>
      <c r="G246" s="76"/>
      <c r="H246" s="76"/>
      <c r="I246" s="7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77" customFormat="1" ht="14.25" x14ac:dyDescent="0.2">
      <c r="A247" s="75"/>
      <c r="B247" s="76"/>
      <c r="C247" s="76"/>
      <c r="D247" s="76"/>
      <c r="E247" s="76"/>
      <c r="F247" s="75"/>
      <c r="G247" s="76"/>
      <c r="H247" s="76"/>
      <c r="I247" s="7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77" customFormat="1" ht="14.25" x14ac:dyDescent="0.2">
      <c r="A248" s="75"/>
      <c r="B248" s="76"/>
      <c r="C248" s="76"/>
      <c r="D248" s="76"/>
      <c r="E248" s="76"/>
      <c r="F248" s="75"/>
      <c r="G248" s="76"/>
      <c r="H248" s="76"/>
      <c r="I248" s="7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77" customFormat="1" ht="14.25" x14ac:dyDescent="0.2">
      <c r="A249" s="75"/>
      <c r="B249" s="76"/>
      <c r="C249" s="76"/>
      <c r="D249" s="76"/>
      <c r="E249" s="76"/>
      <c r="F249" s="75"/>
      <c r="G249" s="76"/>
      <c r="H249" s="76"/>
      <c r="I249" s="7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77" customFormat="1" ht="14.25" x14ac:dyDescent="0.2">
      <c r="A250" s="75"/>
      <c r="B250" s="76"/>
      <c r="C250" s="76"/>
      <c r="D250" s="76"/>
      <c r="E250" s="76"/>
      <c r="F250" s="75"/>
      <c r="G250" s="76"/>
      <c r="H250" s="76"/>
      <c r="I250" s="7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77" customFormat="1" ht="14.25" x14ac:dyDescent="0.2">
      <c r="A251" s="75"/>
      <c r="B251" s="76"/>
      <c r="C251" s="76"/>
      <c r="D251" s="76"/>
      <c r="E251" s="76"/>
      <c r="F251" s="75"/>
      <c r="G251" s="76"/>
      <c r="H251" s="76"/>
      <c r="I251" s="7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s="77" customFormat="1" ht="14.25" x14ac:dyDescent="0.2">
      <c r="A252" s="75"/>
      <c r="B252" s="76"/>
      <c r="C252" s="76"/>
      <c r="D252" s="76"/>
      <c r="E252" s="76"/>
      <c r="F252" s="75"/>
      <c r="G252" s="76"/>
      <c r="H252" s="76"/>
      <c r="I252" s="7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s="77" customFormat="1" ht="14.25" x14ac:dyDescent="0.2">
      <c r="A253" s="75"/>
      <c r="B253" s="76"/>
      <c r="C253" s="76"/>
      <c r="D253" s="76"/>
      <c r="E253" s="76"/>
      <c r="F253" s="75"/>
      <c r="G253" s="76"/>
      <c r="H253" s="76"/>
      <c r="I253" s="7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s="77" customFormat="1" ht="14.25" x14ac:dyDescent="0.2">
      <c r="A254" s="75"/>
      <c r="B254" s="76"/>
      <c r="C254" s="76"/>
      <c r="D254" s="76"/>
      <c r="E254" s="76"/>
      <c r="F254" s="75"/>
      <c r="G254" s="76"/>
      <c r="H254" s="76"/>
      <c r="I254" s="7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s="77" customFormat="1" ht="14.25" x14ac:dyDescent="0.2">
      <c r="A255" s="75"/>
      <c r="B255" s="76"/>
      <c r="C255" s="76"/>
      <c r="D255" s="76"/>
      <c r="E255" s="76"/>
      <c r="F255" s="75"/>
      <c r="G255" s="76"/>
      <c r="H255" s="76"/>
      <c r="I255" s="7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s="77" customFormat="1" ht="14.25" x14ac:dyDescent="0.2">
      <c r="A256" s="75"/>
      <c r="B256" s="76"/>
      <c r="C256" s="76"/>
      <c r="D256" s="76"/>
      <c r="E256" s="76"/>
      <c r="F256" s="75"/>
      <c r="G256" s="76"/>
      <c r="H256" s="76"/>
      <c r="I256" s="7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s="77" customFormat="1" ht="14.25" x14ac:dyDescent="0.2">
      <c r="A257" s="75"/>
      <c r="B257" s="76"/>
      <c r="C257" s="76"/>
      <c r="D257" s="76"/>
      <c r="E257" s="76"/>
      <c r="F257" s="75"/>
      <c r="G257" s="76"/>
      <c r="H257" s="76"/>
      <c r="I257" s="7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s="77" customFormat="1" ht="14.25" x14ac:dyDescent="0.2">
      <c r="A258" s="75"/>
      <c r="B258" s="76"/>
      <c r="C258" s="76"/>
      <c r="D258" s="76"/>
      <c r="E258" s="76"/>
      <c r="F258" s="75"/>
      <c r="G258" s="76"/>
      <c r="H258" s="76"/>
      <c r="I258" s="7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s="77" customFormat="1" ht="14.25" x14ac:dyDescent="0.2">
      <c r="A259" s="75"/>
      <c r="B259" s="76"/>
      <c r="C259" s="76"/>
      <c r="D259" s="76"/>
      <c r="E259" s="76"/>
      <c r="F259" s="75"/>
      <c r="G259" s="76"/>
      <c r="H259" s="76"/>
      <c r="I259" s="7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s="77" customFormat="1" ht="14.25" x14ac:dyDescent="0.2">
      <c r="A260" s="75"/>
      <c r="B260" s="76"/>
      <c r="C260" s="76"/>
      <c r="D260" s="76"/>
      <c r="E260" s="76"/>
      <c r="F260" s="75"/>
      <c r="G260" s="76"/>
      <c r="H260" s="76"/>
      <c r="I260" s="7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s="77" customFormat="1" ht="14.25" x14ac:dyDescent="0.2">
      <c r="A261" s="75"/>
      <c r="B261" s="76"/>
      <c r="C261" s="76"/>
      <c r="D261" s="76"/>
      <c r="E261" s="76"/>
      <c r="F261" s="75"/>
      <c r="G261" s="76"/>
      <c r="H261" s="76"/>
      <c r="I261" s="7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s="77" customFormat="1" ht="14.25" x14ac:dyDescent="0.2">
      <c r="A262" s="75"/>
      <c r="B262" s="76"/>
      <c r="C262" s="76"/>
      <c r="D262" s="76"/>
      <c r="E262" s="76"/>
      <c r="F262" s="75"/>
      <c r="G262" s="76"/>
      <c r="H262" s="76"/>
      <c r="I262" s="7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s="77" customFormat="1" ht="14.25" x14ac:dyDescent="0.2">
      <c r="A263" s="75"/>
      <c r="B263" s="76"/>
      <c r="C263" s="76"/>
      <c r="D263" s="76"/>
      <c r="E263" s="76"/>
      <c r="F263" s="75"/>
      <c r="G263" s="76"/>
      <c r="H263" s="76"/>
      <c r="I263" s="7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s="77" customFormat="1" ht="14.25" x14ac:dyDescent="0.2">
      <c r="A264" s="75"/>
      <c r="B264" s="76"/>
      <c r="C264" s="76"/>
      <c r="D264" s="76"/>
      <c r="E264" s="76"/>
      <c r="F264" s="75"/>
      <c r="G264" s="76"/>
      <c r="H264" s="76"/>
      <c r="I264" s="7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s="77" customFormat="1" ht="14.25" x14ac:dyDescent="0.2">
      <c r="A265" s="75"/>
      <c r="B265" s="76"/>
      <c r="C265" s="76"/>
      <c r="D265" s="76"/>
      <c r="E265" s="76"/>
      <c r="F265" s="75"/>
      <c r="G265" s="76"/>
      <c r="H265" s="76"/>
      <c r="I265" s="7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s="77" customFormat="1" ht="14.25" x14ac:dyDescent="0.2">
      <c r="A266" s="75"/>
      <c r="B266" s="76"/>
      <c r="C266" s="76"/>
      <c r="D266" s="76"/>
      <c r="E266" s="76"/>
      <c r="F266" s="75"/>
      <c r="G266" s="76"/>
      <c r="H266" s="76"/>
      <c r="I266" s="7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s="77" customFormat="1" ht="14.25" x14ac:dyDescent="0.2">
      <c r="A267" s="75"/>
      <c r="B267" s="76"/>
      <c r="C267" s="76"/>
      <c r="D267" s="76"/>
      <c r="E267" s="76"/>
      <c r="F267" s="75"/>
      <c r="G267" s="76"/>
      <c r="H267" s="76"/>
      <c r="I267" s="7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s="77" customFormat="1" ht="14.25" x14ac:dyDescent="0.2">
      <c r="A268" s="75"/>
      <c r="B268" s="76"/>
      <c r="C268" s="76"/>
      <c r="D268" s="76"/>
      <c r="E268" s="76"/>
      <c r="F268" s="75"/>
      <c r="G268" s="76"/>
      <c r="H268" s="76"/>
      <c r="I268" s="7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s="77" customFormat="1" ht="14.25" x14ac:dyDescent="0.2">
      <c r="A269" s="75"/>
      <c r="B269" s="76"/>
      <c r="C269" s="76"/>
      <c r="D269" s="76"/>
      <c r="E269" s="76"/>
      <c r="F269" s="75"/>
      <c r="G269" s="76"/>
      <c r="H269" s="76"/>
      <c r="I269" s="7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s="77" customFormat="1" ht="14.25" x14ac:dyDescent="0.2">
      <c r="A270" s="75"/>
      <c r="B270" s="76"/>
      <c r="C270" s="76"/>
      <c r="D270" s="76"/>
      <c r="E270" s="76"/>
      <c r="F270" s="75"/>
      <c r="G270" s="76"/>
      <c r="H270" s="76"/>
      <c r="I270" s="7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s="77" customFormat="1" ht="14.25" x14ac:dyDescent="0.2">
      <c r="A271" s="75"/>
      <c r="B271" s="76"/>
      <c r="C271" s="76"/>
      <c r="D271" s="76"/>
      <c r="E271" s="76"/>
      <c r="F271" s="75"/>
      <c r="G271" s="76"/>
      <c r="H271" s="76"/>
      <c r="I271" s="7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s="77" customFormat="1" ht="14.25" x14ac:dyDescent="0.2">
      <c r="A272" s="75"/>
      <c r="B272" s="76"/>
      <c r="C272" s="76"/>
      <c r="D272" s="76"/>
      <c r="E272" s="76"/>
      <c r="F272" s="75"/>
      <c r="G272" s="76"/>
      <c r="H272" s="76"/>
      <c r="I272" s="7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s="77" customFormat="1" ht="14.25" x14ac:dyDescent="0.2">
      <c r="A273" s="75"/>
      <c r="B273" s="76"/>
      <c r="C273" s="76"/>
      <c r="D273" s="76"/>
      <c r="E273" s="76"/>
      <c r="F273" s="75"/>
      <c r="G273" s="76"/>
      <c r="H273" s="76"/>
      <c r="I273" s="7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s="77" customFormat="1" ht="14.25" x14ac:dyDescent="0.2">
      <c r="A274" s="75"/>
      <c r="B274" s="76"/>
      <c r="C274" s="76"/>
      <c r="D274" s="76"/>
      <c r="E274" s="76"/>
      <c r="F274" s="75"/>
      <c r="G274" s="76"/>
      <c r="H274" s="76"/>
      <c r="I274" s="7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s="77" customFormat="1" ht="14.25" x14ac:dyDescent="0.2">
      <c r="A275" s="75"/>
      <c r="B275" s="76"/>
      <c r="C275" s="76"/>
      <c r="D275" s="76"/>
      <c r="E275" s="76"/>
      <c r="F275" s="75"/>
      <c r="G275" s="76"/>
      <c r="H275" s="76"/>
      <c r="I275" s="7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s="77" customFormat="1" ht="14.25" x14ac:dyDescent="0.2">
      <c r="A276" s="75"/>
      <c r="B276" s="76"/>
      <c r="C276" s="76"/>
      <c r="D276" s="76"/>
      <c r="E276" s="76"/>
      <c r="F276" s="75"/>
      <c r="G276" s="76"/>
      <c r="H276" s="76"/>
      <c r="I276" s="7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s="77" customFormat="1" ht="14.25" x14ac:dyDescent="0.2">
      <c r="A277" s="75"/>
      <c r="B277" s="76"/>
      <c r="C277" s="76"/>
      <c r="D277" s="76"/>
      <c r="E277" s="76"/>
      <c r="F277" s="75"/>
      <c r="G277" s="76"/>
      <c r="H277" s="76"/>
      <c r="I277" s="7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s="77" customFormat="1" ht="14.25" x14ac:dyDescent="0.2">
      <c r="A278" s="75"/>
      <c r="B278" s="76"/>
      <c r="C278" s="76"/>
      <c r="D278" s="76"/>
      <c r="E278" s="76"/>
      <c r="F278" s="75"/>
      <c r="G278" s="76"/>
      <c r="H278" s="76"/>
      <c r="I278" s="7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s="77" customFormat="1" ht="14.25" x14ac:dyDescent="0.2">
      <c r="A279" s="75"/>
      <c r="B279" s="76"/>
      <c r="C279" s="76"/>
      <c r="D279" s="76"/>
      <c r="E279" s="76"/>
      <c r="F279" s="75"/>
      <c r="G279" s="76"/>
      <c r="H279" s="76"/>
      <c r="I279" s="7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s="77" customFormat="1" ht="14.25" x14ac:dyDescent="0.2">
      <c r="A280" s="75"/>
      <c r="B280" s="76"/>
      <c r="C280" s="76"/>
      <c r="D280" s="76"/>
      <c r="E280" s="76"/>
      <c r="F280" s="75"/>
      <c r="G280" s="76"/>
      <c r="H280" s="76"/>
      <c r="I280" s="7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s="77" customFormat="1" ht="14.25" x14ac:dyDescent="0.2">
      <c r="A281" s="75"/>
      <c r="B281" s="76"/>
      <c r="C281" s="76"/>
      <c r="D281" s="76"/>
      <c r="E281" s="76"/>
      <c r="F281" s="75"/>
      <c r="G281" s="76"/>
      <c r="H281" s="76"/>
      <c r="I281" s="7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s="77" customFormat="1" ht="14.25" x14ac:dyDescent="0.2">
      <c r="A282" s="75"/>
      <c r="B282" s="76"/>
      <c r="C282" s="76"/>
      <c r="D282" s="76"/>
      <c r="E282" s="76"/>
      <c r="F282" s="75"/>
      <c r="G282" s="76"/>
      <c r="H282" s="76"/>
      <c r="I282" s="7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s="77" customFormat="1" ht="14.25" x14ac:dyDescent="0.2">
      <c r="A283" s="75"/>
      <c r="B283" s="76"/>
      <c r="C283" s="76"/>
      <c r="D283" s="76"/>
      <c r="E283" s="76"/>
      <c r="F283" s="75"/>
      <c r="G283" s="76"/>
      <c r="H283" s="76"/>
      <c r="I283" s="7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s="77" customFormat="1" ht="14.25" x14ac:dyDescent="0.2">
      <c r="A284" s="75"/>
      <c r="B284" s="76"/>
      <c r="C284" s="76"/>
      <c r="D284" s="76"/>
      <c r="E284" s="76"/>
      <c r="F284" s="75"/>
      <c r="G284" s="76"/>
      <c r="H284" s="76"/>
      <c r="I284" s="7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s="77" customFormat="1" ht="14.25" x14ac:dyDescent="0.2">
      <c r="A285" s="75"/>
      <c r="B285" s="76"/>
      <c r="C285" s="76"/>
      <c r="D285" s="76"/>
      <c r="E285" s="76"/>
      <c r="F285" s="75"/>
      <c r="G285" s="76"/>
      <c r="H285" s="76"/>
      <c r="I285" s="7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s="77" customFormat="1" ht="14.25" x14ac:dyDescent="0.2">
      <c r="A286" s="75"/>
      <c r="B286" s="76"/>
      <c r="C286" s="76"/>
      <c r="D286" s="76"/>
      <c r="E286" s="76"/>
      <c r="F286" s="75"/>
      <c r="G286" s="76"/>
      <c r="H286" s="76"/>
      <c r="I286" s="7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s="77" customFormat="1" ht="14.25" x14ac:dyDescent="0.2">
      <c r="A287" s="75"/>
      <c r="B287" s="76"/>
      <c r="C287" s="76"/>
      <c r="D287" s="76"/>
      <c r="E287" s="76"/>
      <c r="F287" s="75"/>
      <c r="G287" s="76"/>
      <c r="H287" s="76"/>
      <c r="I287" s="7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s="77" customFormat="1" ht="14.25" x14ac:dyDescent="0.2">
      <c r="A288" s="75"/>
      <c r="B288" s="76"/>
      <c r="C288" s="76"/>
      <c r="D288" s="76"/>
      <c r="E288" s="76"/>
      <c r="F288" s="75"/>
      <c r="G288" s="76"/>
      <c r="H288" s="76"/>
      <c r="I288" s="7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s="77" customFormat="1" ht="14.25" x14ac:dyDescent="0.2">
      <c r="A289" s="75"/>
      <c r="B289" s="76"/>
      <c r="C289" s="76"/>
      <c r="D289" s="76"/>
      <c r="E289" s="76"/>
      <c r="F289" s="75"/>
      <c r="G289" s="76"/>
      <c r="H289" s="76"/>
      <c r="I289" s="7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s="77" customFormat="1" ht="14.25" x14ac:dyDescent="0.2">
      <c r="A290" s="75"/>
      <c r="B290" s="76"/>
      <c r="C290" s="76"/>
      <c r="D290" s="76"/>
      <c r="E290" s="76"/>
      <c r="F290" s="75"/>
      <c r="G290" s="76"/>
      <c r="H290" s="76"/>
      <c r="I290" s="7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s="77" customFormat="1" ht="14.25" x14ac:dyDescent="0.2">
      <c r="A291" s="75"/>
      <c r="B291" s="76"/>
      <c r="C291" s="76"/>
      <c r="D291" s="76"/>
      <c r="E291" s="76"/>
      <c r="F291" s="75"/>
      <c r="G291" s="76"/>
      <c r="H291" s="76"/>
      <c r="I291" s="7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s="77" customFormat="1" ht="14.25" x14ac:dyDescent="0.2">
      <c r="A292" s="75"/>
      <c r="B292" s="76"/>
      <c r="C292" s="76"/>
      <c r="D292" s="76"/>
      <c r="E292" s="76"/>
      <c r="F292" s="75"/>
      <c r="G292" s="76"/>
      <c r="H292" s="76"/>
      <c r="I292" s="7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s="77" customFormat="1" ht="14.25" x14ac:dyDescent="0.2">
      <c r="A293" s="75"/>
      <c r="B293" s="76"/>
      <c r="C293" s="76"/>
      <c r="D293" s="76"/>
      <c r="E293" s="76"/>
      <c r="F293" s="75"/>
      <c r="G293" s="76"/>
      <c r="H293" s="76"/>
      <c r="I293" s="7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s="77" customFormat="1" ht="14.25" x14ac:dyDescent="0.2">
      <c r="A294" s="75"/>
      <c r="B294" s="76"/>
      <c r="C294" s="76"/>
      <c r="D294" s="76"/>
      <c r="E294" s="76"/>
      <c r="F294" s="75"/>
      <c r="G294" s="76"/>
      <c r="H294" s="76"/>
      <c r="I294" s="7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s="77" customFormat="1" ht="14.25" x14ac:dyDescent="0.2">
      <c r="A295" s="75"/>
      <c r="B295" s="76"/>
      <c r="C295" s="76"/>
      <c r="D295" s="76"/>
      <c r="E295" s="76"/>
      <c r="F295" s="75"/>
      <c r="G295" s="76"/>
      <c r="H295" s="76"/>
      <c r="I295" s="7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s="77" customFormat="1" ht="14.25" x14ac:dyDescent="0.2">
      <c r="A296" s="75"/>
      <c r="B296" s="76"/>
      <c r="C296" s="76"/>
      <c r="D296" s="76"/>
      <c r="E296" s="76"/>
      <c r="F296" s="75"/>
      <c r="G296" s="76"/>
      <c r="H296" s="76"/>
      <c r="I296" s="7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s="77" customFormat="1" ht="14.25" x14ac:dyDescent="0.2">
      <c r="A297" s="75"/>
      <c r="B297" s="76"/>
      <c r="C297" s="76"/>
      <c r="D297" s="76"/>
      <c r="E297" s="76"/>
      <c r="F297" s="75"/>
      <c r="G297" s="76"/>
      <c r="H297" s="76"/>
      <c r="I297" s="7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s="77" customFormat="1" ht="14.25" x14ac:dyDescent="0.2">
      <c r="A298" s="75"/>
      <c r="B298" s="76"/>
      <c r="C298" s="76"/>
      <c r="D298" s="76"/>
      <c r="E298" s="76"/>
      <c r="F298" s="75"/>
      <c r="G298" s="76"/>
      <c r="H298" s="76"/>
      <c r="I298" s="7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s="77" customFormat="1" ht="14.25" x14ac:dyDescent="0.2">
      <c r="A299" s="75"/>
      <c r="B299" s="76"/>
      <c r="C299" s="76"/>
      <c r="D299" s="76"/>
      <c r="E299" s="76"/>
      <c r="F299" s="75"/>
      <c r="G299" s="76"/>
      <c r="H299" s="76"/>
      <c r="I299" s="7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s="77" customFormat="1" ht="14.25" x14ac:dyDescent="0.2">
      <c r="A300" s="75"/>
      <c r="B300" s="76"/>
      <c r="C300" s="76"/>
      <c r="D300" s="76"/>
      <c r="E300" s="76"/>
      <c r="F300" s="75"/>
      <c r="G300" s="76"/>
      <c r="H300" s="76"/>
      <c r="I300" s="7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s="77" customFormat="1" ht="14.25" x14ac:dyDescent="0.2">
      <c r="A301" s="75"/>
      <c r="B301" s="76"/>
      <c r="C301" s="76"/>
      <c r="D301" s="76"/>
      <c r="E301" s="76"/>
      <c r="F301" s="75"/>
      <c r="G301" s="76"/>
      <c r="H301" s="76"/>
      <c r="I301" s="7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s="77" customFormat="1" ht="14.25" x14ac:dyDescent="0.2">
      <c r="A302" s="75"/>
      <c r="B302" s="76"/>
      <c r="C302" s="76"/>
      <c r="D302" s="76"/>
      <c r="E302" s="76"/>
      <c r="F302" s="75"/>
      <c r="G302" s="76"/>
      <c r="H302" s="76"/>
      <c r="I302" s="7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s="77" customFormat="1" ht="14.25" x14ac:dyDescent="0.2">
      <c r="A303" s="75"/>
      <c r="B303" s="76"/>
      <c r="C303" s="76"/>
      <c r="D303" s="76"/>
      <c r="E303" s="76"/>
      <c r="F303" s="75"/>
      <c r="G303" s="76"/>
      <c r="H303" s="76"/>
      <c r="I303" s="7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s="77" customFormat="1" ht="14.25" x14ac:dyDescent="0.2">
      <c r="A304" s="75"/>
      <c r="B304" s="76"/>
      <c r="C304" s="76"/>
      <c r="D304" s="76"/>
      <c r="E304" s="76"/>
      <c r="F304" s="75"/>
      <c r="G304" s="76"/>
      <c r="H304" s="76"/>
      <c r="I304" s="7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s="77" customFormat="1" ht="14.25" x14ac:dyDescent="0.2">
      <c r="A305" s="75"/>
      <c r="B305" s="76"/>
      <c r="C305" s="76"/>
      <c r="D305" s="76"/>
      <c r="E305" s="76"/>
      <c r="F305" s="75"/>
      <c r="G305" s="76"/>
      <c r="H305" s="76"/>
      <c r="I305" s="7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s="77" customFormat="1" ht="14.25" x14ac:dyDescent="0.2">
      <c r="A306" s="75"/>
      <c r="B306" s="76"/>
      <c r="C306" s="76"/>
      <c r="D306" s="76"/>
      <c r="E306" s="76"/>
      <c r="F306" s="75"/>
      <c r="G306" s="76"/>
      <c r="H306" s="76"/>
      <c r="I306" s="7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s="77" customFormat="1" ht="14.25" x14ac:dyDescent="0.2">
      <c r="A307" s="75"/>
      <c r="B307" s="76"/>
      <c r="C307" s="76"/>
      <c r="D307" s="76"/>
      <c r="E307" s="76"/>
      <c r="F307" s="75"/>
      <c r="G307" s="76"/>
      <c r="H307" s="76"/>
      <c r="I307" s="7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s="77" customFormat="1" ht="14.25" x14ac:dyDescent="0.2">
      <c r="A308" s="75"/>
      <c r="B308" s="76"/>
      <c r="C308" s="76"/>
      <c r="D308" s="76"/>
      <c r="E308" s="76"/>
      <c r="F308" s="75"/>
      <c r="G308" s="76"/>
      <c r="H308" s="76"/>
      <c r="I308" s="7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s="77" customFormat="1" ht="14.25" x14ac:dyDescent="0.2">
      <c r="A309" s="75"/>
      <c r="B309" s="76"/>
      <c r="C309" s="76"/>
      <c r="D309" s="76"/>
      <c r="E309" s="76"/>
      <c r="F309" s="75"/>
      <c r="G309" s="76"/>
      <c r="H309" s="76"/>
      <c r="I309" s="7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s="77" customFormat="1" ht="14.25" x14ac:dyDescent="0.2">
      <c r="A310" s="75"/>
      <c r="B310" s="76"/>
      <c r="C310" s="76"/>
      <c r="D310" s="76"/>
      <c r="E310" s="76"/>
      <c r="F310" s="75"/>
      <c r="G310" s="76"/>
      <c r="H310" s="76"/>
      <c r="I310" s="7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s="77" customFormat="1" ht="14.25" x14ac:dyDescent="0.2">
      <c r="A311" s="75"/>
      <c r="B311" s="76"/>
      <c r="C311" s="76"/>
      <c r="D311" s="76"/>
      <c r="E311" s="76"/>
      <c r="F311" s="75"/>
      <c r="G311" s="76"/>
      <c r="H311" s="76"/>
      <c r="I311" s="7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s="77" customFormat="1" ht="14.25" x14ac:dyDescent="0.2">
      <c r="A312" s="75"/>
      <c r="B312" s="76"/>
      <c r="C312" s="76"/>
      <c r="D312" s="76"/>
      <c r="E312" s="76"/>
      <c r="F312" s="75"/>
      <c r="G312" s="76"/>
      <c r="H312" s="76"/>
      <c r="I312" s="7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s="77" customFormat="1" ht="14.25" x14ac:dyDescent="0.2">
      <c r="A313" s="75"/>
      <c r="B313" s="76"/>
      <c r="C313" s="76"/>
      <c r="D313" s="76"/>
      <c r="E313" s="76"/>
      <c r="F313" s="75"/>
      <c r="G313" s="76"/>
      <c r="H313" s="76"/>
      <c r="I313" s="7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s="77" customFormat="1" ht="14.25" x14ac:dyDescent="0.2">
      <c r="A314" s="75"/>
      <c r="B314" s="76"/>
      <c r="C314" s="76"/>
      <c r="D314" s="76"/>
      <c r="E314" s="76"/>
      <c r="F314" s="75"/>
      <c r="G314" s="76"/>
      <c r="H314" s="76"/>
      <c r="I314" s="7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s="77" customFormat="1" ht="14.25" x14ac:dyDescent="0.2">
      <c r="A315" s="75"/>
      <c r="B315" s="76"/>
      <c r="C315" s="76"/>
      <c r="D315" s="76"/>
      <c r="E315" s="76"/>
      <c r="F315" s="75"/>
      <c r="G315" s="76"/>
      <c r="H315" s="76"/>
      <c r="I315" s="7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s="77" customFormat="1" ht="14.25" x14ac:dyDescent="0.2">
      <c r="A316" s="75"/>
      <c r="B316" s="76"/>
      <c r="C316" s="76"/>
      <c r="D316" s="76"/>
      <c r="E316" s="76"/>
      <c r="F316" s="75"/>
      <c r="G316" s="76"/>
      <c r="H316" s="76"/>
      <c r="I316" s="7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s="77" customFormat="1" ht="14.25" x14ac:dyDescent="0.2">
      <c r="A317" s="75"/>
      <c r="B317" s="76"/>
      <c r="C317" s="76"/>
      <c r="D317" s="76"/>
      <c r="E317" s="76"/>
      <c r="F317" s="75"/>
      <c r="G317" s="76"/>
      <c r="H317" s="76"/>
      <c r="I317" s="7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s="77" customFormat="1" ht="14.25" x14ac:dyDescent="0.2">
      <c r="A318" s="75"/>
      <c r="B318" s="76"/>
      <c r="C318" s="76"/>
      <c r="D318" s="76"/>
      <c r="E318" s="76"/>
      <c r="F318" s="75"/>
      <c r="G318" s="76"/>
      <c r="H318" s="76"/>
      <c r="I318" s="7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s="77" customFormat="1" ht="14.25" x14ac:dyDescent="0.2">
      <c r="A319" s="75"/>
      <c r="B319" s="76"/>
      <c r="C319" s="76"/>
      <c r="D319" s="76"/>
      <c r="E319" s="76"/>
      <c r="F319" s="75"/>
      <c r="G319" s="76"/>
      <c r="H319" s="76"/>
      <c r="I319" s="7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s="77" customFormat="1" ht="14.25" x14ac:dyDescent="0.2">
      <c r="A320" s="75"/>
      <c r="B320" s="76"/>
      <c r="C320" s="76"/>
      <c r="D320" s="76"/>
      <c r="E320" s="76"/>
      <c r="F320" s="75"/>
      <c r="G320" s="76"/>
      <c r="H320" s="76"/>
      <c r="I320" s="7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s="77" customFormat="1" ht="14.25" x14ac:dyDescent="0.2">
      <c r="A321" s="75"/>
      <c r="B321" s="76"/>
      <c r="C321" s="76"/>
      <c r="D321" s="76"/>
      <c r="E321" s="76"/>
      <c r="F321" s="75"/>
      <c r="G321" s="76"/>
      <c r="H321" s="76"/>
      <c r="I321" s="7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s="77" customFormat="1" ht="14.25" x14ac:dyDescent="0.2">
      <c r="A322" s="75"/>
      <c r="B322" s="76"/>
      <c r="C322" s="76"/>
      <c r="D322" s="76"/>
      <c r="E322" s="76"/>
      <c r="F322" s="75"/>
      <c r="G322" s="76"/>
      <c r="H322" s="76"/>
      <c r="I322" s="7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s="77" customFormat="1" ht="14.25" x14ac:dyDescent="0.2">
      <c r="A323" s="75"/>
      <c r="B323" s="76"/>
      <c r="C323" s="76"/>
      <c r="D323" s="76"/>
      <c r="E323" s="76"/>
      <c r="F323" s="75"/>
      <c r="G323" s="76"/>
      <c r="H323" s="76"/>
      <c r="I323" s="7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s="77" customFormat="1" ht="14.25" x14ac:dyDescent="0.2">
      <c r="A324" s="75"/>
      <c r="B324" s="76"/>
      <c r="C324" s="76"/>
      <c r="D324" s="76"/>
      <c r="E324" s="76"/>
      <c r="F324" s="75"/>
      <c r="G324" s="76"/>
      <c r="H324" s="76"/>
      <c r="I324" s="7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s="77" customFormat="1" ht="14.25" x14ac:dyDescent="0.2">
      <c r="A325" s="75"/>
      <c r="B325" s="76"/>
      <c r="C325" s="76"/>
      <c r="D325" s="76"/>
      <c r="E325" s="76"/>
      <c r="F325" s="75"/>
      <c r="G325" s="76"/>
      <c r="H325" s="76"/>
      <c r="I325" s="7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s="77" customFormat="1" ht="14.25" x14ac:dyDescent="0.2">
      <c r="A326" s="75"/>
      <c r="B326" s="76"/>
      <c r="C326" s="76"/>
      <c r="D326" s="76"/>
      <c r="E326" s="76"/>
      <c r="F326" s="75"/>
      <c r="G326" s="76"/>
      <c r="H326" s="76"/>
      <c r="I326" s="7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s="77" customFormat="1" ht="14.25" x14ac:dyDescent="0.2">
      <c r="A327" s="75"/>
      <c r="B327" s="76"/>
      <c r="C327" s="76"/>
      <c r="D327" s="76"/>
      <c r="E327" s="76"/>
      <c r="F327" s="75"/>
      <c r="G327" s="76"/>
      <c r="H327" s="76"/>
      <c r="I327" s="7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s="77" customFormat="1" ht="14.25" x14ac:dyDescent="0.2">
      <c r="A328" s="75"/>
      <c r="B328" s="76"/>
      <c r="C328" s="76"/>
      <c r="D328" s="76"/>
      <c r="E328" s="76"/>
      <c r="F328" s="75"/>
      <c r="G328" s="76"/>
      <c r="H328" s="76"/>
      <c r="I328" s="7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s="77" customFormat="1" ht="14.25" x14ac:dyDescent="0.2">
      <c r="A329" s="75"/>
      <c r="B329" s="76"/>
      <c r="C329" s="76"/>
      <c r="D329" s="76"/>
      <c r="E329" s="76"/>
      <c r="F329" s="75"/>
      <c r="G329" s="76"/>
      <c r="H329" s="76"/>
      <c r="I329" s="7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s="77" customFormat="1" ht="14.25" x14ac:dyDescent="0.2">
      <c r="A330" s="75"/>
      <c r="B330" s="76"/>
      <c r="C330" s="76"/>
      <c r="D330" s="76"/>
      <c r="E330" s="76"/>
      <c r="F330" s="75"/>
      <c r="G330" s="76"/>
      <c r="H330" s="76"/>
      <c r="I330" s="7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s="77" customFormat="1" ht="14.25" x14ac:dyDescent="0.2">
      <c r="A331" s="75"/>
      <c r="B331" s="76"/>
      <c r="C331" s="76"/>
      <c r="D331" s="76"/>
      <c r="E331" s="76"/>
      <c r="F331" s="75"/>
      <c r="G331" s="76"/>
      <c r="H331" s="76"/>
      <c r="I331" s="7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s="77" customFormat="1" ht="14.25" x14ac:dyDescent="0.2">
      <c r="A332" s="75"/>
      <c r="B332" s="76"/>
      <c r="C332" s="76"/>
      <c r="D332" s="76"/>
      <c r="E332" s="76"/>
      <c r="F332" s="75"/>
      <c r="G332" s="76"/>
      <c r="H332" s="76"/>
      <c r="I332" s="7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s="77" customFormat="1" ht="14.25" x14ac:dyDescent="0.2">
      <c r="A333" s="75"/>
      <c r="B333" s="76"/>
      <c r="C333" s="76"/>
      <c r="D333" s="76"/>
      <c r="E333" s="76"/>
      <c r="F333" s="75"/>
      <c r="G333" s="76"/>
      <c r="H333" s="76"/>
      <c r="I333" s="7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s="77" customFormat="1" ht="14.25" x14ac:dyDescent="0.2">
      <c r="A334" s="75"/>
      <c r="B334" s="76"/>
      <c r="C334" s="76"/>
      <c r="D334" s="76"/>
      <c r="E334" s="76"/>
      <c r="F334" s="75"/>
      <c r="G334" s="76"/>
      <c r="H334" s="76"/>
      <c r="I334" s="7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s="77" customFormat="1" ht="14.25" x14ac:dyDescent="0.2">
      <c r="A335" s="75"/>
      <c r="B335" s="76"/>
      <c r="C335" s="76"/>
      <c r="D335" s="76"/>
      <c r="E335" s="76"/>
      <c r="F335" s="75"/>
      <c r="G335" s="76"/>
      <c r="H335" s="76"/>
      <c r="I335" s="7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s="77" customFormat="1" ht="14.25" x14ac:dyDescent="0.2">
      <c r="A336" s="75"/>
      <c r="B336" s="76"/>
      <c r="C336" s="76"/>
      <c r="D336" s="76"/>
      <c r="E336" s="76"/>
      <c r="F336" s="75"/>
      <c r="G336" s="76"/>
      <c r="H336" s="76"/>
      <c r="I336" s="7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s="77" customFormat="1" ht="14.25" x14ac:dyDescent="0.2">
      <c r="A337" s="75"/>
      <c r="B337" s="76"/>
      <c r="C337" s="76"/>
      <c r="D337" s="76"/>
      <c r="E337" s="76"/>
      <c r="F337" s="75"/>
      <c r="G337" s="76"/>
      <c r="H337" s="76"/>
      <c r="I337" s="7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s="77" customFormat="1" ht="14.25" x14ac:dyDescent="0.2">
      <c r="A338" s="75"/>
      <c r="B338" s="76"/>
      <c r="C338" s="76"/>
      <c r="D338" s="76"/>
      <c r="E338" s="76"/>
      <c r="F338" s="75"/>
      <c r="G338" s="76"/>
      <c r="H338" s="76"/>
      <c r="I338" s="7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s="77" customFormat="1" ht="14.25" x14ac:dyDescent="0.2">
      <c r="A339" s="75"/>
      <c r="B339" s="76"/>
      <c r="C339" s="76"/>
      <c r="D339" s="76"/>
      <c r="E339" s="76"/>
      <c r="F339" s="75"/>
      <c r="G339" s="76"/>
      <c r="H339" s="76"/>
      <c r="I339" s="7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s="77" customFormat="1" ht="14.25" x14ac:dyDescent="0.2">
      <c r="A340" s="75"/>
      <c r="B340" s="76"/>
      <c r="C340" s="76"/>
      <c r="D340" s="76"/>
      <c r="E340" s="76"/>
      <c r="F340" s="75"/>
      <c r="G340" s="76"/>
      <c r="H340" s="76"/>
      <c r="I340" s="7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s="77" customFormat="1" ht="14.25" x14ac:dyDescent="0.2">
      <c r="A341" s="75"/>
      <c r="B341" s="76"/>
      <c r="C341" s="76"/>
      <c r="D341" s="76"/>
      <c r="E341" s="76"/>
      <c r="F341" s="75"/>
      <c r="G341" s="76"/>
      <c r="H341" s="76"/>
      <c r="I341" s="7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s="77" customFormat="1" ht="14.25" x14ac:dyDescent="0.2">
      <c r="A342" s="75"/>
      <c r="B342" s="76"/>
      <c r="C342" s="76"/>
      <c r="D342" s="76"/>
      <c r="E342" s="76"/>
      <c r="F342" s="75"/>
      <c r="G342" s="76"/>
      <c r="H342" s="76"/>
      <c r="I342" s="7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s="77" customFormat="1" ht="14.25" x14ac:dyDescent="0.2">
      <c r="A343" s="75"/>
      <c r="B343" s="76"/>
      <c r="C343" s="76"/>
      <c r="D343" s="76"/>
      <c r="E343" s="76"/>
      <c r="F343" s="75"/>
      <c r="G343" s="76"/>
      <c r="H343" s="76"/>
      <c r="I343" s="7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s="77" customFormat="1" ht="14.25" x14ac:dyDescent="0.2">
      <c r="A344" s="75"/>
      <c r="B344" s="76"/>
      <c r="C344" s="76"/>
      <c r="D344" s="76"/>
      <c r="E344" s="76"/>
      <c r="F344" s="75"/>
      <c r="G344" s="76"/>
      <c r="H344" s="76"/>
      <c r="I344" s="7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s="77" customFormat="1" ht="14.25" x14ac:dyDescent="0.2">
      <c r="A345" s="75"/>
      <c r="B345" s="76"/>
      <c r="C345" s="76"/>
      <c r="D345" s="76"/>
      <c r="E345" s="76"/>
      <c r="F345" s="75"/>
      <c r="G345" s="76"/>
      <c r="H345" s="76"/>
      <c r="I345" s="7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s="77" customFormat="1" ht="14.25" x14ac:dyDescent="0.2">
      <c r="A346" s="75"/>
      <c r="B346" s="76"/>
      <c r="C346" s="76"/>
      <c r="D346" s="76"/>
      <c r="E346" s="76"/>
      <c r="F346" s="75"/>
      <c r="G346" s="76"/>
      <c r="H346" s="76"/>
      <c r="I346" s="7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s="77" customFormat="1" ht="14.25" x14ac:dyDescent="0.2">
      <c r="A347" s="75"/>
      <c r="B347" s="76"/>
      <c r="C347" s="76"/>
      <c r="D347" s="76"/>
      <c r="E347" s="76"/>
      <c r="F347" s="75"/>
      <c r="G347" s="76"/>
      <c r="H347" s="76"/>
      <c r="I347" s="7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s="77" customFormat="1" ht="14.25" x14ac:dyDescent="0.2">
      <c r="A348" s="75"/>
      <c r="B348" s="76"/>
      <c r="C348" s="76"/>
      <c r="D348" s="76"/>
      <c r="E348" s="76"/>
      <c r="F348" s="75"/>
      <c r="G348" s="76"/>
      <c r="H348" s="76"/>
      <c r="I348" s="7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s="77" customFormat="1" ht="14.25" x14ac:dyDescent="0.2">
      <c r="A349" s="75"/>
      <c r="B349" s="76"/>
      <c r="C349" s="76"/>
      <c r="D349" s="76"/>
      <c r="E349" s="76"/>
      <c r="F349" s="75"/>
      <c r="G349" s="76"/>
      <c r="H349" s="76"/>
      <c r="I349" s="7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s="77" customFormat="1" ht="14.25" x14ac:dyDescent="0.2">
      <c r="A350" s="75"/>
      <c r="B350" s="76"/>
      <c r="C350" s="76"/>
      <c r="D350" s="76"/>
      <c r="E350" s="76"/>
      <c r="F350" s="75"/>
      <c r="G350" s="76"/>
      <c r="H350" s="76"/>
      <c r="I350" s="7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s="77" customFormat="1" ht="14.25" x14ac:dyDescent="0.2">
      <c r="A351" s="75"/>
      <c r="B351" s="76"/>
      <c r="C351" s="76"/>
      <c r="D351" s="76"/>
      <c r="E351" s="76"/>
      <c r="F351" s="75"/>
      <c r="G351" s="76"/>
      <c r="H351" s="76"/>
      <c r="I351" s="7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s="77" customFormat="1" ht="14.25" x14ac:dyDescent="0.2">
      <c r="A352" s="75"/>
      <c r="B352" s="76"/>
      <c r="C352" s="76"/>
      <c r="D352" s="76"/>
      <c r="E352" s="76"/>
      <c r="F352" s="75"/>
      <c r="G352" s="76"/>
      <c r="H352" s="76"/>
      <c r="I352" s="7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s="77" customFormat="1" ht="14.25" x14ac:dyDescent="0.2">
      <c r="A353" s="75"/>
      <c r="B353" s="76"/>
      <c r="C353" s="76"/>
      <c r="D353" s="76"/>
      <c r="E353" s="76"/>
      <c r="F353" s="75"/>
      <c r="G353" s="76"/>
      <c r="H353" s="76"/>
      <c r="I353" s="7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s="77" customFormat="1" ht="14.25" x14ac:dyDescent="0.2">
      <c r="A354" s="75"/>
      <c r="B354" s="76"/>
      <c r="C354" s="76"/>
      <c r="D354" s="76"/>
      <c r="E354" s="76"/>
      <c r="F354" s="75"/>
      <c r="G354" s="76"/>
      <c r="H354" s="76"/>
      <c r="I354" s="7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s="77" customFormat="1" ht="14.25" x14ac:dyDescent="0.2">
      <c r="A355" s="75"/>
      <c r="B355" s="76"/>
      <c r="C355" s="76"/>
      <c r="D355" s="76"/>
      <c r="E355" s="76"/>
      <c r="F355" s="75"/>
      <c r="G355" s="76"/>
      <c r="H355" s="76"/>
      <c r="I355" s="7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s="77" customFormat="1" ht="14.25" x14ac:dyDescent="0.2">
      <c r="A356" s="75"/>
      <c r="B356" s="76"/>
      <c r="C356" s="76"/>
      <c r="D356" s="76"/>
      <c r="E356" s="76"/>
      <c r="F356" s="75"/>
      <c r="G356" s="76"/>
      <c r="H356" s="76"/>
      <c r="I356" s="7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s="77" customFormat="1" ht="14.25" x14ac:dyDescent="0.2">
      <c r="A357" s="75"/>
      <c r="B357" s="76"/>
      <c r="C357" s="76"/>
      <c r="D357" s="76"/>
      <c r="E357" s="76"/>
      <c r="F357" s="75"/>
      <c r="G357" s="76"/>
      <c r="H357" s="76"/>
      <c r="I357" s="7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s="77" customFormat="1" ht="14.25" x14ac:dyDescent="0.2">
      <c r="A358" s="75"/>
      <c r="B358" s="76"/>
      <c r="C358" s="76"/>
      <c r="D358" s="76"/>
      <c r="E358" s="76"/>
      <c r="F358" s="75"/>
      <c r="G358" s="76"/>
      <c r="H358" s="76"/>
      <c r="I358" s="7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s="77" customFormat="1" ht="14.25" x14ac:dyDescent="0.2">
      <c r="A359" s="75"/>
      <c r="B359" s="76"/>
      <c r="C359" s="76"/>
      <c r="D359" s="76"/>
      <c r="E359" s="76"/>
      <c r="F359" s="75"/>
      <c r="G359" s="76"/>
      <c r="H359" s="76"/>
      <c r="I359" s="7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s="77" customFormat="1" ht="14.25" x14ac:dyDescent="0.2">
      <c r="A360" s="75"/>
      <c r="B360" s="76"/>
      <c r="C360" s="76"/>
      <c r="D360" s="76"/>
      <c r="E360" s="76"/>
      <c r="F360" s="75"/>
      <c r="G360" s="76"/>
      <c r="H360" s="76"/>
      <c r="I360" s="7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s="77" customFormat="1" ht="14.25" x14ac:dyDescent="0.2">
      <c r="A361" s="75"/>
      <c r="B361" s="76"/>
      <c r="C361" s="76"/>
      <c r="D361" s="76"/>
      <c r="E361" s="76"/>
      <c r="F361" s="75"/>
      <c r="G361" s="76"/>
      <c r="H361" s="76"/>
      <c r="I361" s="7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s="77" customFormat="1" ht="14.25" x14ac:dyDescent="0.2">
      <c r="A362" s="75"/>
      <c r="B362" s="76"/>
      <c r="C362" s="76"/>
      <c r="D362" s="76"/>
      <c r="E362" s="76"/>
      <c r="F362" s="75"/>
      <c r="G362" s="76"/>
      <c r="H362" s="76"/>
      <c r="I362" s="7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s="77" customFormat="1" ht="14.25" x14ac:dyDescent="0.2">
      <c r="A363" s="75"/>
      <c r="B363" s="76"/>
      <c r="C363" s="76"/>
      <c r="D363" s="76"/>
      <c r="E363" s="76"/>
      <c r="F363" s="75"/>
      <c r="G363" s="76"/>
      <c r="H363" s="76"/>
      <c r="I363" s="7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s="77" customFormat="1" ht="14.25" x14ac:dyDescent="0.2">
      <c r="A364" s="75"/>
      <c r="B364" s="76"/>
      <c r="C364" s="76"/>
      <c r="D364" s="76"/>
      <c r="E364" s="76"/>
      <c r="F364" s="75"/>
      <c r="G364" s="76"/>
      <c r="H364" s="76"/>
      <c r="I364" s="7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s="77" customFormat="1" ht="14.25" x14ac:dyDescent="0.2">
      <c r="A365" s="75"/>
      <c r="B365" s="76"/>
      <c r="C365" s="76"/>
      <c r="D365" s="76"/>
      <c r="E365" s="76"/>
      <c r="F365" s="75"/>
      <c r="G365" s="76"/>
      <c r="H365" s="76"/>
      <c r="I365" s="7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s="77" customFormat="1" ht="14.25" x14ac:dyDescent="0.2">
      <c r="A366" s="75"/>
      <c r="B366" s="76"/>
      <c r="C366" s="76"/>
      <c r="D366" s="76"/>
      <c r="E366" s="76"/>
      <c r="F366" s="75"/>
      <c r="G366" s="76"/>
      <c r="H366" s="76"/>
      <c r="I366" s="7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s="77" customFormat="1" ht="14.25" x14ac:dyDescent="0.2">
      <c r="A367" s="75"/>
      <c r="B367" s="76"/>
      <c r="C367" s="76"/>
      <c r="D367" s="76"/>
      <c r="E367" s="76"/>
      <c r="F367" s="75"/>
      <c r="G367" s="76"/>
      <c r="H367" s="76"/>
      <c r="I367" s="7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s="77" customFormat="1" ht="14.25" x14ac:dyDescent="0.2">
      <c r="A368" s="75"/>
      <c r="B368" s="76"/>
      <c r="C368" s="76"/>
      <c r="D368" s="76"/>
      <c r="E368" s="76"/>
      <c r="F368" s="75"/>
      <c r="G368" s="76"/>
      <c r="H368" s="76"/>
      <c r="I368" s="7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s="77" customFormat="1" ht="14.25" x14ac:dyDescent="0.2">
      <c r="A369" s="75"/>
      <c r="B369" s="76"/>
      <c r="C369" s="76"/>
      <c r="D369" s="76"/>
      <c r="E369" s="76"/>
      <c r="F369" s="75"/>
      <c r="G369" s="76"/>
      <c r="H369" s="76"/>
      <c r="I369" s="7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s="77" customFormat="1" ht="14.25" x14ac:dyDescent="0.2">
      <c r="A370" s="75"/>
      <c r="B370" s="76"/>
      <c r="C370" s="76"/>
      <c r="D370" s="76"/>
      <c r="E370" s="76"/>
      <c r="F370" s="75"/>
      <c r="G370" s="76"/>
      <c r="H370" s="76"/>
      <c r="I370" s="7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s="77" customFormat="1" ht="14.25" x14ac:dyDescent="0.2">
      <c r="A371" s="75"/>
      <c r="B371" s="76"/>
      <c r="C371" s="76"/>
      <c r="D371" s="76"/>
      <c r="E371" s="76"/>
      <c r="F371" s="75"/>
      <c r="G371" s="76"/>
      <c r="H371" s="76"/>
      <c r="I371" s="7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s="77" customFormat="1" ht="14.25" x14ac:dyDescent="0.2">
      <c r="A372" s="75"/>
      <c r="B372" s="76"/>
      <c r="C372" s="76"/>
      <c r="D372" s="76"/>
      <c r="E372" s="76"/>
      <c r="F372" s="75"/>
      <c r="G372" s="76"/>
      <c r="H372" s="76"/>
      <c r="I372" s="7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s="77" customFormat="1" ht="14.25" x14ac:dyDescent="0.2">
      <c r="A373" s="75"/>
      <c r="B373" s="76"/>
      <c r="C373" s="76"/>
      <c r="D373" s="76"/>
      <c r="E373" s="76"/>
      <c r="F373" s="75"/>
      <c r="G373" s="76"/>
      <c r="H373" s="76"/>
      <c r="I373" s="7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s="77" customFormat="1" ht="14.25" x14ac:dyDescent="0.2">
      <c r="A374" s="75"/>
      <c r="B374" s="76"/>
      <c r="C374" s="76"/>
      <c r="D374" s="76"/>
      <c r="E374" s="76"/>
      <c r="F374" s="75"/>
      <c r="G374" s="76"/>
      <c r="H374" s="76"/>
      <c r="I374" s="7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s="77" customFormat="1" ht="14.25" x14ac:dyDescent="0.2">
      <c r="A375" s="75"/>
      <c r="B375" s="76"/>
      <c r="C375" s="76"/>
      <c r="D375" s="76"/>
      <c r="E375" s="76"/>
      <c r="F375" s="75"/>
      <c r="G375" s="76"/>
      <c r="H375" s="76"/>
      <c r="I375" s="7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s="77" customFormat="1" ht="14.25" x14ac:dyDescent="0.2">
      <c r="A376" s="2"/>
      <c r="F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s="77" customFormat="1" ht="14.25" x14ac:dyDescent="0.2">
      <c r="A377" s="2"/>
      <c r="F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s="77" customFormat="1" ht="14.25" x14ac:dyDescent="0.2">
      <c r="A378" s="2"/>
      <c r="F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s="77" customFormat="1" ht="14.25" x14ac:dyDescent="0.2">
      <c r="A379" s="2"/>
      <c r="F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s="77" customFormat="1" ht="14.25" x14ac:dyDescent="0.2">
      <c r="A380" s="2"/>
      <c r="F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s="77" customFormat="1" ht="14.25" x14ac:dyDescent="0.2">
      <c r="A381" s="2"/>
      <c r="F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s="77" customFormat="1" ht="14.25" x14ac:dyDescent="0.2">
      <c r="A382" s="2"/>
      <c r="F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s="77" customFormat="1" ht="14.25" x14ac:dyDescent="0.2">
      <c r="A383" s="2"/>
      <c r="F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s="77" customFormat="1" ht="14.25" x14ac:dyDescent="0.2">
      <c r="A384" s="2"/>
      <c r="F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</sheetData>
  <mergeCells count="76">
    <mergeCell ref="A97:I97"/>
    <mergeCell ref="A1:J1"/>
    <mergeCell ref="A2:J2"/>
    <mergeCell ref="A3:J3"/>
    <mergeCell ref="B4:J4"/>
    <mergeCell ref="A5:J5"/>
    <mergeCell ref="A154:F154"/>
    <mergeCell ref="A113:I113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66:F166"/>
    <mergeCell ref="A155:F155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78:F178"/>
    <mergeCell ref="A167:F167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90:F190"/>
    <mergeCell ref="A179:F179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202:F202"/>
    <mergeCell ref="A191:F191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9:F209"/>
    <mergeCell ref="A210:F210"/>
    <mergeCell ref="A211:F211"/>
    <mergeCell ref="A212:F212"/>
    <mergeCell ref="A203:F203"/>
    <mergeCell ref="A204:F204"/>
    <mergeCell ref="A205:F205"/>
    <mergeCell ref="A206:F206"/>
    <mergeCell ref="A207:F207"/>
    <mergeCell ref="A208:F208"/>
  </mergeCells>
  <dataValidations count="1">
    <dataValidation type="list" allowBlank="1" sqref="D115:D131 D7:D82 D99:D104" xr:uid="{036E8767-503C-4741-9902-469034EDF38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F1316-5B6E-4ADE-8918-E334AE5E754A}">
  <dimension ref="A1:AD1032"/>
  <sheetViews>
    <sheetView topLeftCell="A133" zoomScale="80" zoomScaleNormal="80" workbookViewId="0">
      <selection sqref="A1:J1"/>
    </sheetView>
  </sheetViews>
  <sheetFormatPr defaultColWidth="12.625" defaultRowHeight="15" customHeight="1" x14ac:dyDescent="0.2"/>
  <cols>
    <col min="1" max="1" width="70.5" style="2" bestFit="1" customWidth="1"/>
    <col min="2" max="2" width="9.5" style="77" bestFit="1" customWidth="1"/>
    <col min="3" max="3" width="11.75" style="77" bestFit="1" customWidth="1"/>
    <col min="4" max="4" width="10.75" style="77" customWidth="1"/>
    <col min="5" max="5" width="6.875" style="77" customWidth="1"/>
    <col min="6" max="6" width="52.875" style="2" customWidth="1"/>
    <col min="7" max="7" width="11.875" style="77" customWidth="1"/>
    <col min="8" max="10" width="13.625" style="77" customWidth="1"/>
    <col min="11" max="16" width="8" style="2" customWidth="1"/>
    <col min="17" max="17" width="43.875" style="2" customWidth="1"/>
    <col min="18" max="30" width="8" style="2" customWidth="1"/>
    <col min="31" max="16384" width="12.625" style="2"/>
  </cols>
  <sheetData>
    <row r="1" spans="1:30" ht="18" customHeight="1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18" customHeight="1" x14ac:dyDescent="0.2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10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18" customHeight="1" x14ac:dyDescent="0.2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ht="35.1" customHeight="1" x14ac:dyDescent="0.2">
      <c r="A4" s="5" t="s">
        <v>351</v>
      </c>
      <c r="B4" s="104" t="s">
        <v>4</v>
      </c>
      <c r="C4" s="81"/>
      <c r="D4" s="81"/>
      <c r="E4" s="81"/>
      <c r="F4" s="81"/>
      <c r="G4" s="81"/>
      <c r="H4" s="81"/>
      <c r="I4" s="81"/>
      <c r="J4" s="82"/>
      <c r="K4" s="6"/>
    </row>
    <row r="5" spans="1:30" ht="35.1" customHeight="1" x14ac:dyDescent="0.2">
      <c r="A5" s="105" t="s">
        <v>5</v>
      </c>
      <c r="B5" s="106"/>
      <c r="C5" s="106"/>
      <c r="D5" s="106"/>
      <c r="E5" s="106"/>
      <c r="F5" s="106"/>
      <c r="G5" s="106"/>
      <c r="H5" s="106"/>
      <c r="I5" s="106"/>
      <c r="J5" s="107"/>
      <c r="K5" s="7"/>
      <c r="L5" s="8"/>
      <c r="M5" s="8"/>
      <c r="N5" s="8"/>
      <c r="O5" s="8"/>
      <c r="P5" s="8"/>
      <c r="Q5" s="8"/>
    </row>
    <row r="6" spans="1:30" ht="35.1" customHeight="1" x14ac:dyDescent="0.2">
      <c r="A6" s="9" t="s">
        <v>6</v>
      </c>
      <c r="B6" s="10" t="s">
        <v>7</v>
      </c>
      <c r="C6" s="10" t="s">
        <v>8</v>
      </c>
      <c r="D6" s="10" t="s">
        <v>9</v>
      </c>
      <c r="E6" s="10" t="s">
        <v>10</v>
      </c>
      <c r="F6" s="11" t="s">
        <v>11</v>
      </c>
      <c r="G6" s="10" t="s">
        <v>12</v>
      </c>
      <c r="H6" s="10" t="s">
        <v>13</v>
      </c>
      <c r="I6" s="10" t="s">
        <v>14</v>
      </c>
      <c r="J6" s="12" t="s">
        <v>15</v>
      </c>
      <c r="K6" s="7"/>
      <c r="L6" s="13"/>
      <c r="M6" s="13"/>
      <c r="N6" s="13"/>
      <c r="O6" s="13"/>
      <c r="P6" s="13"/>
      <c r="Q6" s="13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18" customHeight="1" x14ac:dyDescent="0.2">
      <c r="A7" s="15" t="s">
        <v>16</v>
      </c>
      <c r="B7" s="16" t="s">
        <v>17</v>
      </c>
      <c r="C7" s="17"/>
      <c r="D7" s="17" t="s">
        <v>28</v>
      </c>
      <c r="E7" s="18">
        <v>1</v>
      </c>
      <c r="F7" s="19" t="s">
        <v>350</v>
      </c>
      <c r="G7" s="20">
        <v>0</v>
      </c>
      <c r="H7" s="20">
        <v>0</v>
      </c>
      <c r="I7" s="20">
        <v>18000</v>
      </c>
      <c r="J7" s="21">
        <f t="shared" ref="J7:J70" si="0">SUM(G7:I7)</f>
        <v>18000</v>
      </c>
      <c r="K7" s="22"/>
      <c r="L7" s="22"/>
      <c r="M7" s="22"/>
      <c r="N7" s="22"/>
      <c r="O7" s="22"/>
      <c r="P7" s="22"/>
      <c r="Q7" s="22"/>
      <c r="R7" s="23"/>
      <c r="S7" s="23"/>
      <c r="T7" s="23"/>
      <c r="U7" s="23"/>
      <c r="V7" s="23"/>
      <c r="W7" s="23"/>
      <c r="X7" s="23"/>
      <c r="Y7" s="23"/>
      <c r="Z7" s="23"/>
      <c r="AA7" s="6"/>
      <c r="AB7" s="6"/>
      <c r="AC7" s="6"/>
      <c r="AD7" s="6"/>
    </row>
    <row r="8" spans="1:30" ht="18" customHeight="1" x14ac:dyDescent="0.2">
      <c r="A8" s="15" t="s">
        <v>20</v>
      </c>
      <c r="B8" s="16" t="s">
        <v>21</v>
      </c>
      <c r="C8" s="17"/>
      <c r="D8" s="17" t="s">
        <v>48</v>
      </c>
      <c r="E8" s="18">
        <v>1</v>
      </c>
      <c r="F8" s="19"/>
      <c r="G8" s="20">
        <v>0</v>
      </c>
      <c r="H8" s="20"/>
      <c r="I8" s="20"/>
      <c r="J8" s="21">
        <f t="shared" si="0"/>
        <v>0</v>
      </c>
      <c r="K8" s="22"/>
      <c r="L8" s="22"/>
      <c r="M8" s="22"/>
      <c r="N8" s="22"/>
      <c r="O8" s="22"/>
      <c r="P8" s="22"/>
      <c r="Q8" s="22"/>
      <c r="R8" s="23"/>
      <c r="S8" s="23"/>
      <c r="T8" s="23"/>
      <c r="U8" s="23"/>
      <c r="V8" s="23"/>
      <c r="W8" s="23"/>
      <c r="X8" s="23"/>
      <c r="Y8" s="23"/>
      <c r="Z8" s="23"/>
      <c r="AA8" s="6"/>
      <c r="AB8" s="6"/>
      <c r="AC8" s="6"/>
      <c r="AD8" s="6"/>
    </row>
    <row r="9" spans="1:30" ht="18" customHeight="1" x14ac:dyDescent="0.2">
      <c r="A9" s="19" t="s">
        <v>24</v>
      </c>
      <c r="B9" s="24" t="s">
        <v>21</v>
      </c>
      <c r="C9" s="24"/>
      <c r="D9" s="24" t="s">
        <v>22</v>
      </c>
      <c r="E9" s="25">
        <v>1</v>
      </c>
      <c r="F9" s="19" t="s">
        <v>25</v>
      </c>
      <c r="G9" s="26">
        <v>0</v>
      </c>
      <c r="H9" s="26">
        <v>2600</v>
      </c>
      <c r="I9" s="26">
        <v>10400</v>
      </c>
      <c r="J9" s="21">
        <f t="shared" si="0"/>
        <v>13000</v>
      </c>
      <c r="K9" s="22"/>
      <c r="L9" s="22"/>
      <c r="M9" s="22"/>
      <c r="N9" s="22"/>
      <c r="O9" s="22"/>
      <c r="P9" s="22"/>
      <c r="Q9" s="22"/>
      <c r="R9" s="23"/>
      <c r="S9" s="23"/>
      <c r="T9" s="23"/>
      <c r="U9" s="23"/>
      <c r="V9" s="23"/>
      <c r="W9" s="23"/>
      <c r="X9" s="23"/>
      <c r="Y9" s="23"/>
      <c r="Z9" s="23"/>
      <c r="AA9" s="6"/>
      <c r="AB9" s="6"/>
      <c r="AC9" s="6"/>
      <c r="AD9" s="6"/>
    </row>
    <row r="10" spans="1:30" ht="18" customHeight="1" x14ac:dyDescent="0.2">
      <c r="A10" s="19" t="s">
        <v>26</v>
      </c>
      <c r="B10" s="24" t="s">
        <v>27</v>
      </c>
      <c r="C10" s="24"/>
      <c r="D10" s="24" t="s">
        <v>28</v>
      </c>
      <c r="E10" s="25">
        <v>1</v>
      </c>
      <c r="F10" s="19" t="s">
        <v>29</v>
      </c>
      <c r="G10" s="26">
        <v>0</v>
      </c>
      <c r="H10" s="26"/>
      <c r="I10" s="26">
        <v>6782.61</v>
      </c>
      <c r="J10" s="21">
        <f t="shared" si="0"/>
        <v>6782.61</v>
      </c>
      <c r="K10" s="22"/>
      <c r="L10" s="22"/>
      <c r="M10" s="22"/>
      <c r="N10" s="22"/>
      <c r="O10" s="22"/>
      <c r="P10" s="22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6"/>
      <c r="AB10" s="6"/>
      <c r="AC10" s="6"/>
      <c r="AD10" s="6"/>
    </row>
    <row r="11" spans="1:30" ht="18" customHeight="1" x14ac:dyDescent="0.2">
      <c r="A11" s="19" t="s">
        <v>30</v>
      </c>
      <c r="B11" s="24" t="s">
        <v>27</v>
      </c>
      <c r="C11" s="24"/>
      <c r="D11" s="24" t="s">
        <v>22</v>
      </c>
      <c r="E11" s="25">
        <v>1</v>
      </c>
      <c r="F11" s="19" t="s">
        <v>31</v>
      </c>
      <c r="G11" s="26">
        <v>0</v>
      </c>
      <c r="H11" s="26">
        <v>1695.65</v>
      </c>
      <c r="I11" s="26">
        <v>6782.61</v>
      </c>
      <c r="J11" s="21">
        <f t="shared" si="0"/>
        <v>8478.26</v>
      </c>
      <c r="K11" s="22"/>
      <c r="L11" s="22"/>
      <c r="M11" s="22"/>
      <c r="N11" s="22"/>
      <c r="O11" s="22"/>
      <c r="P11" s="22"/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6"/>
      <c r="AB11" s="6"/>
      <c r="AC11" s="6"/>
      <c r="AD11" s="6"/>
    </row>
    <row r="12" spans="1:30" ht="18" customHeight="1" x14ac:dyDescent="0.2">
      <c r="A12" s="19" t="s">
        <v>32</v>
      </c>
      <c r="B12" s="24" t="s">
        <v>27</v>
      </c>
      <c r="C12" s="24"/>
      <c r="D12" s="24" t="s">
        <v>22</v>
      </c>
      <c r="E12" s="25">
        <v>1</v>
      </c>
      <c r="F12" s="19" t="s">
        <v>33</v>
      </c>
      <c r="G12" s="26">
        <v>0</v>
      </c>
      <c r="H12" s="26">
        <v>1695.65</v>
      </c>
      <c r="I12" s="26">
        <v>6782.61</v>
      </c>
      <c r="J12" s="21">
        <f t="shared" si="0"/>
        <v>8478.26</v>
      </c>
      <c r="K12" s="22"/>
      <c r="L12" s="22"/>
      <c r="M12" s="22"/>
      <c r="N12" s="22"/>
      <c r="O12" s="22"/>
      <c r="P12" s="22"/>
      <c r="Q12" s="22"/>
      <c r="R12" s="23"/>
      <c r="S12" s="23"/>
      <c r="T12" s="23"/>
      <c r="U12" s="23"/>
      <c r="V12" s="23"/>
      <c r="W12" s="23"/>
      <c r="X12" s="23"/>
      <c r="Y12" s="23"/>
      <c r="Z12" s="23"/>
      <c r="AA12" s="6"/>
      <c r="AB12" s="6"/>
      <c r="AC12" s="6"/>
      <c r="AD12" s="6"/>
    </row>
    <row r="13" spans="1:30" ht="18" customHeight="1" x14ac:dyDescent="0.2">
      <c r="A13" s="19" t="s">
        <v>34</v>
      </c>
      <c r="B13" s="24" t="s">
        <v>27</v>
      </c>
      <c r="C13" s="24"/>
      <c r="D13" s="24" t="s">
        <v>22</v>
      </c>
      <c r="E13" s="25">
        <v>1</v>
      </c>
      <c r="F13" s="19" t="s">
        <v>35</v>
      </c>
      <c r="G13" s="26">
        <v>0</v>
      </c>
      <c r="H13" s="26">
        <v>1695.65</v>
      </c>
      <c r="I13" s="26">
        <v>6782.61</v>
      </c>
      <c r="J13" s="21">
        <f t="shared" si="0"/>
        <v>8478.26</v>
      </c>
      <c r="K13" s="22"/>
      <c r="L13" s="22"/>
      <c r="M13" s="22"/>
      <c r="N13" s="22"/>
      <c r="O13" s="22"/>
      <c r="P13" s="22"/>
      <c r="Q13" s="22"/>
      <c r="R13" s="23"/>
      <c r="S13" s="23"/>
      <c r="T13" s="23"/>
      <c r="U13" s="23"/>
      <c r="V13" s="23"/>
      <c r="W13" s="23"/>
      <c r="X13" s="23"/>
      <c r="Y13" s="23"/>
      <c r="Z13" s="23"/>
      <c r="AA13" s="6"/>
      <c r="AB13" s="6"/>
      <c r="AC13" s="6"/>
      <c r="AD13" s="6"/>
    </row>
    <row r="14" spans="1:30" ht="18" customHeight="1" x14ac:dyDescent="0.2">
      <c r="A14" s="19" t="s">
        <v>36</v>
      </c>
      <c r="B14" s="24" t="s">
        <v>27</v>
      </c>
      <c r="C14" s="24"/>
      <c r="D14" s="24" t="s">
        <v>22</v>
      </c>
      <c r="E14" s="25">
        <v>1</v>
      </c>
      <c r="F14" s="19" t="s">
        <v>37</v>
      </c>
      <c r="G14" s="26">
        <v>0</v>
      </c>
      <c r="H14" s="26">
        <v>1695.65</v>
      </c>
      <c r="I14" s="26">
        <v>6782.61</v>
      </c>
      <c r="J14" s="21">
        <f t="shared" si="0"/>
        <v>8478.26</v>
      </c>
      <c r="K14" s="22"/>
      <c r="L14" s="22"/>
      <c r="M14" s="22"/>
      <c r="N14" s="22"/>
      <c r="O14" s="22"/>
      <c r="P14" s="22"/>
      <c r="Q14" s="22"/>
      <c r="R14" s="23"/>
      <c r="S14" s="23"/>
      <c r="T14" s="23"/>
      <c r="U14" s="23"/>
      <c r="V14" s="23"/>
      <c r="W14" s="23"/>
      <c r="X14" s="23"/>
      <c r="Y14" s="23"/>
      <c r="Z14" s="23"/>
      <c r="AA14" s="6"/>
      <c r="AB14" s="6"/>
      <c r="AC14" s="6"/>
      <c r="AD14" s="6"/>
    </row>
    <row r="15" spans="1:30" ht="18" customHeight="1" x14ac:dyDescent="0.2">
      <c r="A15" s="19" t="s">
        <v>38</v>
      </c>
      <c r="B15" s="24" t="s">
        <v>39</v>
      </c>
      <c r="C15" s="24"/>
      <c r="D15" s="24" t="s">
        <v>22</v>
      </c>
      <c r="E15" s="25">
        <v>1</v>
      </c>
      <c r="F15" s="19" t="s">
        <v>40</v>
      </c>
      <c r="G15" s="26">
        <v>0</v>
      </c>
      <c r="H15" s="26">
        <v>1425.9</v>
      </c>
      <c r="I15" s="26">
        <v>5703.56</v>
      </c>
      <c r="J15" s="21">
        <f t="shared" si="0"/>
        <v>7129.4600000000009</v>
      </c>
      <c r="K15" s="22"/>
      <c r="L15" s="22"/>
      <c r="M15" s="22"/>
      <c r="N15" s="22"/>
      <c r="O15" s="22"/>
      <c r="P15" s="22"/>
      <c r="Q15" s="22"/>
      <c r="R15" s="23"/>
      <c r="S15" s="23"/>
      <c r="T15" s="23"/>
      <c r="U15" s="23"/>
      <c r="V15" s="23"/>
      <c r="W15" s="23"/>
      <c r="X15" s="23"/>
      <c r="Y15" s="23"/>
      <c r="Z15" s="23"/>
      <c r="AA15" s="6"/>
      <c r="AB15" s="6"/>
      <c r="AC15" s="6"/>
      <c r="AD15" s="6"/>
    </row>
    <row r="16" spans="1:30" ht="18" customHeight="1" x14ac:dyDescent="0.2">
      <c r="A16" s="19" t="s">
        <v>41</v>
      </c>
      <c r="B16" s="24" t="s">
        <v>39</v>
      </c>
      <c r="C16" s="24"/>
      <c r="D16" s="24" t="s">
        <v>22</v>
      </c>
      <c r="E16" s="25">
        <v>1</v>
      </c>
      <c r="F16" s="19" t="s">
        <v>42</v>
      </c>
      <c r="G16" s="26">
        <v>0</v>
      </c>
      <c r="H16" s="26">
        <v>1425.9</v>
      </c>
      <c r="I16" s="26">
        <v>5703.58</v>
      </c>
      <c r="J16" s="21">
        <f t="shared" si="0"/>
        <v>7129.48</v>
      </c>
      <c r="K16" s="22"/>
      <c r="L16" s="22"/>
      <c r="M16" s="22"/>
      <c r="N16" s="22"/>
      <c r="O16" s="22"/>
      <c r="P16" s="22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6"/>
      <c r="AB16" s="6"/>
      <c r="AC16" s="6"/>
      <c r="AD16" s="6"/>
    </row>
    <row r="17" spans="1:30" ht="18" customHeight="1" x14ac:dyDescent="0.2">
      <c r="A17" s="19" t="s">
        <v>43</v>
      </c>
      <c r="B17" s="24" t="s">
        <v>39</v>
      </c>
      <c r="C17" s="24"/>
      <c r="D17" s="24" t="s">
        <v>22</v>
      </c>
      <c r="E17" s="25">
        <v>1</v>
      </c>
      <c r="F17" s="19" t="s">
        <v>44</v>
      </c>
      <c r="G17" s="26">
        <v>0</v>
      </c>
      <c r="H17" s="26">
        <v>1425.9</v>
      </c>
      <c r="I17" s="26">
        <v>5703.56</v>
      </c>
      <c r="J17" s="21">
        <f t="shared" si="0"/>
        <v>7129.4600000000009</v>
      </c>
      <c r="K17" s="22"/>
      <c r="L17" s="22"/>
      <c r="M17" s="22"/>
      <c r="N17" s="22"/>
      <c r="O17" s="22"/>
      <c r="P17" s="22"/>
      <c r="Q17" s="22"/>
      <c r="R17" s="23"/>
      <c r="S17" s="23"/>
      <c r="T17" s="23"/>
      <c r="U17" s="23"/>
      <c r="V17" s="23"/>
      <c r="W17" s="23"/>
      <c r="X17" s="23"/>
      <c r="Y17" s="23"/>
      <c r="Z17" s="23"/>
      <c r="AA17" s="6"/>
      <c r="AB17" s="6"/>
      <c r="AC17" s="6"/>
      <c r="AD17" s="6"/>
    </row>
    <row r="18" spans="1:30" ht="18" customHeight="1" x14ac:dyDescent="0.2">
      <c r="A18" s="19" t="s">
        <v>45</v>
      </c>
      <c r="B18" s="24" t="s">
        <v>39</v>
      </c>
      <c r="C18" s="24"/>
      <c r="D18" s="24" t="s">
        <v>22</v>
      </c>
      <c r="E18" s="25">
        <v>1</v>
      </c>
      <c r="F18" s="19" t="s">
        <v>46</v>
      </c>
      <c r="G18" s="26">
        <v>0</v>
      </c>
      <c r="H18" s="26">
        <v>1425.9</v>
      </c>
      <c r="I18" s="26">
        <v>5703.56</v>
      </c>
      <c r="J18" s="21">
        <f t="shared" si="0"/>
        <v>7129.4600000000009</v>
      </c>
      <c r="K18" s="22"/>
      <c r="L18" s="22"/>
      <c r="M18" s="22"/>
      <c r="N18" s="22"/>
      <c r="O18" s="22"/>
      <c r="P18" s="22"/>
      <c r="Q18" s="22"/>
      <c r="R18" s="23"/>
      <c r="S18" s="23"/>
      <c r="T18" s="23"/>
      <c r="U18" s="23"/>
      <c r="V18" s="23"/>
      <c r="W18" s="23"/>
      <c r="X18" s="23"/>
      <c r="Y18" s="23"/>
      <c r="Z18" s="23"/>
      <c r="AA18" s="6"/>
      <c r="AB18" s="6"/>
      <c r="AC18" s="6"/>
      <c r="AD18" s="6"/>
    </row>
    <row r="19" spans="1:30" ht="18" customHeight="1" x14ac:dyDescent="0.2">
      <c r="A19" s="19" t="s">
        <v>47</v>
      </c>
      <c r="B19" s="24" t="s">
        <v>39</v>
      </c>
      <c r="C19" s="24"/>
      <c r="D19" s="24" t="s">
        <v>48</v>
      </c>
      <c r="E19" s="25">
        <v>1</v>
      </c>
      <c r="F19" s="19"/>
      <c r="G19" s="26">
        <v>0</v>
      </c>
      <c r="H19" s="26"/>
      <c r="I19" s="26"/>
      <c r="J19" s="21">
        <f t="shared" si="0"/>
        <v>0</v>
      </c>
      <c r="K19" s="22"/>
      <c r="L19" s="22"/>
      <c r="M19" s="22"/>
      <c r="N19" s="22"/>
      <c r="O19" s="22"/>
      <c r="P19" s="22"/>
      <c r="Q19" s="22"/>
      <c r="R19" s="23"/>
      <c r="S19" s="23"/>
      <c r="T19" s="23"/>
      <c r="U19" s="23"/>
      <c r="V19" s="23"/>
      <c r="W19" s="23"/>
      <c r="X19" s="23"/>
      <c r="Y19" s="23"/>
      <c r="Z19" s="23"/>
      <c r="AA19" s="6"/>
      <c r="AB19" s="6"/>
      <c r="AC19" s="6"/>
      <c r="AD19" s="6"/>
    </row>
    <row r="20" spans="1:30" ht="18" customHeight="1" x14ac:dyDescent="0.2">
      <c r="A20" s="19" t="s">
        <v>49</v>
      </c>
      <c r="B20" s="24" t="s">
        <v>39</v>
      </c>
      <c r="C20" s="24"/>
      <c r="D20" s="24" t="s">
        <v>22</v>
      </c>
      <c r="E20" s="25">
        <v>1</v>
      </c>
      <c r="F20" s="19" t="s">
        <v>50</v>
      </c>
      <c r="G20" s="26">
        <v>0</v>
      </c>
      <c r="H20" s="26">
        <v>1425.9</v>
      </c>
      <c r="I20" s="26">
        <v>5703.56</v>
      </c>
      <c r="J20" s="21">
        <f t="shared" si="0"/>
        <v>7129.4600000000009</v>
      </c>
      <c r="K20" s="22"/>
      <c r="L20" s="22"/>
      <c r="M20" s="22"/>
      <c r="N20" s="22"/>
      <c r="O20" s="22"/>
      <c r="P20" s="22"/>
      <c r="Q20" s="22"/>
      <c r="R20" s="23"/>
      <c r="S20" s="23"/>
      <c r="T20" s="23"/>
      <c r="U20" s="23"/>
      <c r="V20" s="23"/>
      <c r="W20" s="23"/>
      <c r="X20" s="23"/>
      <c r="Y20" s="23"/>
      <c r="Z20" s="23"/>
      <c r="AA20" s="6"/>
      <c r="AB20" s="6"/>
      <c r="AC20" s="6"/>
      <c r="AD20" s="6"/>
    </row>
    <row r="21" spans="1:30" ht="18" customHeight="1" x14ac:dyDescent="0.2">
      <c r="A21" s="19" t="s">
        <v>51</v>
      </c>
      <c r="B21" s="24" t="s">
        <v>39</v>
      </c>
      <c r="C21" s="24"/>
      <c r="D21" s="24" t="s">
        <v>48</v>
      </c>
      <c r="E21" s="25">
        <v>1</v>
      </c>
      <c r="F21" s="19"/>
      <c r="G21" s="26">
        <v>0</v>
      </c>
      <c r="H21" s="26"/>
      <c r="I21" s="26"/>
      <c r="J21" s="21">
        <f t="shared" si="0"/>
        <v>0</v>
      </c>
      <c r="K21" s="22"/>
      <c r="L21" s="22"/>
      <c r="M21" s="22"/>
      <c r="N21" s="22"/>
      <c r="O21" s="22"/>
      <c r="P21" s="22"/>
      <c r="Q21" s="22"/>
      <c r="R21" s="23"/>
      <c r="S21" s="23"/>
      <c r="T21" s="23"/>
      <c r="U21" s="23"/>
      <c r="V21" s="23"/>
      <c r="W21" s="23"/>
      <c r="X21" s="23"/>
      <c r="Y21" s="23"/>
      <c r="Z21" s="23"/>
      <c r="AA21" s="6"/>
      <c r="AB21" s="6"/>
      <c r="AC21" s="6"/>
      <c r="AD21" s="6"/>
    </row>
    <row r="22" spans="1:30" ht="18" customHeight="1" x14ac:dyDescent="0.2">
      <c r="A22" s="27" t="s">
        <v>52</v>
      </c>
      <c r="B22" s="24" t="s">
        <v>53</v>
      </c>
      <c r="C22" s="24"/>
      <c r="D22" s="24" t="s">
        <v>22</v>
      </c>
      <c r="E22" s="25">
        <v>1</v>
      </c>
      <c r="F22" s="19" t="s">
        <v>54</v>
      </c>
      <c r="G22" s="26">
        <v>0</v>
      </c>
      <c r="H22" s="28">
        <v>1310.28</v>
      </c>
      <c r="I22" s="28">
        <v>5241.1099999999997</v>
      </c>
      <c r="J22" s="21">
        <f t="shared" si="0"/>
        <v>6551.3899999999994</v>
      </c>
      <c r="K22" s="22"/>
      <c r="L22" s="22"/>
      <c r="M22" s="22"/>
      <c r="N22" s="22"/>
      <c r="O22" s="22"/>
      <c r="P22" s="22"/>
      <c r="Q22" s="22"/>
      <c r="R22" s="23"/>
      <c r="S22" s="23"/>
      <c r="T22" s="23"/>
      <c r="U22" s="23"/>
      <c r="V22" s="23"/>
      <c r="W22" s="23"/>
      <c r="X22" s="23"/>
      <c r="Y22" s="23"/>
      <c r="Z22" s="23"/>
      <c r="AA22" s="6"/>
      <c r="AB22" s="6"/>
      <c r="AC22" s="6"/>
      <c r="AD22" s="6"/>
    </row>
    <row r="23" spans="1:30" ht="18" customHeight="1" x14ac:dyDescent="0.2">
      <c r="A23" s="19" t="s">
        <v>55</v>
      </c>
      <c r="B23" s="24" t="s">
        <v>53</v>
      </c>
      <c r="C23" s="24"/>
      <c r="D23" s="24" t="s">
        <v>22</v>
      </c>
      <c r="E23" s="25">
        <v>1</v>
      </c>
      <c r="F23" s="19" t="s">
        <v>56</v>
      </c>
      <c r="G23" s="26">
        <v>0</v>
      </c>
      <c r="H23" s="28">
        <v>1310.28</v>
      </c>
      <c r="I23" s="28">
        <v>5241.1099999999997</v>
      </c>
      <c r="J23" s="21">
        <f t="shared" si="0"/>
        <v>6551.3899999999994</v>
      </c>
      <c r="K23" s="22"/>
      <c r="L23" s="22"/>
      <c r="M23" s="22"/>
      <c r="N23" s="22"/>
      <c r="O23" s="22"/>
      <c r="P23" s="22"/>
      <c r="Q23" s="22"/>
      <c r="R23" s="23"/>
      <c r="S23" s="23"/>
      <c r="T23" s="23"/>
      <c r="U23" s="23"/>
      <c r="V23" s="23"/>
      <c r="W23" s="23"/>
      <c r="X23" s="23"/>
      <c r="Y23" s="23"/>
      <c r="Z23" s="23"/>
      <c r="AA23" s="6"/>
      <c r="AB23" s="6"/>
      <c r="AC23" s="6"/>
      <c r="AD23" s="6"/>
    </row>
    <row r="24" spans="1:30" ht="18" customHeight="1" x14ac:dyDescent="0.2">
      <c r="A24" s="19" t="s">
        <v>57</v>
      </c>
      <c r="B24" s="24" t="s">
        <v>53</v>
      </c>
      <c r="C24" s="24"/>
      <c r="D24" s="24" t="s">
        <v>48</v>
      </c>
      <c r="E24" s="25">
        <v>1</v>
      </c>
      <c r="F24" s="19"/>
      <c r="G24" s="26">
        <v>0</v>
      </c>
      <c r="H24" s="28"/>
      <c r="I24" s="28"/>
      <c r="J24" s="21">
        <f t="shared" si="0"/>
        <v>0</v>
      </c>
      <c r="K24" s="22"/>
      <c r="L24" s="22"/>
      <c r="M24" s="22"/>
      <c r="N24" s="22"/>
      <c r="O24" s="22"/>
      <c r="P24" s="22"/>
      <c r="Q24" s="22"/>
      <c r="R24" s="23"/>
      <c r="S24" s="23"/>
      <c r="T24" s="23"/>
      <c r="U24" s="23"/>
      <c r="V24" s="23"/>
      <c r="W24" s="23"/>
      <c r="X24" s="23"/>
      <c r="Y24" s="23"/>
      <c r="Z24" s="23"/>
      <c r="AA24" s="6"/>
      <c r="AB24" s="6"/>
      <c r="AC24" s="6"/>
      <c r="AD24" s="6"/>
    </row>
    <row r="25" spans="1:30" ht="18" customHeight="1" x14ac:dyDescent="0.2">
      <c r="A25" s="19" t="s">
        <v>58</v>
      </c>
      <c r="B25" s="24" t="s">
        <v>53</v>
      </c>
      <c r="C25" s="24"/>
      <c r="D25" s="24" t="s">
        <v>48</v>
      </c>
      <c r="E25" s="25">
        <v>1</v>
      </c>
      <c r="F25" s="19"/>
      <c r="G25" s="26">
        <v>0</v>
      </c>
      <c r="H25" s="28"/>
      <c r="I25" s="28"/>
      <c r="J25" s="21">
        <f t="shared" si="0"/>
        <v>0</v>
      </c>
      <c r="K25" s="22"/>
      <c r="L25" s="22"/>
      <c r="M25" s="22"/>
      <c r="N25" s="22"/>
      <c r="O25" s="22"/>
      <c r="P25" s="22"/>
      <c r="Q25" s="22"/>
      <c r="R25" s="23"/>
      <c r="S25" s="23"/>
      <c r="T25" s="23"/>
      <c r="U25" s="23"/>
      <c r="V25" s="23"/>
      <c r="W25" s="23"/>
      <c r="X25" s="23"/>
      <c r="Y25" s="23"/>
      <c r="Z25" s="23"/>
      <c r="AA25" s="6"/>
      <c r="AB25" s="6"/>
      <c r="AC25" s="6"/>
      <c r="AD25" s="6"/>
    </row>
    <row r="26" spans="1:30" ht="18" customHeight="1" x14ac:dyDescent="0.2">
      <c r="A26" s="19" t="s">
        <v>59</v>
      </c>
      <c r="B26" s="24" t="s">
        <v>53</v>
      </c>
      <c r="C26" s="24"/>
      <c r="D26" s="24" t="s">
        <v>22</v>
      </c>
      <c r="E26" s="25">
        <v>1</v>
      </c>
      <c r="F26" s="19" t="s">
        <v>60</v>
      </c>
      <c r="G26" s="26">
        <v>0</v>
      </c>
      <c r="H26" s="28">
        <v>1310.28</v>
      </c>
      <c r="I26" s="28">
        <v>5241.1099999999997</v>
      </c>
      <c r="J26" s="21">
        <f t="shared" si="0"/>
        <v>6551.3899999999994</v>
      </c>
      <c r="K26" s="22"/>
      <c r="L26" s="22"/>
      <c r="M26" s="22"/>
      <c r="N26" s="22"/>
      <c r="O26" s="22"/>
      <c r="P26" s="22"/>
      <c r="Q26" s="22"/>
      <c r="R26" s="23"/>
      <c r="S26" s="23"/>
      <c r="T26" s="23"/>
      <c r="U26" s="23"/>
      <c r="V26" s="23"/>
      <c r="W26" s="23"/>
      <c r="X26" s="23"/>
      <c r="Y26" s="23"/>
      <c r="Z26" s="23"/>
      <c r="AA26" s="6"/>
      <c r="AB26" s="6"/>
      <c r="AC26" s="6"/>
      <c r="AD26" s="6"/>
    </row>
    <row r="27" spans="1:30" ht="18" customHeight="1" x14ac:dyDescent="0.2">
      <c r="A27" s="19" t="s">
        <v>61</v>
      </c>
      <c r="B27" s="24" t="s">
        <v>53</v>
      </c>
      <c r="C27" s="24"/>
      <c r="D27" s="24" t="s">
        <v>22</v>
      </c>
      <c r="E27" s="25">
        <v>1</v>
      </c>
      <c r="F27" s="19" t="s">
        <v>62</v>
      </c>
      <c r="G27" s="26">
        <v>0</v>
      </c>
      <c r="H27" s="28">
        <v>1310.28</v>
      </c>
      <c r="I27" s="28">
        <v>5241.1099999999997</v>
      </c>
      <c r="J27" s="21">
        <f t="shared" si="0"/>
        <v>6551.3899999999994</v>
      </c>
      <c r="K27" s="22"/>
      <c r="L27" s="22"/>
      <c r="M27" s="22"/>
      <c r="N27" s="22"/>
      <c r="O27" s="22"/>
      <c r="P27" s="22"/>
      <c r="Q27" s="22"/>
      <c r="R27" s="23"/>
      <c r="S27" s="23"/>
      <c r="T27" s="23"/>
      <c r="U27" s="23"/>
      <c r="V27" s="23"/>
      <c r="W27" s="23"/>
      <c r="X27" s="23"/>
      <c r="Y27" s="23"/>
      <c r="Z27" s="23"/>
      <c r="AA27" s="6"/>
      <c r="AB27" s="6"/>
      <c r="AC27" s="6"/>
      <c r="AD27" s="6"/>
    </row>
    <row r="28" spans="1:30" ht="18" customHeight="1" x14ac:dyDescent="0.2">
      <c r="A28" s="19" t="s">
        <v>63</v>
      </c>
      <c r="B28" s="24" t="s">
        <v>53</v>
      </c>
      <c r="C28" s="24"/>
      <c r="D28" s="24" t="s">
        <v>48</v>
      </c>
      <c r="E28" s="25">
        <v>1</v>
      </c>
      <c r="F28" s="29"/>
      <c r="G28" s="26">
        <v>0</v>
      </c>
      <c r="H28" s="28"/>
      <c r="I28" s="28"/>
      <c r="J28" s="21">
        <f t="shared" si="0"/>
        <v>0</v>
      </c>
      <c r="K28" s="22"/>
      <c r="L28" s="22"/>
      <c r="M28" s="22"/>
      <c r="N28" s="22"/>
      <c r="O28" s="22"/>
      <c r="P28" s="22"/>
      <c r="Q28" s="22"/>
      <c r="R28" s="23"/>
      <c r="S28" s="23"/>
      <c r="T28" s="23"/>
      <c r="U28" s="23"/>
      <c r="V28" s="23"/>
      <c r="W28" s="23"/>
      <c r="X28" s="23"/>
      <c r="Y28" s="23"/>
      <c r="Z28" s="23"/>
      <c r="AA28" s="6"/>
      <c r="AB28" s="6"/>
      <c r="AC28" s="6"/>
      <c r="AD28" s="6"/>
    </row>
    <row r="29" spans="1:30" ht="18" customHeight="1" x14ac:dyDescent="0.2">
      <c r="A29" s="19" t="s">
        <v>64</v>
      </c>
      <c r="B29" s="24" t="s">
        <v>53</v>
      </c>
      <c r="C29" s="24"/>
      <c r="D29" s="24" t="s">
        <v>22</v>
      </c>
      <c r="E29" s="25">
        <v>1</v>
      </c>
      <c r="F29" s="19" t="s">
        <v>65</v>
      </c>
      <c r="G29" s="26">
        <v>0</v>
      </c>
      <c r="H29" s="28">
        <v>1310.28</v>
      </c>
      <c r="I29" s="28">
        <v>5241.1099999999997</v>
      </c>
      <c r="J29" s="21">
        <f t="shared" si="0"/>
        <v>6551.3899999999994</v>
      </c>
      <c r="K29" s="22"/>
      <c r="L29" s="22"/>
      <c r="M29" s="22"/>
      <c r="N29" s="22"/>
      <c r="O29" s="22"/>
      <c r="P29" s="22"/>
      <c r="Q29" s="22"/>
      <c r="R29" s="23"/>
      <c r="S29" s="23"/>
      <c r="T29" s="23"/>
      <c r="U29" s="23"/>
      <c r="V29" s="23"/>
      <c r="W29" s="23"/>
      <c r="X29" s="23"/>
      <c r="Y29" s="23"/>
      <c r="Z29" s="23"/>
      <c r="AA29" s="6"/>
      <c r="AB29" s="6"/>
      <c r="AC29" s="6"/>
      <c r="AD29" s="6"/>
    </row>
    <row r="30" spans="1:30" ht="18" customHeight="1" x14ac:dyDescent="0.2">
      <c r="A30" s="19" t="s">
        <v>64</v>
      </c>
      <c r="B30" s="24" t="s">
        <v>53</v>
      </c>
      <c r="C30" s="24"/>
      <c r="D30" s="24" t="s">
        <v>22</v>
      </c>
      <c r="E30" s="25">
        <v>1</v>
      </c>
      <c r="F30" s="19" t="s">
        <v>346</v>
      </c>
      <c r="G30" s="26">
        <v>0</v>
      </c>
      <c r="H30" s="28">
        <v>1310.28</v>
      </c>
      <c r="I30" s="28">
        <v>5241.1099999999997</v>
      </c>
      <c r="J30" s="21">
        <f t="shared" si="0"/>
        <v>6551.3899999999994</v>
      </c>
      <c r="K30" s="22"/>
      <c r="L30" s="22"/>
      <c r="M30" s="22"/>
      <c r="N30" s="22"/>
      <c r="O30" s="22"/>
      <c r="P30" s="22"/>
      <c r="Q30" s="22"/>
      <c r="R30" s="23"/>
      <c r="S30" s="23"/>
      <c r="T30" s="23"/>
      <c r="U30" s="23"/>
      <c r="V30" s="23"/>
      <c r="W30" s="23"/>
      <c r="X30" s="23"/>
      <c r="Y30" s="23"/>
      <c r="Z30" s="23"/>
      <c r="AA30" s="6"/>
      <c r="AB30" s="6"/>
      <c r="AC30" s="6"/>
      <c r="AD30" s="6"/>
    </row>
    <row r="31" spans="1:30" ht="18" customHeight="1" x14ac:dyDescent="0.2">
      <c r="A31" s="19" t="s">
        <v>66</v>
      </c>
      <c r="B31" s="24" t="s">
        <v>53</v>
      </c>
      <c r="C31" s="24"/>
      <c r="D31" s="24" t="s">
        <v>48</v>
      </c>
      <c r="E31" s="25">
        <v>1</v>
      </c>
      <c r="F31" s="19"/>
      <c r="G31" s="26">
        <v>0</v>
      </c>
      <c r="H31" s="28">
        <v>1310.28</v>
      </c>
      <c r="I31" s="28">
        <v>5241.1099999999997</v>
      </c>
      <c r="J31" s="21">
        <f t="shared" si="0"/>
        <v>6551.3899999999994</v>
      </c>
      <c r="K31" s="22"/>
      <c r="L31" s="22"/>
      <c r="M31" s="22"/>
      <c r="N31" s="22"/>
      <c r="O31" s="22"/>
      <c r="P31" s="22"/>
      <c r="Q31" s="22"/>
      <c r="R31" s="23"/>
      <c r="S31" s="23"/>
      <c r="T31" s="23"/>
      <c r="U31" s="23"/>
      <c r="V31" s="23"/>
      <c r="W31" s="23"/>
      <c r="X31" s="23"/>
      <c r="Y31" s="23"/>
      <c r="Z31" s="23"/>
      <c r="AA31" s="6"/>
      <c r="AB31" s="6"/>
      <c r="AC31" s="6"/>
      <c r="AD31" s="6"/>
    </row>
    <row r="32" spans="1:30" ht="18" customHeight="1" x14ac:dyDescent="0.2">
      <c r="A32" s="19" t="s">
        <v>67</v>
      </c>
      <c r="B32" s="24" t="s">
        <v>53</v>
      </c>
      <c r="C32" s="24"/>
      <c r="D32" s="24" t="s">
        <v>22</v>
      </c>
      <c r="E32" s="25">
        <v>1</v>
      </c>
      <c r="F32" s="19" t="s">
        <v>68</v>
      </c>
      <c r="G32" s="26">
        <v>0</v>
      </c>
      <c r="H32" s="28">
        <v>1310.28</v>
      </c>
      <c r="I32" s="28">
        <v>5241.1099999999997</v>
      </c>
      <c r="J32" s="21">
        <f t="shared" si="0"/>
        <v>6551.3899999999994</v>
      </c>
      <c r="K32" s="22"/>
      <c r="L32" s="22"/>
      <c r="M32" s="22"/>
      <c r="N32" s="22"/>
      <c r="O32" s="22"/>
      <c r="P32" s="22"/>
      <c r="Q32" s="22"/>
      <c r="R32" s="23"/>
      <c r="S32" s="23"/>
      <c r="T32" s="23"/>
      <c r="U32" s="23"/>
      <c r="V32" s="23"/>
      <c r="W32" s="23"/>
      <c r="X32" s="23"/>
      <c r="Y32" s="23"/>
      <c r="Z32" s="23"/>
      <c r="AA32" s="6"/>
      <c r="AB32" s="6"/>
      <c r="AC32" s="6"/>
      <c r="AD32" s="6"/>
    </row>
    <row r="33" spans="1:30" ht="18" customHeight="1" x14ac:dyDescent="0.2">
      <c r="A33" s="19" t="s">
        <v>69</v>
      </c>
      <c r="B33" s="24" t="s">
        <v>53</v>
      </c>
      <c r="C33" s="24"/>
      <c r="D33" s="24" t="s">
        <v>22</v>
      </c>
      <c r="E33" s="25">
        <v>1</v>
      </c>
      <c r="F33" s="19" t="s">
        <v>70</v>
      </c>
      <c r="G33" s="26">
        <v>0</v>
      </c>
      <c r="H33" s="28">
        <v>1310.28</v>
      </c>
      <c r="I33" s="28">
        <v>5241.1099999999997</v>
      </c>
      <c r="J33" s="21">
        <f t="shared" si="0"/>
        <v>6551.3899999999994</v>
      </c>
      <c r="K33" s="22"/>
      <c r="L33" s="22"/>
      <c r="M33" s="22"/>
      <c r="N33" s="22"/>
      <c r="O33" s="22"/>
      <c r="P33" s="22"/>
      <c r="Q33" s="22"/>
      <c r="R33" s="23"/>
      <c r="S33" s="23"/>
      <c r="T33" s="23"/>
      <c r="U33" s="23"/>
      <c r="V33" s="23"/>
      <c r="W33" s="23"/>
      <c r="X33" s="23"/>
      <c r="Y33" s="23"/>
      <c r="Z33" s="23"/>
      <c r="AA33" s="6"/>
      <c r="AB33" s="6"/>
      <c r="AC33" s="6"/>
      <c r="AD33" s="6"/>
    </row>
    <row r="34" spans="1:30" ht="18" customHeight="1" x14ac:dyDescent="0.2">
      <c r="A34" s="19" t="s">
        <v>71</v>
      </c>
      <c r="B34" s="24" t="s">
        <v>53</v>
      </c>
      <c r="C34" s="24"/>
      <c r="D34" s="24" t="s">
        <v>22</v>
      </c>
      <c r="E34" s="25">
        <v>1</v>
      </c>
      <c r="F34" s="19" t="s">
        <v>72</v>
      </c>
      <c r="G34" s="26">
        <v>0</v>
      </c>
      <c r="H34" s="28">
        <v>1310.28</v>
      </c>
      <c r="I34" s="28">
        <v>5241.1099999999997</v>
      </c>
      <c r="J34" s="21">
        <f t="shared" si="0"/>
        <v>6551.3899999999994</v>
      </c>
      <c r="K34" s="22"/>
      <c r="L34" s="22"/>
      <c r="M34" s="22"/>
      <c r="N34" s="22"/>
      <c r="O34" s="22"/>
      <c r="P34" s="22"/>
      <c r="Q34" s="22"/>
      <c r="R34" s="23"/>
      <c r="S34" s="23"/>
      <c r="T34" s="23"/>
      <c r="U34" s="23"/>
      <c r="V34" s="23"/>
      <c r="W34" s="23"/>
      <c r="X34" s="23"/>
      <c r="Y34" s="23"/>
      <c r="Z34" s="23"/>
      <c r="AA34" s="6"/>
      <c r="AB34" s="6"/>
      <c r="AC34" s="6"/>
      <c r="AD34" s="6"/>
    </row>
    <row r="35" spans="1:30" ht="18" customHeight="1" x14ac:dyDescent="0.2">
      <c r="A35" s="19" t="s">
        <v>73</v>
      </c>
      <c r="B35" s="24" t="s">
        <v>53</v>
      </c>
      <c r="C35" s="24"/>
      <c r="D35" s="24" t="s">
        <v>22</v>
      </c>
      <c r="E35" s="25">
        <v>1</v>
      </c>
      <c r="F35" s="19" t="s">
        <v>74</v>
      </c>
      <c r="G35" s="26">
        <v>0</v>
      </c>
      <c r="H35" s="28">
        <v>1310.28</v>
      </c>
      <c r="I35" s="28">
        <v>5241.1099999999997</v>
      </c>
      <c r="J35" s="21">
        <f t="shared" si="0"/>
        <v>6551.3899999999994</v>
      </c>
      <c r="K35" s="22"/>
      <c r="L35" s="22"/>
      <c r="M35" s="22"/>
      <c r="N35" s="22"/>
      <c r="O35" s="22"/>
      <c r="P35" s="22"/>
      <c r="Q35" s="22"/>
      <c r="R35" s="23"/>
      <c r="S35" s="23"/>
      <c r="T35" s="23"/>
      <c r="U35" s="23"/>
      <c r="V35" s="23"/>
      <c r="W35" s="23"/>
      <c r="X35" s="23"/>
      <c r="Y35" s="23"/>
      <c r="Z35" s="23"/>
      <c r="AA35" s="6"/>
      <c r="AB35" s="6"/>
      <c r="AC35" s="6"/>
      <c r="AD35" s="6"/>
    </row>
    <row r="36" spans="1:30" ht="18" customHeight="1" x14ac:dyDescent="0.2">
      <c r="A36" s="19" t="s">
        <v>75</v>
      </c>
      <c r="B36" s="24" t="s">
        <v>53</v>
      </c>
      <c r="C36" s="24"/>
      <c r="D36" s="24" t="s">
        <v>22</v>
      </c>
      <c r="E36" s="25">
        <v>1</v>
      </c>
      <c r="F36" s="19" t="s">
        <v>76</v>
      </c>
      <c r="G36" s="26">
        <v>0</v>
      </c>
      <c r="H36" s="28">
        <v>1310.28</v>
      </c>
      <c r="I36" s="28">
        <v>5241.1099999999997</v>
      </c>
      <c r="J36" s="21">
        <f t="shared" si="0"/>
        <v>6551.3899999999994</v>
      </c>
      <c r="K36" s="22"/>
      <c r="L36" s="22"/>
      <c r="M36" s="22"/>
      <c r="N36" s="22"/>
      <c r="O36" s="22"/>
      <c r="P36" s="22"/>
      <c r="Q36" s="22"/>
      <c r="R36" s="23"/>
      <c r="S36" s="23"/>
      <c r="T36" s="23"/>
      <c r="U36" s="23"/>
      <c r="V36" s="23"/>
      <c r="W36" s="23"/>
      <c r="X36" s="23"/>
      <c r="Y36" s="23"/>
      <c r="Z36" s="23"/>
      <c r="AA36" s="6"/>
      <c r="AB36" s="6"/>
      <c r="AC36" s="6"/>
      <c r="AD36" s="6"/>
    </row>
    <row r="37" spans="1:30" ht="18" customHeight="1" x14ac:dyDescent="0.2">
      <c r="A37" s="19" t="s">
        <v>77</v>
      </c>
      <c r="B37" s="24" t="s">
        <v>78</v>
      </c>
      <c r="C37" s="24"/>
      <c r="D37" s="24" t="s">
        <v>22</v>
      </c>
      <c r="E37" s="25">
        <v>1</v>
      </c>
      <c r="F37" s="19" t="s">
        <v>352</v>
      </c>
      <c r="G37" s="26">
        <v>0</v>
      </c>
      <c r="H37" s="28">
        <v>1079.06</v>
      </c>
      <c r="I37" s="28">
        <v>4316.21</v>
      </c>
      <c r="J37" s="21">
        <f t="shared" si="0"/>
        <v>5395.27</v>
      </c>
      <c r="K37" s="22"/>
      <c r="L37" s="22"/>
      <c r="M37" s="22"/>
      <c r="N37" s="22"/>
      <c r="O37" s="22"/>
      <c r="P37" s="22"/>
      <c r="Q37" s="22"/>
      <c r="R37" s="23"/>
      <c r="S37" s="23"/>
      <c r="T37" s="23"/>
      <c r="U37" s="23"/>
      <c r="V37" s="23"/>
      <c r="W37" s="23"/>
      <c r="X37" s="23"/>
      <c r="Y37" s="23"/>
      <c r="Z37" s="23"/>
      <c r="AA37" s="6"/>
      <c r="AB37" s="6"/>
      <c r="AC37" s="6"/>
      <c r="AD37" s="6"/>
    </row>
    <row r="38" spans="1:30" ht="18" customHeight="1" x14ac:dyDescent="0.2">
      <c r="A38" s="19" t="s">
        <v>79</v>
      </c>
      <c r="B38" s="24" t="s">
        <v>78</v>
      </c>
      <c r="C38" s="24"/>
      <c r="D38" s="24" t="s">
        <v>22</v>
      </c>
      <c r="E38" s="25">
        <v>1</v>
      </c>
      <c r="F38" s="19" t="s">
        <v>80</v>
      </c>
      <c r="G38" s="26">
        <v>0</v>
      </c>
      <c r="H38" s="28">
        <v>1079.06</v>
      </c>
      <c r="I38" s="28">
        <v>4316.21</v>
      </c>
      <c r="J38" s="21">
        <f t="shared" si="0"/>
        <v>5395.27</v>
      </c>
      <c r="K38" s="22"/>
      <c r="L38" s="22"/>
      <c r="M38" s="22"/>
      <c r="N38" s="22"/>
      <c r="O38" s="22"/>
      <c r="P38" s="22"/>
      <c r="Q38" s="22"/>
      <c r="R38" s="23"/>
      <c r="S38" s="23"/>
      <c r="T38" s="23"/>
      <c r="U38" s="23"/>
      <c r="V38" s="23"/>
      <c r="W38" s="23"/>
      <c r="X38" s="23"/>
      <c r="Y38" s="23"/>
      <c r="Z38" s="23"/>
      <c r="AA38" s="6"/>
      <c r="AB38" s="6"/>
      <c r="AC38" s="6"/>
      <c r="AD38" s="6"/>
    </row>
    <row r="39" spans="1:30" ht="18" customHeight="1" x14ac:dyDescent="0.2">
      <c r="A39" s="19" t="s">
        <v>81</v>
      </c>
      <c r="B39" s="24" t="s">
        <v>78</v>
      </c>
      <c r="C39" s="24"/>
      <c r="D39" s="24" t="s">
        <v>22</v>
      </c>
      <c r="E39" s="25">
        <v>1</v>
      </c>
      <c r="F39" s="19" t="s">
        <v>82</v>
      </c>
      <c r="G39" s="26">
        <v>0</v>
      </c>
      <c r="H39" s="28">
        <v>1079.06</v>
      </c>
      <c r="I39" s="28">
        <v>4316.21</v>
      </c>
      <c r="J39" s="21">
        <f t="shared" si="0"/>
        <v>5395.27</v>
      </c>
      <c r="K39" s="22"/>
      <c r="L39" s="22"/>
      <c r="M39" s="22"/>
      <c r="N39" s="22"/>
      <c r="O39" s="22"/>
      <c r="P39" s="22"/>
      <c r="Q39" s="22"/>
      <c r="R39" s="23"/>
      <c r="S39" s="23"/>
      <c r="T39" s="23"/>
      <c r="U39" s="23"/>
      <c r="V39" s="23"/>
      <c r="W39" s="23"/>
      <c r="X39" s="23"/>
      <c r="Y39" s="23"/>
      <c r="Z39" s="23"/>
      <c r="AA39" s="6"/>
      <c r="AB39" s="6"/>
      <c r="AC39" s="6"/>
      <c r="AD39" s="6"/>
    </row>
    <row r="40" spans="1:30" ht="18" customHeight="1" x14ac:dyDescent="0.2">
      <c r="A40" s="19" t="s">
        <v>81</v>
      </c>
      <c r="B40" s="24" t="s">
        <v>78</v>
      </c>
      <c r="C40" s="24"/>
      <c r="D40" s="24" t="s">
        <v>48</v>
      </c>
      <c r="E40" s="25">
        <v>1</v>
      </c>
      <c r="F40" s="19"/>
      <c r="G40" s="26">
        <v>0</v>
      </c>
      <c r="H40" s="28"/>
      <c r="I40" s="28"/>
      <c r="J40" s="21">
        <f t="shared" si="0"/>
        <v>0</v>
      </c>
      <c r="K40" s="22"/>
      <c r="L40" s="22"/>
      <c r="M40" s="22"/>
      <c r="N40" s="22"/>
      <c r="O40" s="22"/>
      <c r="P40" s="22"/>
      <c r="Q40" s="22"/>
      <c r="R40" s="23"/>
      <c r="S40" s="23"/>
      <c r="T40" s="23"/>
      <c r="U40" s="23"/>
      <c r="V40" s="23"/>
      <c r="W40" s="23"/>
      <c r="X40" s="23"/>
      <c r="Y40" s="23"/>
      <c r="Z40" s="23"/>
      <c r="AA40" s="6"/>
      <c r="AB40" s="6"/>
      <c r="AC40" s="6"/>
      <c r="AD40" s="6"/>
    </row>
    <row r="41" spans="1:30" ht="18" customHeight="1" x14ac:dyDescent="0.2">
      <c r="A41" s="19" t="s">
        <v>81</v>
      </c>
      <c r="B41" s="24" t="s">
        <v>78</v>
      </c>
      <c r="C41" s="24"/>
      <c r="D41" s="24" t="s">
        <v>48</v>
      </c>
      <c r="E41" s="25">
        <v>1</v>
      </c>
      <c r="F41" s="19"/>
      <c r="G41" s="26">
        <v>0</v>
      </c>
      <c r="H41" s="28"/>
      <c r="I41" s="28"/>
      <c r="J41" s="21">
        <f t="shared" si="0"/>
        <v>0</v>
      </c>
      <c r="K41" s="22"/>
      <c r="L41" s="22"/>
      <c r="M41" s="22"/>
      <c r="N41" s="22"/>
      <c r="O41" s="22"/>
      <c r="P41" s="22"/>
      <c r="Q41" s="22"/>
      <c r="R41" s="23"/>
      <c r="S41" s="23"/>
      <c r="T41" s="23"/>
      <c r="U41" s="23"/>
      <c r="V41" s="23"/>
      <c r="W41" s="23"/>
      <c r="X41" s="23"/>
      <c r="Y41" s="23"/>
      <c r="Z41" s="23"/>
      <c r="AA41" s="6"/>
      <c r="AB41" s="6"/>
      <c r="AC41" s="6"/>
      <c r="AD41" s="6"/>
    </row>
    <row r="42" spans="1:30" ht="18" customHeight="1" x14ac:dyDescent="0.2">
      <c r="A42" s="19" t="s">
        <v>83</v>
      </c>
      <c r="B42" s="24" t="s">
        <v>78</v>
      </c>
      <c r="C42" s="24"/>
      <c r="D42" s="24" t="s">
        <v>28</v>
      </c>
      <c r="E42" s="25">
        <v>1</v>
      </c>
      <c r="F42" s="19" t="s">
        <v>353</v>
      </c>
      <c r="G42" s="26">
        <v>0</v>
      </c>
      <c r="H42" s="28"/>
      <c r="I42" s="28">
        <v>4316.21</v>
      </c>
      <c r="J42" s="21">
        <f t="shared" si="0"/>
        <v>4316.21</v>
      </c>
      <c r="K42" s="22"/>
      <c r="L42" s="22"/>
      <c r="M42" s="22"/>
      <c r="N42" s="22"/>
      <c r="O42" s="22"/>
      <c r="P42" s="22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6"/>
      <c r="AB42" s="6"/>
      <c r="AC42" s="6"/>
      <c r="AD42" s="6"/>
    </row>
    <row r="43" spans="1:30" ht="18" customHeight="1" x14ac:dyDescent="0.2">
      <c r="A43" s="19" t="s">
        <v>84</v>
      </c>
      <c r="B43" s="24" t="s">
        <v>78</v>
      </c>
      <c r="C43" s="24"/>
      <c r="D43" s="24" t="s">
        <v>28</v>
      </c>
      <c r="E43" s="25">
        <v>1</v>
      </c>
      <c r="F43" s="19" t="s">
        <v>85</v>
      </c>
      <c r="G43" s="26">
        <v>0</v>
      </c>
      <c r="H43" s="28"/>
      <c r="I43" s="28">
        <v>4316.21</v>
      </c>
      <c r="J43" s="21">
        <f t="shared" si="0"/>
        <v>4316.21</v>
      </c>
      <c r="K43" s="22"/>
      <c r="L43" s="22"/>
      <c r="M43" s="22"/>
      <c r="N43" s="22"/>
      <c r="O43" s="22"/>
      <c r="P43" s="22"/>
      <c r="Q43" s="22"/>
      <c r="R43" s="23"/>
      <c r="S43" s="23"/>
      <c r="T43" s="23"/>
      <c r="U43" s="23"/>
      <c r="V43" s="23"/>
      <c r="W43" s="23"/>
      <c r="X43" s="23"/>
      <c r="Y43" s="23"/>
      <c r="Z43" s="23"/>
      <c r="AA43" s="6"/>
      <c r="AB43" s="6"/>
      <c r="AC43" s="6"/>
      <c r="AD43" s="6"/>
    </row>
    <row r="44" spans="1:30" ht="18" customHeight="1" x14ac:dyDescent="0.2">
      <c r="A44" s="27" t="s">
        <v>86</v>
      </c>
      <c r="B44" s="24" t="s">
        <v>78</v>
      </c>
      <c r="C44" s="24"/>
      <c r="D44" s="24" t="s">
        <v>22</v>
      </c>
      <c r="E44" s="25">
        <v>1</v>
      </c>
      <c r="F44" s="19" t="s">
        <v>87</v>
      </c>
      <c r="G44" s="26">
        <v>0</v>
      </c>
      <c r="H44" s="28">
        <v>1079.06</v>
      </c>
      <c r="I44" s="28">
        <v>4316.21</v>
      </c>
      <c r="J44" s="21">
        <f t="shared" si="0"/>
        <v>5395.27</v>
      </c>
      <c r="K44" s="22"/>
      <c r="L44" s="22"/>
      <c r="M44" s="22"/>
      <c r="N44" s="22"/>
      <c r="O44" s="22"/>
      <c r="P44" s="22"/>
      <c r="Q44" s="22"/>
      <c r="R44" s="23"/>
      <c r="S44" s="23"/>
      <c r="T44" s="23"/>
      <c r="U44" s="23"/>
      <c r="V44" s="23"/>
      <c r="W44" s="23"/>
      <c r="X44" s="23"/>
      <c r="Y44" s="23"/>
      <c r="Z44" s="23"/>
      <c r="AA44" s="6"/>
      <c r="AB44" s="6"/>
      <c r="AC44" s="6"/>
      <c r="AD44" s="6"/>
    </row>
    <row r="45" spans="1:30" ht="18" customHeight="1" x14ac:dyDescent="0.2">
      <c r="A45" s="19" t="s">
        <v>88</v>
      </c>
      <c r="B45" s="24" t="s">
        <v>78</v>
      </c>
      <c r="C45" s="24"/>
      <c r="D45" s="24" t="s">
        <v>22</v>
      </c>
      <c r="E45" s="25">
        <v>1</v>
      </c>
      <c r="F45" s="19" t="s">
        <v>89</v>
      </c>
      <c r="G45" s="26">
        <v>0</v>
      </c>
      <c r="H45" s="28">
        <v>1079.06</v>
      </c>
      <c r="I45" s="28">
        <v>4316.21</v>
      </c>
      <c r="J45" s="21">
        <f t="shared" si="0"/>
        <v>5395.27</v>
      </c>
      <c r="K45" s="22"/>
      <c r="L45" s="22"/>
      <c r="M45" s="22"/>
      <c r="N45" s="22"/>
      <c r="O45" s="22"/>
      <c r="P45" s="22"/>
      <c r="Q45" s="22"/>
      <c r="R45" s="23"/>
      <c r="S45" s="23"/>
      <c r="T45" s="23"/>
      <c r="U45" s="23"/>
      <c r="V45" s="23"/>
      <c r="W45" s="23"/>
      <c r="X45" s="23"/>
      <c r="Y45" s="23"/>
      <c r="Z45" s="23"/>
      <c r="AA45" s="6"/>
      <c r="AB45" s="6"/>
      <c r="AC45" s="6"/>
      <c r="AD45" s="6"/>
    </row>
    <row r="46" spans="1:30" ht="18" customHeight="1" x14ac:dyDescent="0.2">
      <c r="A46" s="19" t="s">
        <v>90</v>
      </c>
      <c r="B46" s="24" t="s">
        <v>78</v>
      </c>
      <c r="C46" s="24"/>
      <c r="D46" s="24" t="s">
        <v>22</v>
      </c>
      <c r="E46" s="25">
        <v>1</v>
      </c>
      <c r="F46" s="19" t="s">
        <v>344</v>
      </c>
      <c r="G46" s="26">
        <v>0</v>
      </c>
      <c r="H46" s="28">
        <v>1079.06</v>
      </c>
      <c r="I46" s="28">
        <v>4316.21</v>
      </c>
      <c r="J46" s="21">
        <f t="shared" si="0"/>
        <v>5395.27</v>
      </c>
      <c r="K46" s="22"/>
      <c r="L46" s="22"/>
      <c r="M46" s="22"/>
      <c r="N46" s="22"/>
      <c r="O46" s="22"/>
      <c r="P46" s="22"/>
      <c r="Q46" s="22"/>
      <c r="R46" s="23"/>
      <c r="S46" s="23"/>
      <c r="T46" s="23"/>
      <c r="U46" s="23"/>
      <c r="V46" s="23"/>
      <c r="W46" s="23"/>
      <c r="X46" s="23"/>
      <c r="Y46" s="23"/>
      <c r="Z46" s="23"/>
      <c r="AA46" s="6"/>
      <c r="AB46" s="6"/>
      <c r="AC46" s="6"/>
      <c r="AD46" s="6"/>
    </row>
    <row r="47" spans="1:30" ht="18" customHeight="1" x14ac:dyDescent="0.2">
      <c r="A47" s="19" t="s">
        <v>92</v>
      </c>
      <c r="B47" s="24" t="s">
        <v>93</v>
      </c>
      <c r="C47" s="24"/>
      <c r="D47" s="24" t="s">
        <v>48</v>
      </c>
      <c r="E47" s="25">
        <v>1</v>
      </c>
      <c r="F47" s="19"/>
      <c r="G47" s="26">
        <v>0</v>
      </c>
      <c r="H47" s="28"/>
      <c r="I47" s="28"/>
      <c r="J47" s="21">
        <f t="shared" si="0"/>
        <v>0</v>
      </c>
      <c r="K47" s="22"/>
      <c r="L47" s="22"/>
      <c r="M47" s="22"/>
      <c r="N47" s="22"/>
      <c r="O47" s="22"/>
      <c r="P47" s="22"/>
      <c r="Q47" s="22"/>
      <c r="R47" s="23"/>
      <c r="S47" s="23"/>
      <c r="T47" s="23"/>
      <c r="U47" s="23"/>
      <c r="V47" s="23"/>
      <c r="W47" s="23"/>
      <c r="X47" s="23"/>
      <c r="Y47" s="23"/>
      <c r="Z47" s="23"/>
      <c r="AA47" s="6"/>
      <c r="AB47" s="6"/>
      <c r="AC47" s="6"/>
      <c r="AD47" s="6"/>
    </row>
    <row r="48" spans="1:30" ht="18" customHeight="1" x14ac:dyDescent="0.2">
      <c r="A48" s="19" t="s">
        <v>94</v>
      </c>
      <c r="B48" s="24" t="s">
        <v>95</v>
      </c>
      <c r="C48" s="24"/>
      <c r="D48" s="24" t="s">
        <v>22</v>
      </c>
      <c r="E48" s="25">
        <v>1</v>
      </c>
      <c r="F48" s="19" t="s">
        <v>96</v>
      </c>
      <c r="G48" s="26">
        <v>0</v>
      </c>
      <c r="H48" s="28">
        <v>770.75</v>
      </c>
      <c r="I48" s="28">
        <v>3083.01</v>
      </c>
      <c r="J48" s="21">
        <f t="shared" si="0"/>
        <v>3853.76</v>
      </c>
      <c r="K48" s="22"/>
      <c r="L48" s="22"/>
      <c r="M48" s="22"/>
      <c r="N48" s="22"/>
      <c r="O48" s="22"/>
      <c r="P48" s="22"/>
      <c r="Q48" s="22"/>
      <c r="R48" s="23"/>
      <c r="S48" s="23"/>
      <c r="T48" s="23"/>
      <c r="U48" s="23"/>
      <c r="V48" s="23"/>
      <c r="W48" s="23"/>
      <c r="X48" s="23"/>
      <c r="Y48" s="23"/>
      <c r="Z48" s="23"/>
      <c r="AA48" s="6"/>
      <c r="AB48" s="6"/>
      <c r="AC48" s="6"/>
      <c r="AD48" s="6"/>
    </row>
    <row r="49" spans="1:30" ht="18" customHeight="1" x14ac:dyDescent="0.2">
      <c r="A49" s="19" t="s">
        <v>94</v>
      </c>
      <c r="B49" s="24" t="s">
        <v>95</v>
      </c>
      <c r="C49" s="24"/>
      <c r="D49" s="24" t="s">
        <v>22</v>
      </c>
      <c r="E49" s="25">
        <v>1</v>
      </c>
      <c r="F49" s="19" t="s">
        <v>131</v>
      </c>
      <c r="G49" s="26">
        <v>0</v>
      </c>
      <c r="H49" s="28">
        <v>770.75</v>
      </c>
      <c r="I49" s="28">
        <v>3083.01</v>
      </c>
      <c r="J49" s="21">
        <f t="shared" si="0"/>
        <v>3853.76</v>
      </c>
      <c r="K49" s="22"/>
      <c r="L49" s="22"/>
      <c r="M49" s="22"/>
      <c r="N49" s="22"/>
      <c r="O49" s="22"/>
      <c r="P49" s="22"/>
      <c r="Q49" s="22"/>
      <c r="R49" s="23"/>
      <c r="S49" s="23"/>
      <c r="T49" s="23"/>
      <c r="U49" s="23"/>
      <c r="V49" s="23"/>
      <c r="W49" s="23"/>
      <c r="X49" s="23"/>
      <c r="Y49" s="23"/>
      <c r="Z49" s="23"/>
      <c r="AA49" s="6"/>
      <c r="AB49" s="6"/>
      <c r="AC49" s="6"/>
      <c r="AD49" s="6"/>
    </row>
    <row r="50" spans="1:30" ht="18" customHeight="1" x14ac:dyDescent="0.2">
      <c r="A50" s="19" t="s">
        <v>97</v>
      </c>
      <c r="B50" s="24" t="s">
        <v>95</v>
      </c>
      <c r="C50" s="24"/>
      <c r="D50" s="24" t="s">
        <v>22</v>
      </c>
      <c r="E50" s="25">
        <v>1</v>
      </c>
      <c r="F50" s="19" t="s">
        <v>98</v>
      </c>
      <c r="G50" s="26">
        <v>0</v>
      </c>
      <c r="H50" s="28">
        <v>770.75</v>
      </c>
      <c r="I50" s="28">
        <v>3083.01</v>
      </c>
      <c r="J50" s="21">
        <f t="shared" si="0"/>
        <v>3853.76</v>
      </c>
      <c r="K50" s="22"/>
      <c r="L50" s="22"/>
      <c r="M50" s="22"/>
      <c r="N50" s="22"/>
      <c r="O50" s="22"/>
      <c r="P50" s="22"/>
      <c r="Q50" s="22"/>
      <c r="R50" s="23"/>
      <c r="S50" s="23"/>
      <c r="T50" s="23"/>
      <c r="U50" s="23"/>
      <c r="V50" s="23"/>
      <c r="W50" s="23"/>
      <c r="X50" s="23"/>
      <c r="Y50" s="23"/>
      <c r="Z50" s="23"/>
      <c r="AA50" s="6"/>
      <c r="AB50" s="6"/>
      <c r="AC50" s="6"/>
      <c r="AD50" s="6"/>
    </row>
    <row r="51" spans="1:30" ht="18" customHeight="1" x14ac:dyDescent="0.2">
      <c r="A51" s="19" t="s">
        <v>99</v>
      </c>
      <c r="B51" s="24" t="s">
        <v>95</v>
      </c>
      <c r="C51" s="24"/>
      <c r="D51" s="24" t="s">
        <v>22</v>
      </c>
      <c r="E51" s="25">
        <v>1</v>
      </c>
      <c r="F51" s="19" t="s">
        <v>100</v>
      </c>
      <c r="G51" s="26">
        <v>0</v>
      </c>
      <c r="H51" s="28">
        <v>770.75</v>
      </c>
      <c r="I51" s="28">
        <v>3083.01</v>
      </c>
      <c r="J51" s="21">
        <f t="shared" si="0"/>
        <v>3853.76</v>
      </c>
      <c r="K51" s="22"/>
      <c r="L51" s="22"/>
      <c r="M51" s="22"/>
      <c r="N51" s="22"/>
      <c r="O51" s="22"/>
      <c r="P51" s="22"/>
      <c r="Q51" s="22"/>
      <c r="R51" s="23"/>
      <c r="S51" s="23"/>
      <c r="T51" s="23"/>
      <c r="U51" s="23"/>
      <c r="V51" s="23"/>
      <c r="W51" s="23"/>
      <c r="X51" s="23"/>
      <c r="Y51" s="23"/>
      <c r="Z51" s="23"/>
      <c r="AA51" s="6"/>
      <c r="AB51" s="6"/>
      <c r="AC51" s="6"/>
      <c r="AD51" s="6"/>
    </row>
    <row r="52" spans="1:30" ht="18" customHeight="1" x14ac:dyDescent="0.2">
      <c r="A52" s="19" t="s">
        <v>99</v>
      </c>
      <c r="B52" s="24" t="s">
        <v>95</v>
      </c>
      <c r="C52" s="24"/>
      <c r="D52" s="24" t="s">
        <v>22</v>
      </c>
      <c r="E52" s="25">
        <v>1</v>
      </c>
      <c r="F52" s="19" t="s">
        <v>101</v>
      </c>
      <c r="G52" s="26">
        <v>0</v>
      </c>
      <c r="H52" s="28">
        <v>770.75</v>
      </c>
      <c r="I52" s="28">
        <v>3083.01</v>
      </c>
      <c r="J52" s="21">
        <f t="shared" si="0"/>
        <v>3853.76</v>
      </c>
      <c r="K52" s="22"/>
      <c r="L52" s="22"/>
      <c r="M52" s="22"/>
      <c r="N52" s="22"/>
      <c r="O52" s="22"/>
      <c r="P52" s="22"/>
      <c r="Q52" s="22"/>
      <c r="R52" s="23"/>
      <c r="S52" s="23"/>
      <c r="T52" s="23"/>
      <c r="U52" s="23"/>
      <c r="V52" s="23"/>
      <c r="W52" s="23"/>
      <c r="X52" s="23"/>
      <c r="Y52" s="23"/>
      <c r="Z52" s="23"/>
      <c r="AA52" s="6"/>
      <c r="AB52" s="6"/>
      <c r="AC52" s="6"/>
      <c r="AD52" s="6"/>
    </row>
    <row r="53" spans="1:30" ht="18" customHeight="1" x14ac:dyDescent="0.2">
      <c r="A53" s="19" t="s">
        <v>102</v>
      </c>
      <c r="B53" s="24" t="s">
        <v>95</v>
      </c>
      <c r="C53" s="24"/>
      <c r="D53" s="24" t="s">
        <v>48</v>
      </c>
      <c r="E53" s="25">
        <v>1</v>
      </c>
      <c r="F53" s="19"/>
      <c r="G53" s="26">
        <v>0</v>
      </c>
      <c r="H53" s="28"/>
      <c r="I53" s="28"/>
      <c r="J53" s="21">
        <f t="shared" si="0"/>
        <v>0</v>
      </c>
      <c r="K53" s="22"/>
      <c r="L53" s="22"/>
      <c r="M53" s="22"/>
      <c r="N53" s="22"/>
      <c r="O53" s="22"/>
      <c r="P53" s="22"/>
      <c r="Q53" s="22"/>
      <c r="R53" s="23"/>
      <c r="S53" s="23"/>
      <c r="T53" s="23"/>
      <c r="U53" s="23"/>
      <c r="V53" s="23"/>
      <c r="W53" s="23"/>
      <c r="X53" s="23"/>
      <c r="Y53" s="23"/>
      <c r="Z53" s="23"/>
      <c r="AA53" s="6"/>
      <c r="AB53" s="6"/>
      <c r="AC53" s="6"/>
      <c r="AD53" s="6"/>
    </row>
    <row r="54" spans="1:30" ht="18" customHeight="1" x14ac:dyDescent="0.2">
      <c r="A54" s="27" t="s">
        <v>103</v>
      </c>
      <c r="B54" s="24" t="s">
        <v>95</v>
      </c>
      <c r="C54" s="24"/>
      <c r="D54" s="24" t="s">
        <v>22</v>
      </c>
      <c r="E54" s="25">
        <v>1</v>
      </c>
      <c r="F54" s="19" t="s">
        <v>104</v>
      </c>
      <c r="G54" s="26">
        <v>0</v>
      </c>
      <c r="H54" s="28">
        <v>770.75</v>
      </c>
      <c r="I54" s="28">
        <v>3083.01</v>
      </c>
      <c r="J54" s="21">
        <f t="shared" si="0"/>
        <v>3853.76</v>
      </c>
      <c r="K54" s="22"/>
      <c r="L54" s="22"/>
      <c r="M54" s="22"/>
      <c r="N54" s="22"/>
      <c r="O54" s="22"/>
      <c r="P54" s="22"/>
      <c r="Q54" s="22"/>
      <c r="R54" s="23"/>
      <c r="S54" s="23"/>
      <c r="T54" s="23"/>
      <c r="U54" s="23"/>
      <c r="V54" s="23"/>
      <c r="W54" s="23"/>
      <c r="X54" s="23"/>
      <c r="Y54" s="23"/>
      <c r="Z54" s="23"/>
      <c r="AA54" s="6"/>
      <c r="AB54" s="6"/>
      <c r="AC54" s="6"/>
      <c r="AD54" s="6"/>
    </row>
    <row r="55" spans="1:30" ht="18" customHeight="1" x14ac:dyDescent="0.2">
      <c r="A55" s="19" t="s">
        <v>105</v>
      </c>
      <c r="B55" s="24" t="s">
        <v>95</v>
      </c>
      <c r="C55" s="24"/>
      <c r="D55" s="24" t="s">
        <v>22</v>
      </c>
      <c r="E55" s="25">
        <v>1</v>
      </c>
      <c r="F55" s="19" t="s">
        <v>106</v>
      </c>
      <c r="G55" s="26">
        <v>0</v>
      </c>
      <c r="H55" s="28">
        <v>770.75</v>
      </c>
      <c r="I55" s="28">
        <v>3083.01</v>
      </c>
      <c r="J55" s="21">
        <f t="shared" si="0"/>
        <v>3853.76</v>
      </c>
      <c r="K55" s="22"/>
      <c r="L55" s="22"/>
      <c r="M55" s="22"/>
      <c r="N55" s="22"/>
      <c r="O55" s="22"/>
      <c r="P55" s="22"/>
      <c r="Q55" s="22"/>
      <c r="R55" s="23"/>
      <c r="S55" s="23"/>
      <c r="T55" s="23"/>
      <c r="U55" s="23"/>
      <c r="V55" s="23"/>
      <c r="W55" s="23"/>
      <c r="X55" s="23"/>
      <c r="Y55" s="23"/>
      <c r="Z55" s="23"/>
      <c r="AA55" s="6"/>
      <c r="AB55" s="6"/>
      <c r="AC55" s="6"/>
      <c r="AD55" s="6"/>
    </row>
    <row r="56" spans="1:30" ht="18" customHeight="1" x14ac:dyDescent="0.2">
      <c r="A56" s="19" t="s">
        <v>107</v>
      </c>
      <c r="B56" s="24" t="s">
        <v>95</v>
      </c>
      <c r="C56" s="24"/>
      <c r="D56" s="24" t="s">
        <v>22</v>
      </c>
      <c r="E56" s="25">
        <v>1</v>
      </c>
      <c r="F56" s="19" t="s">
        <v>108</v>
      </c>
      <c r="G56" s="26">
        <v>0</v>
      </c>
      <c r="H56" s="28">
        <v>770.75</v>
      </c>
      <c r="I56" s="28">
        <v>3083.01</v>
      </c>
      <c r="J56" s="21">
        <f t="shared" si="0"/>
        <v>3853.76</v>
      </c>
      <c r="K56" s="22"/>
      <c r="L56" s="22"/>
      <c r="M56" s="22"/>
      <c r="N56" s="22"/>
      <c r="O56" s="22"/>
      <c r="P56" s="22"/>
      <c r="Q56" s="22"/>
      <c r="R56" s="23"/>
      <c r="S56" s="23"/>
      <c r="T56" s="23"/>
      <c r="U56" s="23"/>
      <c r="V56" s="23"/>
      <c r="W56" s="23"/>
      <c r="X56" s="23"/>
      <c r="Y56" s="23"/>
      <c r="Z56" s="23"/>
      <c r="AA56" s="6"/>
      <c r="AB56" s="6"/>
      <c r="AC56" s="6"/>
      <c r="AD56" s="6"/>
    </row>
    <row r="57" spans="1:30" ht="18" customHeight="1" x14ac:dyDescent="0.2">
      <c r="A57" s="19" t="s">
        <v>109</v>
      </c>
      <c r="B57" s="24" t="s">
        <v>95</v>
      </c>
      <c r="C57" s="24"/>
      <c r="D57" s="24" t="s">
        <v>22</v>
      </c>
      <c r="E57" s="25">
        <v>1</v>
      </c>
      <c r="F57" s="19" t="s">
        <v>110</v>
      </c>
      <c r="G57" s="26">
        <v>0</v>
      </c>
      <c r="H57" s="28">
        <v>770.75</v>
      </c>
      <c r="I57" s="28">
        <v>3083.01</v>
      </c>
      <c r="J57" s="21">
        <f t="shared" si="0"/>
        <v>3853.76</v>
      </c>
      <c r="K57" s="22"/>
      <c r="L57" s="22"/>
      <c r="M57" s="22"/>
      <c r="N57" s="22"/>
      <c r="O57" s="22"/>
      <c r="P57" s="22"/>
      <c r="Q57" s="22"/>
      <c r="R57" s="23"/>
      <c r="S57" s="23"/>
      <c r="T57" s="23"/>
      <c r="U57" s="23"/>
      <c r="V57" s="23"/>
      <c r="W57" s="23"/>
      <c r="X57" s="23"/>
      <c r="Y57" s="23"/>
      <c r="Z57" s="23"/>
      <c r="AA57" s="6"/>
      <c r="AB57" s="6"/>
      <c r="AC57" s="6"/>
      <c r="AD57" s="6"/>
    </row>
    <row r="58" spans="1:30" ht="18" customHeight="1" x14ac:dyDescent="0.2">
      <c r="A58" s="19" t="s">
        <v>111</v>
      </c>
      <c r="B58" s="24" t="s">
        <v>95</v>
      </c>
      <c r="C58" s="24"/>
      <c r="D58" s="24" t="s">
        <v>22</v>
      </c>
      <c r="E58" s="25">
        <v>1</v>
      </c>
      <c r="F58" s="19" t="s">
        <v>354</v>
      </c>
      <c r="G58" s="26">
        <v>0</v>
      </c>
      <c r="H58" s="28">
        <v>770.75</v>
      </c>
      <c r="I58" s="28">
        <v>3083.01</v>
      </c>
      <c r="J58" s="21">
        <f t="shared" si="0"/>
        <v>3853.76</v>
      </c>
      <c r="K58" s="22"/>
      <c r="L58" s="22"/>
      <c r="M58" s="22"/>
      <c r="N58" s="22"/>
      <c r="O58" s="22"/>
      <c r="P58" s="22"/>
      <c r="Q58" s="22"/>
      <c r="R58" s="23"/>
      <c r="S58" s="23"/>
      <c r="T58" s="23"/>
      <c r="U58" s="23"/>
      <c r="V58" s="23"/>
      <c r="W58" s="23"/>
      <c r="X58" s="23"/>
      <c r="Y58" s="23"/>
      <c r="Z58" s="23"/>
      <c r="AA58" s="6"/>
      <c r="AB58" s="6"/>
      <c r="AC58" s="6"/>
      <c r="AD58" s="6"/>
    </row>
    <row r="59" spans="1:30" ht="18" customHeight="1" x14ac:dyDescent="0.2">
      <c r="A59" s="19" t="s">
        <v>113</v>
      </c>
      <c r="B59" s="24" t="s">
        <v>95</v>
      </c>
      <c r="C59" s="24"/>
      <c r="D59" s="24" t="s">
        <v>22</v>
      </c>
      <c r="E59" s="25">
        <v>1</v>
      </c>
      <c r="F59" s="19" t="s">
        <v>114</v>
      </c>
      <c r="G59" s="26">
        <v>0</v>
      </c>
      <c r="H59" s="28">
        <v>770.75</v>
      </c>
      <c r="I59" s="28">
        <v>3083.01</v>
      </c>
      <c r="J59" s="21">
        <f t="shared" si="0"/>
        <v>3853.76</v>
      </c>
      <c r="K59" s="22"/>
      <c r="L59" s="22"/>
      <c r="M59" s="22"/>
      <c r="N59" s="22"/>
      <c r="O59" s="22"/>
      <c r="P59" s="22"/>
      <c r="Q59" s="22"/>
      <c r="R59" s="23"/>
      <c r="S59" s="23"/>
      <c r="T59" s="23"/>
      <c r="U59" s="23"/>
      <c r="V59" s="23"/>
      <c r="W59" s="23"/>
      <c r="X59" s="23"/>
      <c r="Y59" s="23"/>
      <c r="Z59" s="23"/>
      <c r="AA59" s="6"/>
      <c r="AB59" s="6"/>
      <c r="AC59" s="6"/>
      <c r="AD59" s="6"/>
    </row>
    <row r="60" spans="1:30" ht="18" customHeight="1" x14ac:dyDescent="0.2">
      <c r="A60" s="19" t="s">
        <v>115</v>
      </c>
      <c r="B60" s="24" t="s">
        <v>95</v>
      </c>
      <c r="C60" s="24"/>
      <c r="D60" s="24" t="s">
        <v>22</v>
      </c>
      <c r="E60" s="25">
        <v>1</v>
      </c>
      <c r="F60" s="19" t="s">
        <v>116</v>
      </c>
      <c r="G60" s="26">
        <v>0</v>
      </c>
      <c r="H60" s="28">
        <v>770.75</v>
      </c>
      <c r="I60" s="28">
        <v>3083.01</v>
      </c>
      <c r="J60" s="21">
        <f t="shared" si="0"/>
        <v>3853.76</v>
      </c>
      <c r="K60" s="22"/>
      <c r="L60" s="22"/>
      <c r="M60" s="22"/>
      <c r="N60" s="22"/>
      <c r="O60" s="22"/>
      <c r="P60" s="22"/>
      <c r="Q60" s="22"/>
      <c r="R60" s="23"/>
      <c r="S60" s="23"/>
      <c r="T60" s="23"/>
      <c r="U60" s="23"/>
      <c r="V60" s="23"/>
      <c r="W60" s="23"/>
      <c r="X60" s="23"/>
      <c r="Y60" s="23"/>
      <c r="Z60" s="23"/>
      <c r="AA60" s="6"/>
      <c r="AB60" s="6"/>
      <c r="AC60" s="6"/>
      <c r="AD60" s="6"/>
    </row>
    <row r="61" spans="1:30" ht="18" customHeight="1" x14ac:dyDescent="0.2">
      <c r="A61" s="19" t="s">
        <v>117</v>
      </c>
      <c r="B61" s="24" t="s">
        <v>95</v>
      </c>
      <c r="C61" s="24"/>
      <c r="D61" s="24" t="s">
        <v>48</v>
      </c>
      <c r="E61" s="25">
        <v>1</v>
      </c>
      <c r="F61" s="19"/>
      <c r="G61" s="26">
        <v>0</v>
      </c>
      <c r="H61" s="28"/>
      <c r="I61" s="28"/>
      <c r="J61" s="21">
        <f t="shared" si="0"/>
        <v>0</v>
      </c>
      <c r="K61" s="22"/>
      <c r="L61" s="22"/>
      <c r="M61" s="22"/>
      <c r="N61" s="22"/>
      <c r="O61" s="22"/>
      <c r="P61" s="22"/>
      <c r="Q61" s="22"/>
      <c r="R61" s="23"/>
      <c r="S61" s="23"/>
      <c r="T61" s="23"/>
      <c r="U61" s="23"/>
      <c r="V61" s="23"/>
      <c r="W61" s="23"/>
      <c r="X61" s="23"/>
      <c r="Y61" s="23"/>
      <c r="Z61" s="23"/>
      <c r="AA61" s="6"/>
      <c r="AB61" s="6"/>
      <c r="AC61" s="6"/>
      <c r="AD61" s="6"/>
    </row>
    <row r="62" spans="1:30" ht="18" customHeight="1" x14ac:dyDescent="0.2">
      <c r="A62" s="19" t="s">
        <v>118</v>
      </c>
      <c r="B62" s="24" t="s">
        <v>95</v>
      </c>
      <c r="C62" s="24"/>
      <c r="D62" s="24" t="s">
        <v>22</v>
      </c>
      <c r="E62" s="25">
        <v>1</v>
      </c>
      <c r="F62" s="19" t="s">
        <v>119</v>
      </c>
      <c r="G62" s="26">
        <v>0</v>
      </c>
      <c r="H62" s="28">
        <v>770.75</v>
      </c>
      <c r="I62" s="28">
        <v>3083.01</v>
      </c>
      <c r="J62" s="21">
        <f t="shared" si="0"/>
        <v>3853.76</v>
      </c>
      <c r="K62" s="22"/>
      <c r="L62" s="22"/>
      <c r="M62" s="22"/>
      <c r="N62" s="22"/>
      <c r="O62" s="22"/>
      <c r="P62" s="22"/>
      <c r="Q62" s="22"/>
      <c r="R62" s="23"/>
      <c r="S62" s="23"/>
      <c r="T62" s="23"/>
      <c r="U62" s="23"/>
      <c r="V62" s="23"/>
      <c r="W62" s="23"/>
      <c r="X62" s="23"/>
      <c r="Y62" s="23"/>
      <c r="Z62" s="23"/>
      <c r="AA62" s="6"/>
      <c r="AB62" s="6"/>
      <c r="AC62" s="6"/>
      <c r="AD62" s="6"/>
    </row>
    <row r="63" spans="1:30" ht="18" customHeight="1" x14ac:dyDescent="0.2">
      <c r="A63" s="19" t="s">
        <v>120</v>
      </c>
      <c r="B63" s="24" t="s">
        <v>95</v>
      </c>
      <c r="C63" s="24"/>
      <c r="D63" s="24" t="s">
        <v>22</v>
      </c>
      <c r="E63" s="25">
        <v>1</v>
      </c>
      <c r="F63" s="19" t="s">
        <v>121</v>
      </c>
      <c r="G63" s="26">
        <v>0</v>
      </c>
      <c r="H63" s="28">
        <v>770.75</v>
      </c>
      <c r="I63" s="28">
        <v>3083.01</v>
      </c>
      <c r="J63" s="21">
        <f t="shared" si="0"/>
        <v>3853.76</v>
      </c>
      <c r="K63" s="22"/>
      <c r="L63" s="22"/>
      <c r="M63" s="22"/>
      <c r="N63" s="22"/>
      <c r="O63" s="22"/>
      <c r="P63" s="22"/>
      <c r="Q63" s="22"/>
      <c r="R63" s="23"/>
      <c r="S63" s="23"/>
      <c r="T63" s="23"/>
      <c r="U63" s="23"/>
      <c r="V63" s="23"/>
      <c r="W63" s="23"/>
      <c r="X63" s="23"/>
      <c r="Y63" s="23"/>
      <c r="Z63" s="23"/>
      <c r="AA63" s="6"/>
      <c r="AB63" s="6"/>
      <c r="AC63" s="6"/>
      <c r="AD63" s="6"/>
    </row>
    <row r="64" spans="1:30" ht="18" customHeight="1" x14ac:dyDescent="0.2">
      <c r="A64" s="19" t="s">
        <v>122</v>
      </c>
      <c r="B64" s="24" t="s">
        <v>95</v>
      </c>
      <c r="C64" s="24"/>
      <c r="D64" s="24" t="s">
        <v>22</v>
      </c>
      <c r="E64" s="25">
        <v>1</v>
      </c>
      <c r="F64" s="19" t="s">
        <v>123</v>
      </c>
      <c r="G64" s="26">
        <v>0</v>
      </c>
      <c r="H64" s="28">
        <v>770.75</v>
      </c>
      <c r="I64" s="28">
        <v>3083.01</v>
      </c>
      <c r="J64" s="21">
        <f t="shared" si="0"/>
        <v>3853.76</v>
      </c>
      <c r="K64" s="22"/>
      <c r="L64" s="22"/>
      <c r="M64" s="22"/>
      <c r="N64" s="22"/>
      <c r="O64" s="22"/>
      <c r="P64" s="22"/>
      <c r="Q64" s="22"/>
      <c r="R64" s="23"/>
      <c r="S64" s="23"/>
      <c r="T64" s="23"/>
      <c r="U64" s="23"/>
      <c r="V64" s="23"/>
      <c r="W64" s="23"/>
      <c r="X64" s="23"/>
      <c r="Y64" s="23"/>
      <c r="Z64" s="23"/>
      <c r="AA64" s="6"/>
      <c r="AB64" s="6"/>
      <c r="AC64" s="6"/>
      <c r="AD64" s="6"/>
    </row>
    <row r="65" spans="1:30" ht="18" customHeight="1" x14ac:dyDescent="0.2">
      <c r="A65" s="19" t="s">
        <v>124</v>
      </c>
      <c r="B65" s="24" t="s">
        <v>125</v>
      </c>
      <c r="C65" s="24"/>
      <c r="D65" s="24" t="s">
        <v>22</v>
      </c>
      <c r="E65" s="25">
        <v>1</v>
      </c>
      <c r="F65" s="19" t="s">
        <v>126</v>
      </c>
      <c r="G65" s="26">
        <v>0</v>
      </c>
      <c r="H65" s="28">
        <v>500.99</v>
      </c>
      <c r="I65" s="28">
        <v>2003.96</v>
      </c>
      <c r="J65" s="21">
        <f t="shared" si="0"/>
        <v>2504.9499999999998</v>
      </c>
      <c r="K65" s="22"/>
      <c r="L65" s="22"/>
      <c r="M65" s="22"/>
      <c r="N65" s="22"/>
      <c r="O65" s="22"/>
      <c r="P65" s="22"/>
      <c r="Q65" s="22"/>
      <c r="R65" s="23"/>
      <c r="S65" s="23"/>
      <c r="T65" s="23"/>
      <c r="U65" s="23"/>
      <c r="V65" s="23"/>
      <c r="W65" s="23"/>
      <c r="X65" s="23"/>
      <c r="Y65" s="23"/>
      <c r="Z65" s="23"/>
      <c r="AA65" s="6"/>
      <c r="AB65" s="6"/>
      <c r="AC65" s="6"/>
      <c r="AD65" s="6"/>
    </row>
    <row r="66" spans="1:30" ht="18" customHeight="1" x14ac:dyDescent="0.2">
      <c r="A66" s="19" t="s">
        <v>127</v>
      </c>
      <c r="B66" s="24" t="s">
        <v>125</v>
      </c>
      <c r="C66" s="24"/>
      <c r="D66" s="24" t="s">
        <v>48</v>
      </c>
      <c r="E66" s="25">
        <v>1</v>
      </c>
      <c r="F66" s="19"/>
      <c r="G66" s="26">
        <v>0</v>
      </c>
      <c r="H66" s="28"/>
      <c r="I66" s="28"/>
      <c r="J66" s="21">
        <f t="shared" si="0"/>
        <v>0</v>
      </c>
      <c r="K66" s="22"/>
      <c r="L66" s="22"/>
      <c r="M66" s="22"/>
      <c r="N66" s="22"/>
      <c r="O66" s="22"/>
      <c r="P66" s="22"/>
      <c r="Q66" s="22"/>
      <c r="R66" s="23"/>
      <c r="S66" s="23"/>
      <c r="T66" s="23"/>
      <c r="U66" s="23"/>
      <c r="V66" s="23"/>
      <c r="W66" s="23"/>
      <c r="X66" s="23"/>
      <c r="Y66" s="23"/>
      <c r="Z66" s="23"/>
      <c r="AA66" s="6"/>
      <c r="AB66" s="6"/>
      <c r="AC66" s="6"/>
      <c r="AD66" s="6"/>
    </row>
    <row r="67" spans="1:30" ht="18" customHeight="1" x14ac:dyDescent="0.2">
      <c r="A67" s="19" t="s">
        <v>128</v>
      </c>
      <c r="B67" s="24" t="s">
        <v>125</v>
      </c>
      <c r="C67" s="24"/>
      <c r="D67" s="24" t="s">
        <v>22</v>
      </c>
      <c r="E67" s="25">
        <v>1</v>
      </c>
      <c r="F67" s="19" t="s">
        <v>129</v>
      </c>
      <c r="G67" s="26">
        <v>0</v>
      </c>
      <c r="H67" s="28">
        <v>500.99</v>
      </c>
      <c r="I67" s="28">
        <v>2003.96</v>
      </c>
      <c r="J67" s="21">
        <f t="shared" si="0"/>
        <v>2504.9499999999998</v>
      </c>
      <c r="K67" s="22"/>
      <c r="L67" s="22"/>
      <c r="M67" s="22"/>
      <c r="N67" s="22"/>
      <c r="O67" s="22"/>
      <c r="P67" s="22"/>
      <c r="Q67" s="22"/>
      <c r="R67" s="23"/>
      <c r="S67" s="23"/>
      <c r="T67" s="23"/>
      <c r="U67" s="23"/>
      <c r="V67" s="23"/>
      <c r="W67" s="23"/>
      <c r="X67" s="23"/>
      <c r="Y67" s="23"/>
      <c r="Z67" s="23"/>
      <c r="AA67" s="6"/>
      <c r="AB67" s="6"/>
      <c r="AC67" s="6"/>
      <c r="AD67" s="6"/>
    </row>
    <row r="68" spans="1:30" ht="18" customHeight="1" x14ac:dyDescent="0.2">
      <c r="A68" s="19" t="s">
        <v>130</v>
      </c>
      <c r="B68" s="24" t="s">
        <v>125</v>
      </c>
      <c r="C68" s="24"/>
      <c r="D68" s="24" t="s">
        <v>48</v>
      </c>
      <c r="E68" s="25">
        <v>1</v>
      </c>
      <c r="F68" s="19"/>
      <c r="G68" s="26">
        <v>0</v>
      </c>
      <c r="H68" s="28"/>
      <c r="I68" s="28"/>
      <c r="J68" s="21">
        <f t="shared" si="0"/>
        <v>0</v>
      </c>
      <c r="K68" s="22"/>
      <c r="L68" s="22"/>
      <c r="M68" s="22"/>
      <c r="N68" s="22"/>
      <c r="O68" s="22"/>
      <c r="P68" s="22"/>
      <c r="Q68" s="22"/>
      <c r="R68" s="23"/>
      <c r="S68" s="23"/>
      <c r="T68" s="23"/>
      <c r="U68" s="23"/>
      <c r="V68" s="23"/>
      <c r="W68" s="23"/>
      <c r="X68" s="23"/>
      <c r="Y68" s="23"/>
      <c r="Z68" s="23"/>
      <c r="AA68" s="6"/>
      <c r="AB68" s="6"/>
      <c r="AC68" s="6"/>
      <c r="AD68" s="6"/>
    </row>
    <row r="69" spans="1:30" ht="18" customHeight="1" x14ac:dyDescent="0.2">
      <c r="A69" s="19" t="s">
        <v>132</v>
      </c>
      <c r="B69" s="24" t="s">
        <v>125</v>
      </c>
      <c r="C69" s="24"/>
      <c r="D69" s="24" t="s">
        <v>22</v>
      </c>
      <c r="E69" s="25">
        <v>1</v>
      </c>
      <c r="F69" s="19" t="s">
        <v>133</v>
      </c>
      <c r="G69" s="26">
        <v>0</v>
      </c>
      <c r="H69" s="28">
        <v>500.99</v>
      </c>
      <c r="I69" s="28">
        <v>2003.96</v>
      </c>
      <c r="J69" s="21">
        <f t="shared" si="0"/>
        <v>2504.9499999999998</v>
      </c>
      <c r="K69" s="22"/>
      <c r="L69" s="22"/>
      <c r="M69" s="22"/>
      <c r="N69" s="22"/>
      <c r="O69" s="22"/>
      <c r="P69" s="22"/>
      <c r="Q69" s="22"/>
      <c r="R69" s="23"/>
      <c r="S69" s="23"/>
      <c r="T69" s="23"/>
      <c r="U69" s="23"/>
      <c r="V69" s="23"/>
      <c r="W69" s="23"/>
      <c r="X69" s="23"/>
      <c r="Y69" s="23"/>
      <c r="Z69" s="23"/>
      <c r="AA69" s="6"/>
      <c r="AB69" s="6"/>
      <c r="AC69" s="6"/>
      <c r="AD69" s="6"/>
    </row>
    <row r="70" spans="1:30" ht="18" customHeight="1" x14ac:dyDescent="0.2">
      <c r="A70" s="19" t="s">
        <v>134</v>
      </c>
      <c r="B70" s="24" t="s">
        <v>125</v>
      </c>
      <c r="C70" s="24"/>
      <c r="D70" s="24" t="s">
        <v>22</v>
      </c>
      <c r="E70" s="25">
        <v>1</v>
      </c>
      <c r="F70" s="19" t="s">
        <v>135</v>
      </c>
      <c r="G70" s="26">
        <v>0</v>
      </c>
      <c r="H70" s="28">
        <v>500.99</v>
      </c>
      <c r="I70" s="28">
        <v>2003.96</v>
      </c>
      <c r="J70" s="21">
        <f t="shared" si="0"/>
        <v>2504.9499999999998</v>
      </c>
      <c r="K70" s="22"/>
      <c r="L70" s="22"/>
      <c r="M70" s="22"/>
      <c r="N70" s="22"/>
      <c r="O70" s="22"/>
      <c r="P70" s="22"/>
      <c r="Q70" s="22"/>
      <c r="R70" s="23"/>
      <c r="S70" s="23"/>
      <c r="T70" s="23"/>
      <c r="U70" s="23"/>
      <c r="V70" s="23"/>
      <c r="W70" s="23"/>
      <c r="X70" s="23"/>
      <c r="Y70" s="23"/>
      <c r="Z70" s="23"/>
      <c r="AA70" s="6"/>
      <c r="AB70" s="6"/>
      <c r="AC70" s="6"/>
      <c r="AD70" s="6"/>
    </row>
    <row r="71" spans="1:30" ht="18" customHeight="1" x14ac:dyDescent="0.2">
      <c r="A71" s="19" t="s">
        <v>136</v>
      </c>
      <c r="B71" s="24" t="s">
        <v>125</v>
      </c>
      <c r="C71" s="24"/>
      <c r="D71" s="24" t="s">
        <v>22</v>
      </c>
      <c r="E71" s="25">
        <v>1</v>
      </c>
      <c r="F71" s="19" t="s">
        <v>137</v>
      </c>
      <c r="G71" s="26">
        <v>0</v>
      </c>
      <c r="H71" s="28">
        <v>500.99</v>
      </c>
      <c r="I71" s="28">
        <v>2003.96</v>
      </c>
      <c r="J71" s="21">
        <f t="shared" ref="J71:J82" si="1">SUM(G71:I71)</f>
        <v>2504.9499999999998</v>
      </c>
      <c r="K71" s="22"/>
      <c r="L71" s="22"/>
      <c r="M71" s="22"/>
      <c r="N71" s="22"/>
      <c r="O71" s="22"/>
      <c r="P71" s="22"/>
      <c r="Q71" s="22"/>
      <c r="R71" s="23"/>
      <c r="S71" s="23"/>
      <c r="T71" s="23"/>
      <c r="U71" s="23"/>
      <c r="V71" s="23"/>
      <c r="W71" s="23"/>
      <c r="X71" s="23"/>
      <c r="Y71" s="23"/>
      <c r="Z71" s="23"/>
      <c r="AA71" s="6"/>
      <c r="AB71" s="6"/>
      <c r="AC71" s="6"/>
      <c r="AD71" s="6"/>
    </row>
    <row r="72" spans="1:30" ht="18" customHeight="1" x14ac:dyDescent="0.2">
      <c r="A72" s="19" t="s">
        <v>138</v>
      </c>
      <c r="B72" s="24" t="s">
        <v>125</v>
      </c>
      <c r="C72" s="24"/>
      <c r="D72" s="24" t="s">
        <v>48</v>
      </c>
      <c r="E72" s="25">
        <v>1</v>
      </c>
      <c r="F72" s="19"/>
      <c r="G72" s="26">
        <v>0</v>
      </c>
      <c r="H72" s="28"/>
      <c r="I72" s="28"/>
      <c r="J72" s="21">
        <f t="shared" si="1"/>
        <v>0</v>
      </c>
      <c r="K72" s="22"/>
      <c r="L72" s="22"/>
      <c r="M72" s="22"/>
      <c r="N72" s="22"/>
      <c r="O72" s="22"/>
      <c r="P72" s="22"/>
      <c r="Q72" s="22"/>
      <c r="R72" s="23"/>
      <c r="S72" s="23"/>
      <c r="T72" s="23"/>
      <c r="U72" s="23"/>
      <c r="V72" s="23"/>
      <c r="W72" s="23"/>
      <c r="X72" s="23"/>
      <c r="Y72" s="23"/>
      <c r="Z72" s="23"/>
      <c r="AA72" s="6"/>
      <c r="AB72" s="6"/>
      <c r="AC72" s="6"/>
      <c r="AD72" s="6"/>
    </row>
    <row r="73" spans="1:30" ht="18" customHeight="1" x14ac:dyDescent="0.2">
      <c r="A73" s="19" t="s">
        <v>139</v>
      </c>
      <c r="B73" s="24" t="s">
        <v>125</v>
      </c>
      <c r="C73" s="24"/>
      <c r="D73" s="24" t="s">
        <v>48</v>
      </c>
      <c r="E73" s="25">
        <v>1</v>
      </c>
      <c r="F73" s="19"/>
      <c r="G73" s="26">
        <v>0</v>
      </c>
      <c r="H73" s="28"/>
      <c r="I73" s="28"/>
      <c r="J73" s="21">
        <f t="shared" si="1"/>
        <v>0</v>
      </c>
      <c r="K73" s="22"/>
      <c r="L73" s="22"/>
      <c r="M73" s="22"/>
      <c r="N73" s="22"/>
      <c r="O73" s="22"/>
      <c r="P73" s="22"/>
      <c r="Q73" s="22"/>
      <c r="R73" s="23"/>
      <c r="S73" s="23"/>
      <c r="T73" s="23"/>
      <c r="U73" s="23"/>
      <c r="V73" s="23"/>
      <c r="W73" s="23"/>
      <c r="X73" s="23"/>
      <c r="Y73" s="23"/>
      <c r="Z73" s="23"/>
      <c r="AA73" s="6"/>
      <c r="AB73" s="6"/>
      <c r="AC73" s="6"/>
      <c r="AD73" s="6"/>
    </row>
    <row r="74" spans="1:30" ht="18" customHeight="1" x14ac:dyDescent="0.2">
      <c r="A74" s="19" t="s">
        <v>140</v>
      </c>
      <c r="B74" s="24" t="s">
        <v>125</v>
      </c>
      <c r="C74" s="24"/>
      <c r="D74" s="24" t="s">
        <v>22</v>
      </c>
      <c r="E74" s="25">
        <v>1</v>
      </c>
      <c r="F74" s="19" t="s">
        <v>141</v>
      </c>
      <c r="G74" s="26">
        <v>0</v>
      </c>
      <c r="H74" s="28">
        <v>500.99</v>
      </c>
      <c r="I74" s="28">
        <v>2003.96</v>
      </c>
      <c r="J74" s="21">
        <f t="shared" si="1"/>
        <v>2504.9499999999998</v>
      </c>
      <c r="K74" s="22"/>
      <c r="L74" s="22"/>
      <c r="M74" s="22"/>
      <c r="N74" s="22"/>
      <c r="O74" s="22"/>
      <c r="P74" s="22"/>
      <c r="Q74" s="22"/>
      <c r="R74" s="23"/>
      <c r="S74" s="23"/>
      <c r="T74" s="23"/>
      <c r="U74" s="23"/>
      <c r="V74" s="23"/>
      <c r="W74" s="23"/>
      <c r="X74" s="23"/>
      <c r="Y74" s="23"/>
      <c r="Z74" s="23"/>
      <c r="AA74" s="6"/>
      <c r="AB74" s="6"/>
      <c r="AC74" s="6"/>
      <c r="AD74" s="6"/>
    </row>
    <row r="75" spans="1:30" ht="18" customHeight="1" x14ac:dyDescent="0.2">
      <c r="A75" s="19" t="s">
        <v>140</v>
      </c>
      <c r="B75" s="24" t="s">
        <v>125</v>
      </c>
      <c r="C75" s="24"/>
      <c r="D75" s="24" t="s">
        <v>22</v>
      </c>
      <c r="E75" s="25">
        <v>1</v>
      </c>
      <c r="F75" s="19" t="s">
        <v>142</v>
      </c>
      <c r="G75" s="26">
        <v>0</v>
      </c>
      <c r="H75" s="28">
        <v>500.99</v>
      </c>
      <c r="I75" s="28">
        <v>2003.96</v>
      </c>
      <c r="J75" s="21">
        <f t="shared" si="1"/>
        <v>2504.9499999999998</v>
      </c>
      <c r="K75" s="22"/>
      <c r="L75" s="22"/>
      <c r="M75" s="22"/>
      <c r="N75" s="22"/>
      <c r="O75" s="22"/>
      <c r="P75" s="22"/>
      <c r="Q75" s="22"/>
      <c r="R75" s="23"/>
      <c r="S75" s="23"/>
      <c r="T75" s="23"/>
      <c r="U75" s="23"/>
      <c r="V75" s="23"/>
      <c r="W75" s="23"/>
      <c r="X75" s="23"/>
      <c r="Y75" s="23"/>
      <c r="Z75" s="23"/>
      <c r="AA75" s="6"/>
      <c r="AB75" s="6"/>
      <c r="AC75" s="6"/>
      <c r="AD75" s="6"/>
    </row>
    <row r="76" spans="1:30" ht="18" customHeight="1" x14ac:dyDescent="0.2">
      <c r="A76" s="19" t="s">
        <v>139</v>
      </c>
      <c r="B76" s="24" t="s">
        <v>125</v>
      </c>
      <c r="C76" s="24"/>
      <c r="D76" s="24" t="s">
        <v>22</v>
      </c>
      <c r="E76" s="25">
        <v>1</v>
      </c>
      <c r="F76" s="19" t="s">
        <v>143</v>
      </c>
      <c r="G76" s="26">
        <v>0</v>
      </c>
      <c r="H76" s="28">
        <v>500.99</v>
      </c>
      <c r="I76" s="28">
        <v>2003.96</v>
      </c>
      <c r="J76" s="21">
        <f t="shared" si="1"/>
        <v>2504.9499999999998</v>
      </c>
      <c r="K76" s="22"/>
      <c r="L76" s="22"/>
      <c r="M76" s="22"/>
      <c r="N76" s="22"/>
      <c r="O76" s="22"/>
      <c r="P76" s="22"/>
      <c r="Q76" s="22"/>
      <c r="R76" s="23"/>
      <c r="S76" s="23"/>
      <c r="T76" s="23"/>
      <c r="U76" s="23"/>
      <c r="V76" s="23"/>
      <c r="W76" s="23"/>
      <c r="X76" s="23"/>
      <c r="Y76" s="23"/>
      <c r="Z76" s="23"/>
      <c r="AA76" s="6"/>
      <c r="AB76" s="6"/>
      <c r="AC76" s="6"/>
      <c r="AD76" s="6"/>
    </row>
    <row r="77" spans="1:30" ht="18" customHeight="1" x14ac:dyDescent="0.2">
      <c r="A77" s="19" t="s">
        <v>144</v>
      </c>
      <c r="B77" s="24" t="s">
        <v>145</v>
      </c>
      <c r="C77" s="24"/>
      <c r="D77" s="24" t="s">
        <v>22</v>
      </c>
      <c r="E77" s="25">
        <v>1</v>
      </c>
      <c r="F77" s="19" t="s">
        <v>342</v>
      </c>
      <c r="G77" s="26">
        <v>0</v>
      </c>
      <c r="H77" s="28">
        <v>308.3</v>
      </c>
      <c r="I77" s="28">
        <v>1233.21</v>
      </c>
      <c r="J77" s="21">
        <f t="shared" si="1"/>
        <v>1541.51</v>
      </c>
      <c r="K77" s="22"/>
      <c r="L77" s="22"/>
      <c r="M77" s="22"/>
      <c r="N77" s="22"/>
      <c r="O77" s="22"/>
      <c r="P77" s="22"/>
      <c r="Q77" s="22"/>
      <c r="R77" s="23"/>
      <c r="S77" s="23"/>
      <c r="T77" s="23"/>
      <c r="U77" s="23"/>
      <c r="V77" s="23"/>
      <c r="W77" s="23"/>
      <c r="X77" s="23"/>
      <c r="Y77" s="23"/>
      <c r="Z77" s="23"/>
      <c r="AA77" s="6"/>
      <c r="AB77" s="6"/>
      <c r="AC77" s="6"/>
      <c r="AD77" s="6"/>
    </row>
    <row r="78" spans="1:30" ht="18" customHeight="1" x14ac:dyDescent="0.2">
      <c r="A78" s="19" t="s">
        <v>147</v>
      </c>
      <c r="B78" s="24" t="s">
        <v>145</v>
      </c>
      <c r="C78" s="24"/>
      <c r="D78" s="24" t="s">
        <v>48</v>
      </c>
      <c r="E78" s="25">
        <v>1</v>
      </c>
      <c r="F78" s="19"/>
      <c r="G78" s="26">
        <v>0</v>
      </c>
      <c r="H78" s="28"/>
      <c r="I78" s="28"/>
      <c r="J78" s="21">
        <f t="shared" si="1"/>
        <v>0</v>
      </c>
      <c r="K78" s="22"/>
      <c r="L78" s="22"/>
      <c r="M78" s="22"/>
      <c r="N78" s="22"/>
      <c r="O78" s="22"/>
      <c r="P78" s="22"/>
      <c r="Q78" s="22"/>
      <c r="R78" s="23"/>
      <c r="S78" s="23"/>
      <c r="T78" s="23"/>
      <c r="U78" s="23"/>
      <c r="V78" s="23"/>
      <c r="W78" s="23"/>
      <c r="X78" s="23"/>
      <c r="Y78" s="23"/>
      <c r="Z78" s="23"/>
      <c r="AA78" s="6"/>
      <c r="AB78" s="6"/>
      <c r="AC78" s="6"/>
      <c r="AD78" s="6"/>
    </row>
    <row r="79" spans="1:30" ht="18" customHeight="1" x14ac:dyDescent="0.2">
      <c r="A79" s="19" t="s">
        <v>149</v>
      </c>
      <c r="B79" s="24" t="s">
        <v>145</v>
      </c>
      <c r="C79" s="24"/>
      <c r="D79" s="24" t="s">
        <v>22</v>
      </c>
      <c r="E79" s="25">
        <v>1</v>
      </c>
      <c r="F79" s="19" t="s">
        <v>150</v>
      </c>
      <c r="G79" s="26">
        <v>0</v>
      </c>
      <c r="H79" s="28">
        <v>308.3</v>
      </c>
      <c r="I79" s="28">
        <v>1233.21</v>
      </c>
      <c r="J79" s="21">
        <f t="shared" si="1"/>
        <v>1541.51</v>
      </c>
      <c r="K79" s="22"/>
      <c r="L79" s="22"/>
      <c r="M79" s="22"/>
      <c r="N79" s="22"/>
      <c r="O79" s="22"/>
      <c r="P79" s="22"/>
      <c r="Q79" s="22"/>
      <c r="R79" s="23"/>
      <c r="S79" s="23"/>
      <c r="T79" s="23"/>
      <c r="U79" s="23"/>
      <c r="V79" s="23"/>
      <c r="W79" s="23"/>
      <c r="X79" s="23"/>
      <c r="Y79" s="23"/>
      <c r="Z79" s="23"/>
      <c r="AA79" s="6"/>
      <c r="AB79" s="6"/>
      <c r="AC79" s="6"/>
      <c r="AD79" s="6"/>
    </row>
    <row r="80" spans="1:30" ht="18" customHeight="1" x14ac:dyDescent="0.2">
      <c r="A80" s="19" t="s">
        <v>151</v>
      </c>
      <c r="B80" s="24" t="s">
        <v>152</v>
      </c>
      <c r="C80" s="24"/>
      <c r="D80" s="24" t="s">
        <v>22</v>
      </c>
      <c r="E80" s="25">
        <v>1</v>
      </c>
      <c r="F80" s="19" t="s">
        <v>153</v>
      </c>
      <c r="G80" s="26">
        <v>0</v>
      </c>
      <c r="H80" s="28">
        <v>269.76</v>
      </c>
      <c r="I80" s="28">
        <v>1079.06</v>
      </c>
      <c r="J80" s="21">
        <f t="shared" si="1"/>
        <v>1348.82</v>
      </c>
      <c r="K80" s="22"/>
      <c r="L80" s="22"/>
      <c r="M80" s="22"/>
      <c r="N80" s="22"/>
      <c r="O80" s="22"/>
      <c r="P80" s="22"/>
      <c r="Q80" s="22"/>
      <c r="R80" s="23"/>
      <c r="S80" s="23"/>
      <c r="T80" s="23"/>
      <c r="U80" s="23"/>
      <c r="V80" s="23"/>
      <c r="W80" s="23"/>
      <c r="X80" s="23"/>
      <c r="Y80" s="23"/>
      <c r="Z80" s="23"/>
      <c r="AA80" s="6"/>
      <c r="AB80" s="6"/>
      <c r="AC80" s="6"/>
      <c r="AD80" s="6"/>
    </row>
    <row r="81" spans="1:30" ht="18" customHeight="1" x14ac:dyDescent="0.2">
      <c r="A81" s="19" t="s">
        <v>151</v>
      </c>
      <c r="B81" s="24" t="s">
        <v>152</v>
      </c>
      <c r="C81" s="24"/>
      <c r="D81" s="24" t="s">
        <v>22</v>
      </c>
      <c r="E81" s="25">
        <v>1</v>
      </c>
      <c r="F81" s="19" t="s">
        <v>154</v>
      </c>
      <c r="G81" s="26">
        <v>0</v>
      </c>
      <c r="H81" s="28">
        <v>269.76</v>
      </c>
      <c r="I81" s="28">
        <v>1079.06</v>
      </c>
      <c r="J81" s="21">
        <f t="shared" si="1"/>
        <v>1348.82</v>
      </c>
      <c r="K81" s="22"/>
      <c r="L81" s="22"/>
      <c r="M81" s="22"/>
      <c r="N81" s="22"/>
      <c r="O81" s="22"/>
      <c r="P81" s="22"/>
      <c r="Q81" s="22"/>
      <c r="R81" s="23"/>
      <c r="S81" s="23"/>
      <c r="T81" s="23"/>
      <c r="U81" s="23"/>
      <c r="V81" s="23"/>
      <c r="W81" s="23"/>
      <c r="X81" s="23"/>
      <c r="Y81" s="23"/>
      <c r="Z81" s="23"/>
      <c r="AA81" s="6"/>
      <c r="AB81" s="6"/>
      <c r="AC81" s="6"/>
      <c r="AD81" s="6"/>
    </row>
    <row r="82" spans="1:30" ht="18" customHeight="1" x14ac:dyDescent="0.2">
      <c r="A82" s="19" t="s">
        <v>155</v>
      </c>
      <c r="B82" s="24" t="s">
        <v>152</v>
      </c>
      <c r="C82" s="24"/>
      <c r="D82" s="24" t="s">
        <v>22</v>
      </c>
      <c r="E82" s="25">
        <v>1</v>
      </c>
      <c r="F82" s="19" t="s">
        <v>156</v>
      </c>
      <c r="G82" s="26">
        <v>0</v>
      </c>
      <c r="H82" s="28">
        <v>269.77999999999997</v>
      </c>
      <c r="I82" s="28">
        <v>1079.06</v>
      </c>
      <c r="J82" s="21">
        <f t="shared" si="1"/>
        <v>1348.84</v>
      </c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23"/>
      <c r="W82" s="23"/>
      <c r="X82" s="23"/>
      <c r="Y82" s="23"/>
      <c r="Z82" s="23"/>
      <c r="AA82" s="6"/>
      <c r="AB82" s="6"/>
      <c r="AC82" s="6"/>
      <c r="AD82" s="6"/>
    </row>
    <row r="83" spans="1:30" ht="35.1" customHeight="1" x14ac:dyDescent="0.2">
      <c r="A83" s="30" t="s">
        <v>157</v>
      </c>
      <c r="B83" s="31" t="s">
        <v>158</v>
      </c>
      <c r="C83" s="32" t="s">
        <v>159</v>
      </c>
      <c r="D83" s="33" t="s">
        <v>160</v>
      </c>
      <c r="E83" s="32" t="s">
        <v>161</v>
      </c>
      <c r="F83" s="34"/>
      <c r="G83" s="33" t="s">
        <v>162</v>
      </c>
      <c r="H83" s="32" t="s">
        <v>163</v>
      </c>
      <c r="I83" s="32" t="s">
        <v>164</v>
      </c>
      <c r="J83" s="35" t="s">
        <v>165</v>
      </c>
      <c r="K83" s="22"/>
      <c r="L83" s="22"/>
      <c r="M83" s="22"/>
      <c r="N83" s="22"/>
      <c r="O83" s="22"/>
      <c r="P83" s="22"/>
      <c r="Q83" s="22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8" customHeight="1" x14ac:dyDescent="0.2">
      <c r="A84" s="36" t="s">
        <v>166</v>
      </c>
      <c r="B84" s="25" t="s">
        <v>17</v>
      </c>
      <c r="C84" s="37">
        <f>SUMIFS($E$7:$E$82,$B$7:$B$82,"DAS",$D$7:$D$82,"&lt;&gt;VAGO")</f>
        <v>1</v>
      </c>
      <c r="D84" s="37">
        <f>SUMIFS($E$7:$E$82,$B$7:$B$82,"DAS",$D$7:$D$82,"VAGO")</f>
        <v>0</v>
      </c>
      <c r="E84" s="37">
        <f t="shared" ref="E84:E94" si="2">C84+D84</f>
        <v>1</v>
      </c>
      <c r="F84" s="38"/>
      <c r="G84" s="39">
        <f>SUMIF($B$7:$B$82,"DAS",$G$7:$G$82)</f>
        <v>0</v>
      </c>
      <c r="H84" s="39">
        <f>SUMIF($B$7:$B$82,"DAS",$H$7:$H$82)</f>
        <v>0</v>
      </c>
      <c r="I84" s="39">
        <f>SUMIF($B$7:$B$82,"DAS",$I$7:$I$82)</f>
        <v>18000</v>
      </c>
      <c r="J84" s="40">
        <f>SUMIF($B$7:$B$82,"DAS",$J$7:$J$82)</f>
        <v>18000</v>
      </c>
      <c r="K84" s="8"/>
      <c r="L84" s="8"/>
      <c r="M84" s="8"/>
      <c r="N84" s="8"/>
      <c r="O84" s="8"/>
      <c r="P84" s="8"/>
      <c r="Q84" s="8"/>
    </row>
    <row r="85" spans="1:30" ht="18" customHeight="1" x14ac:dyDescent="0.2">
      <c r="A85" s="36" t="s">
        <v>167</v>
      </c>
      <c r="B85" s="25" t="s">
        <v>21</v>
      </c>
      <c r="C85" s="37">
        <f>SUMIFS($E$7:$E$82,$B$7:$B$82,"DAS-1",$D$7:$D$82,"&lt;&gt;VAGO")</f>
        <v>1</v>
      </c>
      <c r="D85" s="37">
        <f>SUMIFS($E$7:$E$82,$B$7:$B$82,"DAS-1",$D$7:$D$82,"VAGO")</f>
        <v>1</v>
      </c>
      <c r="E85" s="37">
        <f t="shared" si="2"/>
        <v>2</v>
      </c>
      <c r="F85" s="36"/>
      <c r="G85" s="39">
        <f>SUMIF($B$7:$B$82,"DAS-1",$G$7:$G$82)</f>
        <v>0</v>
      </c>
      <c r="H85" s="39">
        <f>SUMIF($B$7:$B$82,"DAS-1",$H$7:$H$82)</f>
        <v>2600</v>
      </c>
      <c r="I85" s="39">
        <f>SUMIF($B$7:$B$82,"DAS-1",$I$7:$I$82)</f>
        <v>10400</v>
      </c>
      <c r="J85" s="40">
        <f>SUMIF($B$7:$B$82,"DAS-1",$J$7:$J$82)</f>
        <v>13000</v>
      </c>
      <c r="K85" s="8"/>
      <c r="L85" s="8"/>
      <c r="M85" s="8"/>
      <c r="N85" s="8"/>
      <c r="O85" s="8"/>
      <c r="P85" s="8"/>
      <c r="Q85" s="8"/>
    </row>
    <row r="86" spans="1:30" ht="18" customHeight="1" x14ac:dyDescent="0.2">
      <c r="A86" s="36" t="s">
        <v>168</v>
      </c>
      <c r="B86" s="25" t="s">
        <v>27</v>
      </c>
      <c r="C86" s="37">
        <f>SUMIFS($E$7:$E$82,$B$7:$B$82,"DAS-2",$D$7:$D$82,"&lt;&gt;VAGO")</f>
        <v>5</v>
      </c>
      <c r="D86" s="37">
        <f>SUMIFS($E$7:$E$82,$B$7:$B$82,"DAS-2",$D$7:$D$82,"VAGO")</f>
        <v>0</v>
      </c>
      <c r="E86" s="37">
        <f t="shared" si="2"/>
        <v>5</v>
      </c>
      <c r="F86" s="36"/>
      <c r="G86" s="39">
        <f>SUMIF($B$7:$B$82,"DAS-2",$G$7:$G$82)</f>
        <v>0</v>
      </c>
      <c r="H86" s="39">
        <f>SUMIF($B$7:$B$82,"DAS-2",$H$7:$H$82)</f>
        <v>6782.6</v>
      </c>
      <c r="I86" s="39">
        <f>SUMIF($B$7:$B$82,"DAS-2",$I$7:$I$82)</f>
        <v>33913.049999999996</v>
      </c>
      <c r="J86" s="40">
        <f>SUMIF($B$7:$B$82,"DAS-2",$J$7:$J$82)</f>
        <v>40695.65</v>
      </c>
      <c r="K86" s="8"/>
      <c r="L86" s="8"/>
      <c r="M86" s="8"/>
      <c r="N86" s="8"/>
      <c r="O86" s="8"/>
      <c r="P86" s="8"/>
      <c r="Q86" s="8"/>
    </row>
    <row r="87" spans="1:30" ht="18" customHeight="1" x14ac:dyDescent="0.2">
      <c r="A87" s="36" t="s">
        <v>169</v>
      </c>
      <c r="B87" s="25" t="s">
        <v>39</v>
      </c>
      <c r="C87" s="37">
        <f>SUMIFS($E$7:$E$82,$B$7:$B$82,"DAS-3",$D$7:$D$82,"&lt;&gt;VAGO")</f>
        <v>5</v>
      </c>
      <c r="D87" s="37">
        <f>SUMIFS($E$7:$E$82,$B$7:$B$82,"DAS-3",$D$7:$D$82,"VAGO")</f>
        <v>2</v>
      </c>
      <c r="E87" s="37">
        <f t="shared" si="2"/>
        <v>7</v>
      </c>
      <c r="F87" s="36"/>
      <c r="G87" s="39">
        <f>SUMIF($B$7:$B$82,"DAS-3",$G$7:$G$82)</f>
        <v>0</v>
      </c>
      <c r="H87" s="39">
        <f>SUMIF($B$7:$B$82,"DAS-3",$H$7:$H$82)</f>
        <v>7129.5</v>
      </c>
      <c r="I87" s="39">
        <f>SUMIF($B$7:$B$82,"DAS-3",$I$7:$I$82)</f>
        <v>28517.820000000003</v>
      </c>
      <c r="J87" s="40">
        <f>SUMIF($B$7:$B$82,"DAS-3",$J$7:$J$82)</f>
        <v>35647.32</v>
      </c>
      <c r="K87" s="8"/>
      <c r="L87" s="8"/>
      <c r="M87" s="8"/>
      <c r="N87" s="8"/>
      <c r="O87" s="8"/>
      <c r="P87" s="8"/>
      <c r="Q87" s="8"/>
    </row>
    <row r="88" spans="1:30" ht="18" customHeight="1" x14ac:dyDescent="0.2">
      <c r="A88" s="41" t="s">
        <v>170</v>
      </c>
      <c r="B88" s="25" t="s">
        <v>53</v>
      </c>
      <c r="C88" s="37">
        <f>SUMIFS($E$7:$E$82,$B$7:$B$82,"DAS-4",$D$7:$D$82,"&lt;&gt;VAGO")</f>
        <v>11</v>
      </c>
      <c r="D88" s="37">
        <f>SUMIFS($E$7:$E$82,$B$7:$B$82,"DAS-4",$D$7:$D$82,"VAGO")</f>
        <v>4</v>
      </c>
      <c r="E88" s="37">
        <f t="shared" si="2"/>
        <v>15</v>
      </c>
      <c r="F88" s="41"/>
      <c r="G88" s="39">
        <f>SUMIF($B$7:$B$82,"DAS-4",$G$7:$G$82)</f>
        <v>0</v>
      </c>
      <c r="H88" s="39">
        <f>SUMIF($B$7:$B$82,"DAS-4",$H$7:$H$82)</f>
        <v>15723.360000000002</v>
      </c>
      <c r="I88" s="39">
        <f>SUMIF($B$7:$B$82,"DAS-4",$I$7:$I$82)</f>
        <v>62893.32</v>
      </c>
      <c r="J88" s="40">
        <f>SUMIF($B$7:$B$82,"DAS-4",$J$7:$J$82)</f>
        <v>78616.679999999993</v>
      </c>
      <c r="K88" s="8"/>
      <c r="L88" s="8"/>
      <c r="M88" s="8"/>
      <c r="N88" s="8"/>
      <c r="O88" s="8"/>
      <c r="P88" s="8"/>
      <c r="Q88" s="8"/>
    </row>
    <row r="89" spans="1:30" ht="18" customHeight="1" x14ac:dyDescent="0.2">
      <c r="A89" s="41" t="s">
        <v>171</v>
      </c>
      <c r="B89" s="25" t="s">
        <v>78</v>
      </c>
      <c r="C89" s="37">
        <f>SUMIFS($E$7:$E$82,$B$7:$B$82,"DAS-5",$D$7:$D$82,"&lt;&gt;VAGO")</f>
        <v>8</v>
      </c>
      <c r="D89" s="37">
        <f>SUMIFS($E$7:$E$82,$B$7:$B$82,"DAS-5",$D$7:$D$82,"VAGO")</f>
        <v>2</v>
      </c>
      <c r="E89" s="37">
        <f t="shared" si="2"/>
        <v>10</v>
      </c>
      <c r="F89" s="41"/>
      <c r="G89" s="39">
        <f>SUMIF($B$7:$B$82,"DAS-5",$G$7:$G$82)</f>
        <v>0</v>
      </c>
      <c r="H89" s="39">
        <f>SUMIF($B$7:$B$82,"DAS-5",$H$7:$H$82)</f>
        <v>6474.3599999999988</v>
      </c>
      <c r="I89" s="39">
        <f>SUMIF($B$7:$B$82,"DAS-5",$I$7:$I$82)</f>
        <v>34529.68</v>
      </c>
      <c r="J89" s="40">
        <f>SUMIF($B$7:$B$82,"DAS-5",$J$7:$J$82)</f>
        <v>41004.040000000008</v>
      </c>
      <c r="K89" s="8"/>
      <c r="L89" s="8"/>
      <c r="M89" s="8"/>
      <c r="N89" s="8"/>
      <c r="O89" s="8"/>
      <c r="P89" s="8"/>
      <c r="Q89" s="8"/>
    </row>
    <row r="90" spans="1:30" ht="18" customHeight="1" x14ac:dyDescent="0.2">
      <c r="A90" s="41" t="s">
        <v>172</v>
      </c>
      <c r="B90" s="25" t="s">
        <v>93</v>
      </c>
      <c r="C90" s="37">
        <f>SUMIFS($E$7:$E$82,$B$7:$B$82,"CAA-1",$D$7:$D$82,"&lt;&gt;VAGO")</f>
        <v>0</v>
      </c>
      <c r="D90" s="37">
        <f>SUMIFS($E$7:$E$82,$B$7:$B$82,"CAA-1",$D$7:$D$82,"VAGO")</f>
        <v>1</v>
      </c>
      <c r="E90" s="37">
        <f t="shared" si="2"/>
        <v>1</v>
      </c>
      <c r="F90" s="41"/>
      <c r="G90" s="39">
        <f>SUMIF($B$7:$B$82,"CAA-1",$G$7:$G$82)</f>
        <v>0</v>
      </c>
      <c r="H90" s="39">
        <f>SUMIF($B$7:$B$82,"CAA-1",$H$7:$H$82)</f>
        <v>0</v>
      </c>
      <c r="I90" s="39">
        <f>SUMIF($B$7:$B$82,"CAA-1",$I$7:$I$82)</f>
        <v>0</v>
      </c>
      <c r="J90" s="40">
        <f>SUMIF($B$7:$B$82,"CAA-1",$J$7:$J$82)</f>
        <v>0</v>
      </c>
      <c r="K90" s="8"/>
      <c r="L90" s="8"/>
      <c r="M90" s="8"/>
      <c r="N90" s="8"/>
      <c r="O90" s="8"/>
      <c r="P90" s="8"/>
      <c r="Q90" s="8"/>
    </row>
    <row r="91" spans="1:30" ht="18" customHeight="1" x14ac:dyDescent="0.2">
      <c r="A91" s="41" t="s">
        <v>173</v>
      </c>
      <c r="B91" s="25" t="s">
        <v>95</v>
      </c>
      <c r="C91" s="37">
        <f>SUMIFS($E$7:$E$82,$B$7:$B$82,"CAA-2",$D$7:$D$82,"&lt;&gt;VAGO")</f>
        <v>15</v>
      </c>
      <c r="D91" s="37">
        <f>SUMIFS($E$7:$E$82,$B$7:$B$82,"CAA-2",$D$7:$D$82,"VAGO")</f>
        <v>2</v>
      </c>
      <c r="E91" s="37">
        <f t="shared" si="2"/>
        <v>17</v>
      </c>
      <c r="F91" s="41"/>
      <c r="G91" s="39">
        <f>SUMIF($B$7:$B$82,"CAA-2",$G$7:$G$82)</f>
        <v>0</v>
      </c>
      <c r="H91" s="39">
        <f>SUMIF($B$7:$B$82,"CAA-2",$H$7:$H$82)</f>
        <v>11561.25</v>
      </c>
      <c r="I91" s="39">
        <f>SUMIF($B$7:$B$82,"CAA-2",$I$7:$I$82)</f>
        <v>46245.150000000016</v>
      </c>
      <c r="J91" s="40">
        <f>SUMIF($B$7:$B$82,"CAA-2",$J$7:$J$82)</f>
        <v>57806.400000000023</v>
      </c>
      <c r="K91" s="8"/>
      <c r="L91" s="8"/>
      <c r="M91" s="8"/>
      <c r="N91" s="8"/>
      <c r="O91" s="8"/>
      <c r="P91" s="8"/>
      <c r="Q91" s="8"/>
    </row>
    <row r="92" spans="1:30" ht="18" customHeight="1" x14ac:dyDescent="0.2">
      <c r="A92" s="41" t="s">
        <v>174</v>
      </c>
      <c r="B92" s="25" t="s">
        <v>125</v>
      </c>
      <c r="C92" s="37">
        <f>SUMIFS($E$7:$E$82,$B$7:$B$82,"CAA-3",$D$7:$D$82,"&lt;&gt;VAGO")</f>
        <v>8</v>
      </c>
      <c r="D92" s="37">
        <f>SUMIFS($E$7:$E$82,$B$7:$B$82,"CAA-3",$D$7:$D$82,"VAGO")</f>
        <v>4</v>
      </c>
      <c r="E92" s="37">
        <f t="shared" si="2"/>
        <v>12</v>
      </c>
      <c r="F92" s="36"/>
      <c r="G92" s="39">
        <f>SUMIF($B$7:$B$82,"CAA-3",$G$7:$G$82)</f>
        <v>0</v>
      </c>
      <c r="H92" s="39">
        <f>SUMIF($B$7:$B$82,"CAA-3",$H$7:$H$82)</f>
        <v>4007.9199999999992</v>
      </c>
      <c r="I92" s="39">
        <f>SUMIF($B$7:$B$82,"CAA-3",$I$7:$I$82)</f>
        <v>16031.679999999997</v>
      </c>
      <c r="J92" s="40">
        <f>SUMIF($B$7:$B$82,"CAA-3",$J$7:$J$82)</f>
        <v>20039.600000000002</v>
      </c>
      <c r="K92" s="8"/>
      <c r="L92" s="8"/>
      <c r="M92" s="8"/>
      <c r="N92" s="8"/>
      <c r="O92" s="8"/>
      <c r="P92" s="8"/>
      <c r="Q92" s="8"/>
    </row>
    <row r="93" spans="1:30" ht="18" customHeight="1" x14ac:dyDescent="0.2">
      <c r="A93" s="41" t="s">
        <v>175</v>
      </c>
      <c r="B93" s="25" t="s">
        <v>145</v>
      </c>
      <c r="C93" s="37">
        <f>SUMIFS($E$7:$E$82,$B$7:$B$82,"CAA-4",$D$7:$D$82,"&lt;&gt;VAGO")</f>
        <v>2</v>
      </c>
      <c r="D93" s="37">
        <f>SUMIFS($E$7:$E$82,$B$7:$B$82,"CAA-4",$D$7:$D$82,"VAGO")</f>
        <v>1</v>
      </c>
      <c r="E93" s="37">
        <f t="shared" si="2"/>
        <v>3</v>
      </c>
      <c r="F93" s="36"/>
      <c r="G93" s="39">
        <f>SUMIF($B$7:$B$82,"CAA-4",$G$7:$G$82)</f>
        <v>0</v>
      </c>
      <c r="H93" s="39">
        <f>SUMIF($B$7:$B$82,"CAA-4",$H$7:$H$82)</f>
        <v>616.6</v>
      </c>
      <c r="I93" s="39">
        <f>SUMIF($B$7:$B$82,"CAA-4",$I$7:$I$82)</f>
        <v>2466.42</v>
      </c>
      <c r="J93" s="40">
        <f>SUMIF($B$7:$B$82,"CAA-4",$J$7:$J$82)</f>
        <v>3083.02</v>
      </c>
      <c r="K93" s="8"/>
      <c r="L93" s="8"/>
      <c r="M93" s="8"/>
      <c r="N93" s="8"/>
      <c r="O93" s="8"/>
      <c r="P93" s="8"/>
      <c r="Q93" s="8"/>
    </row>
    <row r="94" spans="1:30" ht="18" customHeight="1" x14ac:dyDescent="0.2">
      <c r="A94" s="41" t="s">
        <v>176</v>
      </c>
      <c r="B94" s="25" t="s">
        <v>152</v>
      </c>
      <c r="C94" s="37">
        <f>SUMIFS($E$7:$E$82,$B$7:$B$82,"CAA-5",$D$7:$D$82,"&lt;&gt;VAGO")</f>
        <v>3</v>
      </c>
      <c r="D94" s="37">
        <f>SUMIFS($E$7:$E$82,$B$7:$B$82,"CAA-5",$D$7:$D$82,"VAGO")</f>
        <v>0</v>
      </c>
      <c r="E94" s="37">
        <f t="shared" si="2"/>
        <v>3</v>
      </c>
      <c r="F94" s="36"/>
      <c r="G94" s="39">
        <f>SUMIF($B$7:$B$82,"CAA-5",$G$7:$G$82)</f>
        <v>0</v>
      </c>
      <c r="H94" s="39">
        <f>SUMIF($B$7:$B$82,"CAA-5",$H$7:$H$82)</f>
        <v>809.3</v>
      </c>
      <c r="I94" s="39">
        <f>SUMIF($B$7:$B$82,"CAA-5",$I$7:$I$82)</f>
        <v>3237.18</v>
      </c>
      <c r="J94" s="40">
        <f>SUMIF($B$7:$B$82,"CAA-5",$J$7:$J$82)</f>
        <v>4046.4799999999996</v>
      </c>
      <c r="K94" s="8"/>
      <c r="L94" s="8"/>
      <c r="M94" s="8"/>
      <c r="N94" s="8"/>
      <c r="O94" s="8"/>
      <c r="P94" s="8"/>
      <c r="Q94" s="8"/>
    </row>
    <row r="95" spans="1:30" ht="35.1" customHeight="1" x14ac:dyDescent="0.2">
      <c r="A95" s="30" t="s">
        <v>177</v>
      </c>
      <c r="B95" s="42"/>
      <c r="C95" s="33">
        <f>SUM(C84:C94)</f>
        <v>59</v>
      </c>
      <c r="D95" s="33">
        <f>SUM(D84:D94)</f>
        <v>17</v>
      </c>
      <c r="E95" s="33">
        <f>SUM(E84:E94)</f>
        <v>76</v>
      </c>
      <c r="F95" s="34"/>
      <c r="G95" s="43">
        <f>SUM(G84:G94)</f>
        <v>0</v>
      </c>
      <c r="H95" s="43">
        <f>SUM(H84:H94)</f>
        <v>55704.89</v>
      </c>
      <c r="I95" s="43">
        <f>SUM(I84:I94)</f>
        <v>256234.30000000002</v>
      </c>
      <c r="J95" s="44">
        <f>SUM(J84:J94)</f>
        <v>311939.19</v>
      </c>
      <c r="K95" s="8"/>
      <c r="L95" s="8"/>
      <c r="M95" s="8"/>
      <c r="N95" s="8"/>
      <c r="O95" s="8"/>
      <c r="P95" s="8"/>
      <c r="Q95" s="8"/>
    </row>
    <row r="96" spans="1:30" ht="18" customHeight="1" x14ac:dyDescent="0.2">
      <c r="A96" s="45"/>
      <c r="B96" s="46"/>
      <c r="C96" s="46"/>
      <c r="D96" s="46"/>
      <c r="E96" s="46"/>
      <c r="F96" s="45"/>
      <c r="G96" s="46"/>
      <c r="H96" s="47"/>
      <c r="I96" s="47"/>
      <c r="J96" s="48"/>
      <c r="K96" s="8"/>
      <c r="L96" s="8"/>
      <c r="M96" s="8"/>
      <c r="N96" s="8"/>
      <c r="O96" s="8"/>
      <c r="P96" s="8"/>
      <c r="Q96" s="8"/>
    </row>
    <row r="97" spans="1:30" ht="35.1" customHeight="1" x14ac:dyDescent="0.2">
      <c r="A97" s="86" t="s">
        <v>178</v>
      </c>
      <c r="B97" s="87"/>
      <c r="C97" s="87"/>
      <c r="D97" s="87"/>
      <c r="E97" s="87"/>
      <c r="F97" s="87"/>
      <c r="G97" s="87"/>
      <c r="H97" s="87"/>
      <c r="I97" s="87"/>
      <c r="J97" s="50"/>
      <c r="K97" s="7"/>
      <c r="L97" s="8"/>
      <c r="M97" s="8"/>
      <c r="N97" s="8"/>
      <c r="O97" s="8"/>
      <c r="P97" s="8"/>
      <c r="Q97" s="8"/>
    </row>
    <row r="98" spans="1:30" ht="35.1" customHeight="1" x14ac:dyDescent="0.2">
      <c r="A98" s="51" t="s">
        <v>179</v>
      </c>
      <c r="B98" s="49" t="s">
        <v>180</v>
      </c>
      <c r="C98" s="49" t="s">
        <v>181</v>
      </c>
      <c r="D98" s="49" t="s">
        <v>182</v>
      </c>
      <c r="E98" s="49" t="s">
        <v>183</v>
      </c>
      <c r="F98" s="52" t="s">
        <v>184</v>
      </c>
      <c r="G98" s="53" t="s">
        <v>185</v>
      </c>
      <c r="H98" s="53" t="s">
        <v>186</v>
      </c>
      <c r="I98" s="49" t="s">
        <v>187</v>
      </c>
      <c r="J98" s="54"/>
      <c r="K98" s="7"/>
      <c r="L98" s="13"/>
      <c r="M98" s="13"/>
      <c r="N98" s="13"/>
      <c r="O98" s="13"/>
      <c r="P98" s="13"/>
      <c r="Q98" s="13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ht="18" customHeight="1" x14ac:dyDescent="0.2">
      <c r="A99" s="19" t="s">
        <v>188</v>
      </c>
      <c r="B99" s="24" t="s">
        <v>189</v>
      </c>
      <c r="C99" s="24" t="s">
        <v>190</v>
      </c>
      <c r="D99" s="24" t="s">
        <v>28</v>
      </c>
      <c r="E99" s="55">
        <v>1</v>
      </c>
      <c r="F99" s="19" t="s">
        <v>191</v>
      </c>
      <c r="G99" s="26">
        <v>0</v>
      </c>
      <c r="H99" s="56">
        <v>6782.61</v>
      </c>
      <c r="I99" s="56">
        <f t="shared" ref="I99:I104" si="3">SUM(G99:H99)</f>
        <v>6782.61</v>
      </c>
      <c r="J99" s="50"/>
      <c r="K99" s="22"/>
      <c r="L99" s="22"/>
      <c r="M99" s="22"/>
      <c r="N99" s="22"/>
      <c r="O99" s="22"/>
      <c r="P99" s="22"/>
      <c r="Q99" s="22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8" customHeight="1" x14ac:dyDescent="0.2">
      <c r="A100" s="19" t="s">
        <v>192</v>
      </c>
      <c r="B100" s="24" t="s">
        <v>193</v>
      </c>
      <c r="C100" s="24" t="s">
        <v>198</v>
      </c>
      <c r="D100" s="24" t="s">
        <v>28</v>
      </c>
      <c r="E100" s="55">
        <v>1</v>
      </c>
      <c r="F100" s="19" t="s">
        <v>199</v>
      </c>
      <c r="G100" s="26">
        <v>0</v>
      </c>
      <c r="H100" s="56">
        <v>5703.56</v>
      </c>
      <c r="I100" s="56">
        <f t="shared" si="3"/>
        <v>5703.56</v>
      </c>
      <c r="J100" s="50"/>
      <c r="K100" s="22"/>
      <c r="L100" s="22"/>
      <c r="M100" s="22"/>
      <c r="N100" s="22"/>
      <c r="O100" s="22"/>
      <c r="P100" s="22"/>
      <c r="Q100" s="22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8" customHeight="1" x14ac:dyDescent="0.2">
      <c r="A101" s="19" t="s">
        <v>61</v>
      </c>
      <c r="B101" s="24" t="s">
        <v>193</v>
      </c>
      <c r="C101" s="24" t="s">
        <v>194</v>
      </c>
      <c r="D101" s="24" t="s">
        <v>28</v>
      </c>
      <c r="E101" s="55">
        <v>1</v>
      </c>
      <c r="F101" s="19" t="s">
        <v>195</v>
      </c>
      <c r="G101" s="26">
        <v>0</v>
      </c>
      <c r="H101" s="56">
        <v>5703.56</v>
      </c>
      <c r="I101" s="56">
        <f t="shared" si="3"/>
        <v>5703.56</v>
      </c>
      <c r="J101" s="50"/>
      <c r="K101" s="22"/>
      <c r="L101" s="22"/>
      <c r="M101" s="22"/>
      <c r="N101" s="22"/>
      <c r="O101" s="22"/>
      <c r="P101" s="22"/>
      <c r="Q101" s="22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8" customHeight="1" x14ac:dyDescent="0.2">
      <c r="A102" s="19" t="s">
        <v>196</v>
      </c>
      <c r="B102" s="24" t="s">
        <v>197</v>
      </c>
      <c r="C102" s="24"/>
      <c r="D102" s="24" t="s">
        <v>48</v>
      </c>
      <c r="E102" s="55">
        <v>1</v>
      </c>
      <c r="F102" s="19"/>
      <c r="G102" s="26">
        <v>0</v>
      </c>
      <c r="H102" s="56"/>
      <c r="I102" s="56">
        <f t="shared" si="3"/>
        <v>0</v>
      </c>
      <c r="J102" s="50"/>
      <c r="K102" s="22"/>
      <c r="L102" s="22"/>
      <c r="M102" s="22"/>
      <c r="N102" s="22"/>
      <c r="O102" s="22"/>
      <c r="P102" s="22"/>
      <c r="Q102" s="22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8" customHeight="1" x14ac:dyDescent="0.2">
      <c r="A103" s="19" t="s">
        <v>200</v>
      </c>
      <c r="B103" s="24" t="s">
        <v>197</v>
      </c>
      <c r="C103" s="24" t="s">
        <v>201</v>
      </c>
      <c r="D103" s="24" t="s">
        <v>28</v>
      </c>
      <c r="E103" s="55">
        <v>1</v>
      </c>
      <c r="F103" s="19" t="s">
        <v>202</v>
      </c>
      <c r="G103" s="26">
        <v>0</v>
      </c>
      <c r="H103" s="56">
        <v>5241.1099999999997</v>
      </c>
      <c r="I103" s="56">
        <f t="shared" si="3"/>
        <v>5241.1099999999997</v>
      </c>
      <c r="J103" s="50"/>
      <c r="K103" s="22"/>
      <c r="L103" s="22"/>
      <c r="M103" s="22"/>
      <c r="N103" s="22"/>
      <c r="O103" s="22"/>
      <c r="P103" s="22"/>
      <c r="Q103" s="22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8" customHeight="1" x14ac:dyDescent="0.2">
      <c r="A104" s="19" t="s">
        <v>203</v>
      </c>
      <c r="B104" s="24" t="s">
        <v>204</v>
      </c>
      <c r="C104" s="24" t="s">
        <v>205</v>
      </c>
      <c r="D104" s="24" t="s">
        <v>28</v>
      </c>
      <c r="E104" s="55">
        <v>1</v>
      </c>
      <c r="F104" s="19" t="s">
        <v>206</v>
      </c>
      <c r="G104" s="26">
        <v>0</v>
      </c>
      <c r="H104" s="56">
        <v>4316.21</v>
      </c>
      <c r="I104" s="56">
        <f t="shared" si="3"/>
        <v>4316.21</v>
      </c>
      <c r="J104" s="50"/>
      <c r="K104" s="22"/>
      <c r="L104" s="22"/>
      <c r="M104" s="22"/>
      <c r="N104" s="22"/>
      <c r="O104" s="22"/>
      <c r="P104" s="22"/>
      <c r="Q104" s="22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60" x14ac:dyDescent="0.2">
      <c r="A105" s="30" t="s">
        <v>207</v>
      </c>
      <c r="B105" s="31" t="s">
        <v>208</v>
      </c>
      <c r="C105" s="32" t="s">
        <v>209</v>
      </c>
      <c r="D105" s="33" t="s">
        <v>210</v>
      </c>
      <c r="E105" s="49" t="s">
        <v>211</v>
      </c>
      <c r="F105" s="57"/>
      <c r="G105" s="53" t="s">
        <v>212</v>
      </c>
      <c r="H105" s="53" t="s">
        <v>213</v>
      </c>
      <c r="I105" s="49" t="s">
        <v>214</v>
      </c>
      <c r="J105" s="50"/>
      <c r="K105" s="7"/>
      <c r="L105" s="7"/>
      <c r="M105" s="7"/>
      <c r="N105" s="7"/>
      <c r="O105" s="7"/>
      <c r="P105" s="7"/>
      <c r="Q105" s="7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0" ht="18" customHeight="1" x14ac:dyDescent="0.2">
      <c r="A106" s="36" t="s">
        <v>215</v>
      </c>
      <c r="B106" s="39" t="s">
        <v>189</v>
      </c>
      <c r="C106" s="37">
        <f>SUMIFS($E$99:$E$104,$B$99:$B$104,"FDA",$D$99:$D$104,"&lt;&gt;VAGO")</f>
        <v>1</v>
      </c>
      <c r="D106" s="37">
        <f>SUMIFS($E$99:$E$104,$B$99:$B$104,"FDA",$D$99:$D$104,"VAGO")</f>
        <v>0</v>
      </c>
      <c r="E106" s="37">
        <f t="shared" ref="E106:E110" si="4">C106+D106</f>
        <v>1</v>
      </c>
      <c r="F106" s="38"/>
      <c r="G106" s="39">
        <f>SUMIF($B$99:$B$104,"FDA",$G$99:$G$104)</f>
        <v>0</v>
      </c>
      <c r="H106" s="39">
        <f>SUMIF($B$99:$B$104,"FDA",$H$99:$H$104)</f>
        <v>6782.61</v>
      </c>
      <c r="I106" s="39">
        <f>SUMIF($B$99:$B$104,"FDA",$I$99:$I$104)</f>
        <v>6782.61</v>
      </c>
      <c r="J106" s="58"/>
      <c r="K106" s="7"/>
      <c r="L106" s="22"/>
      <c r="M106" s="22"/>
      <c r="N106" s="22"/>
      <c r="O106" s="22"/>
      <c r="P106" s="22"/>
      <c r="Q106" s="22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8" customHeight="1" x14ac:dyDescent="0.2">
      <c r="A107" s="36" t="s">
        <v>216</v>
      </c>
      <c r="B107" s="39" t="s">
        <v>193</v>
      </c>
      <c r="C107" s="37">
        <f>SUMIFS($E$99:$E$104,$B$99:$B$104,"FDA-1",$D$99:$D$104,"&lt;&gt;VAGO")</f>
        <v>2</v>
      </c>
      <c r="D107" s="37">
        <f>SUMIFS($E$99:$E$104,$B$99:$B$104,"FDA-1",$D$99:$D$104,"VAGO")</f>
        <v>0</v>
      </c>
      <c r="E107" s="37">
        <f t="shared" si="4"/>
        <v>2</v>
      </c>
      <c r="F107" s="38"/>
      <c r="G107" s="39">
        <f>SUMIF($B$99:$B$104,"FDA-1",$G$99:$G$104)</f>
        <v>0</v>
      </c>
      <c r="H107" s="39">
        <f>SUMIF($B$99:$B$104,"FDA-1",$H$99:$H$104)</f>
        <v>11407.12</v>
      </c>
      <c r="I107" s="39">
        <f>SUMIF($B$99:$B$104,"FDA-1",$I$99:$I$104)</f>
        <v>11407.12</v>
      </c>
      <c r="J107" s="58"/>
      <c r="K107" s="7"/>
      <c r="L107" s="22"/>
      <c r="M107" s="22"/>
      <c r="N107" s="22"/>
      <c r="O107" s="22"/>
      <c r="P107" s="22"/>
      <c r="Q107" s="22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8" customHeight="1" x14ac:dyDescent="0.2">
      <c r="A108" s="36" t="s">
        <v>217</v>
      </c>
      <c r="B108" s="39" t="s">
        <v>197</v>
      </c>
      <c r="C108" s="37">
        <f>SUMIFS($E$99:$E$104,$B$99:$B$104,"FDA-2",$D$99:$D$104,"&lt;&gt;VAGO")</f>
        <v>1</v>
      </c>
      <c r="D108" s="37">
        <f>SUMIFS($E$99:$E$104,$B$99:$B$104,"FDA-2",$D$99:$D$104,"VAGO")</f>
        <v>1</v>
      </c>
      <c r="E108" s="37">
        <f t="shared" si="4"/>
        <v>2</v>
      </c>
      <c r="F108" s="36"/>
      <c r="G108" s="39">
        <f>SUMIF($B$99:$B$104,"FDA-2",$G$99:$G$104)</f>
        <v>0</v>
      </c>
      <c r="H108" s="39">
        <f>SUMIF($B$99:$B$104,"FDA-2",$H$99:$H$104)</f>
        <v>5241.1099999999997</v>
      </c>
      <c r="I108" s="39">
        <f>SUMIF($B$99:$B$104,"FDA-2",$I$99:$I$104)</f>
        <v>5241.1099999999997</v>
      </c>
      <c r="J108" s="58"/>
      <c r="K108" s="7"/>
      <c r="L108" s="22"/>
      <c r="M108" s="22"/>
      <c r="N108" s="22"/>
      <c r="O108" s="22"/>
      <c r="P108" s="22"/>
      <c r="Q108" s="22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8" customHeight="1" x14ac:dyDescent="0.2">
      <c r="A109" s="36" t="s">
        <v>218</v>
      </c>
      <c r="B109" s="39" t="s">
        <v>204</v>
      </c>
      <c r="C109" s="37">
        <f>SUMIFS($E$99:$E$104,$B$99:$B$104,"FDA-3",$D$99:$D$104,"&lt;&gt;VAGO")</f>
        <v>1</v>
      </c>
      <c r="D109" s="37">
        <f>SUMIFS($E$99:$E$104,$B$99:$B$104,"FDA-3",$D$99:$D$104,"VAGO")</f>
        <v>0</v>
      </c>
      <c r="E109" s="37">
        <f t="shared" si="4"/>
        <v>1</v>
      </c>
      <c r="F109" s="41"/>
      <c r="G109" s="39">
        <f>SUMIF($B$99:$B$104,"FDA-3",$G$99:$G$104)</f>
        <v>0</v>
      </c>
      <c r="H109" s="39">
        <f>SUMIF($B$99:$B$104,"FDA-3",$H$99:$H$104)</f>
        <v>4316.21</v>
      </c>
      <c r="I109" s="39">
        <f>SUMIF($B$99:$B$104,"FDA-3",$I$99:$I$104)</f>
        <v>4316.21</v>
      </c>
      <c r="J109" s="58"/>
      <c r="K109" s="7"/>
      <c r="L109" s="22"/>
      <c r="M109" s="22"/>
      <c r="N109" s="22"/>
      <c r="O109" s="22"/>
      <c r="P109" s="22"/>
      <c r="Q109" s="22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8" customHeight="1" x14ac:dyDescent="0.2">
      <c r="A110" s="36" t="s">
        <v>219</v>
      </c>
      <c r="B110" s="39" t="s">
        <v>220</v>
      </c>
      <c r="C110" s="37">
        <f>SUMIFS($E$99:$E$104,$B$99:$B$104,"FDA-4",$D$99:$D$104,"&lt;&gt;VAGO")</f>
        <v>0</v>
      </c>
      <c r="D110" s="37">
        <f>SUMIFS($E$99:$E$104,$B$99:$B$104,"FDA-4",$D$99:$D$104,"VAGO")</f>
        <v>0</v>
      </c>
      <c r="E110" s="37">
        <f t="shared" si="4"/>
        <v>0</v>
      </c>
      <c r="F110" s="36"/>
      <c r="G110" s="39">
        <f>SUMIF($B$99:$B$104,"FDA-4",$G$99:$G$104)</f>
        <v>0</v>
      </c>
      <c r="H110" s="39">
        <f>SUMIF($B$99:$B$104,"FDA-4",$H$99:$H$104)</f>
        <v>0</v>
      </c>
      <c r="I110" s="39">
        <f>SUMIF($B$99:$B$104,"FDA-4",$I$99:$I$104)</f>
        <v>0</v>
      </c>
      <c r="J110" s="58"/>
      <c r="K110" s="7"/>
      <c r="L110" s="22"/>
      <c r="M110" s="22"/>
      <c r="N110" s="22"/>
      <c r="O110" s="22"/>
      <c r="P110" s="22"/>
      <c r="Q110" s="22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35.1" customHeight="1" x14ac:dyDescent="0.2">
      <c r="A111" s="30" t="s">
        <v>221</v>
      </c>
      <c r="B111" s="42"/>
      <c r="C111" s="33">
        <f>SUM(C106:C110)</f>
        <v>5</v>
      </c>
      <c r="D111" s="33">
        <f>SUM(D106:D110)</f>
        <v>1</v>
      </c>
      <c r="E111" s="33">
        <f>SUM(E106:E110)</f>
        <v>6</v>
      </c>
      <c r="F111" s="34"/>
      <c r="G111" s="43">
        <f>SUM(G106:G110)</f>
        <v>0</v>
      </c>
      <c r="H111" s="43">
        <f>SUM(H106:H110)</f>
        <v>27747.05</v>
      </c>
      <c r="I111" s="43">
        <f>SUM(I106:I110)</f>
        <v>27747.05</v>
      </c>
      <c r="J111" s="58"/>
      <c r="K111" s="7"/>
      <c r="L111" s="22"/>
      <c r="M111" s="22"/>
      <c r="N111" s="22"/>
      <c r="O111" s="22"/>
      <c r="P111" s="22"/>
      <c r="Q111" s="22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8" customHeight="1" x14ac:dyDescent="0.2">
      <c r="A112" s="59"/>
      <c r="B112" s="60"/>
      <c r="C112" s="60"/>
      <c r="D112" s="60"/>
      <c r="E112" s="60"/>
      <c r="F112" s="59"/>
      <c r="G112" s="60"/>
      <c r="H112" s="60"/>
      <c r="I112" s="61"/>
      <c r="J112" s="58"/>
      <c r="K112" s="7"/>
      <c r="L112" s="22"/>
      <c r="M112" s="22"/>
      <c r="N112" s="22"/>
      <c r="O112" s="22"/>
      <c r="P112" s="22"/>
      <c r="Q112" s="22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35.1" customHeight="1" x14ac:dyDescent="0.2">
      <c r="A113" s="86" t="s">
        <v>222</v>
      </c>
      <c r="B113" s="87"/>
      <c r="C113" s="87"/>
      <c r="D113" s="87"/>
      <c r="E113" s="87"/>
      <c r="F113" s="87"/>
      <c r="G113" s="87"/>
      <c r="H113" s="87"/>
      <c r="I113" s="87"/>
      <c r="J113" s="58"/>
      <c r="K113" s="7"/>
      <c r="L113" s="22"/>
      <c r="M113" s="22"/>
      <c r="N113" s="22"/>
      <c r="O113" s="22"/>
      <c r="P113" s="22"/>
      <c r="Q113" s="22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35.1" customHeight="1" x14ac:dyDescent="0.2">
      <c r="A114" s="62" t="s">
        <v>223</v>
      </c>
      <c r="B114" s="49" t="s">
        <v>224</v>
      </c>
      <c r="C114" s="49" t="s">
        <v>225</v>
      </c>
      <c r="D114" s="49" t="s">
        <v>226</v>
      </c>
      <c r="E114" s="49" t="s">
        <v>227</v>
      </c>
      <c r="F114" s="52" t="s">
        <v>228</v>
      </c>
      <c r="G114" s="49" t="s">
        <v>229</v>
      </c>
      <c r="H114" s="49" t="s">
        <v>230</v>
      </c>
      <c r="I114" s="49" t="s">
        <v>231</v>
      </c>
      <c r="J114" s="63"/>
      <c r="K114" s="7"/>
      <c r="L114" s="7"/>
      <c r="M114" s="7"/>
      <c r="N114" s="7"/>
      <c r="O114" s="7"/>
      <c r="P114" s="7"/>
      <c r="Q114" s="7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1:30" ht="18" customHeight="1" x14ac:dyDescent="0.2">
      <c r="A115" s="19" t="s">
        <v>232</v>
      </c>
      <c r="B115" s="24" t="s">
        <v>233</v>
      </c>
      <c r="C115" s="26" t="s">
        <v>234</v>
      </c>
      <c r="D115" s="24" t="s">
        <v>28</v>
      </c>
      <c r="E115" s="55">
        <v>1</v>
      </c>
      <c r="F115" s="64" t="s">
        <v>235</v>
      </c>
      <c r="G115" s="26">
        <v>0</v>
      </c>
      <c r="H115" s="65">
        <v>1392.8</v>
      </c>
      <c r="I115" s="39">
        <f t="shared" ref="I115:I131" si="5">SUM(G115:H115)</f>
        <v>1392.8</v>
      </c>
      <c r="J115" s="58"/>
      <c r="K115" s="22"/>
      <c r="L115" s="22"/>
      <c r="M115" s="22"/>
      <c r="N115" s="22"/>
      <c r="O115" s="22"/>
      <c r="P115" s="22"/>
      <c r="Q115" s="22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8" customHeight="1" x14ac:dyDescent="0.2">
      <c r="A116" s="19" t="s">
        <v>232</v>
      </c>
      <c r="B116" s="24" t="s">
        <v>233</v>
      </c>
      <c r="C116" s="26" t="s">
        <v>198</v>
      </c>
      <c r="D116" s="24" t="s">
        <v>28</v>
      </c>
      <c r="E116" s="55">
        <v>1</v>
      </c>
      <c r="F116" s="64" t="s">
        <v>236</v>
      </c>
      <c r="G116" s="26">
        <v>0</v>
      </c>
      <c r="H116" s="65">
        <v>1392.8</v>
      </c>
      <c r="I116" s="39">
        <f t="shared" si="5"/>
        <v>1392.8</v>
      </c>
      <c r="J116" s="58"/>
      <c r="K116" s="22"/>
      <c r="L116" s="22"/>
      <c r="M116" s="22"/>
      <c r="N116" s="22"/>
      <c r="O116" s="22"/>
      <c r="P116" s="22"/>
      <c r="Q116" s="22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8" customHeight="1" x14ac:dyDescent="0.2">
      <c r="A117" s="19" t="s">
        <v>232</v>
      </c>
      <c r="B117" s="24" t="s">
        <v>233</v>
      </c>
      <c r="C117" s="26" t="s">
        <v>237</v>
      </c>
      <c r="D117" s="24" t="s">
        <v>28</v>
      </c>
      <c r="E117" s="55">
        <v>1</v>
      </c>
      <c r="F117" s="64" t="s">
        <v>238</v>
      </c>
      <c r="G117" s="26">
        <v>0</v>
      </c>
      <c r="H117" s="65">
        <v>1392.8</v>
      </c>
      <c r="I117" s="39">
        <f t="shared" si="5"/>
        <v>1392.8</v>
      </c>
      <c r="J117" s="58"/>
      <c r="K117" s="22"/>
      <c r="L117" s="22"/>
      <c r="M117" s="22"/>
      <c r="N117" s="22"/>
      <c r="O117" s="22"/>
      <c r="P117" s="22"/>
      <c r="Q117" s="22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8" customHeight="1" x14ac:dyDescent="0.2">
      <c r="A118" s="19" t="s">
        <v>232</v>
      </c>
      <c r="B118" s="24" t="s">
        <v>233</v>
      </c>
      <c r="C118" s="26" t="s">
        <v>234</v>
      </c>
      <c r="D118" s="24" t="s">
        <v>28</v>
      </c>
      <c r="E118" s="55">
        <v>1</v>
      </c>
      <c r="F118" s="64" t="s">
        <v>239</v>
      </c>
      <c r="G118" s="26">
        <v>0</v>
      </c>
      <c r="H118" s="65">
        <v>1392.8</v>
      </c>
      <c r="I118" s="39">
        <f t="shared" si="5"/>
        <v>1392.8</v>
      </c>
      <c r="J118" s="58"/>
      <c r="K118" s="22"/>
      <c r="L118" s="22"/>
      <c r="M118" s="22"/>
      <c r="N118" s="22"/>
      <c r="O118" s="22"/>
      <c r="P118" s="22"/>
      <c r="Q118" s="22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8" customHeight="1" x14ac:dyDescent="0.2">
      <c r="A119" s="19" t="s">
        <v>232</v>
      </c>
      <c r="B119" s="24" t="s">
        <v>233</v>
      </c>
      <c r="C119" s="26" t="s">
        <v>234</v>
      </c>
      <c r="D119" s="24" t="s">
        <v>28</v>
      </c>
      <c r="E119" s="25">
        <v>1</v>
      </c>
      <c r="F119" s="66" t="s">
        <v>240</v>
      </c>
      <c r="G119" s="26">
        <v>0</v>
      </c>
      <c r="H119" s="26">
        <v>1392.8</v>
      </c>
      <c r="I119" s="39">
        <f t="shared" si="5"/>
        <v>1392.8</v>
      </c>
      <c r="J119" s="58"/>
      <c r="K119" s="22"/>
      <c r="L119" s="22"/>
      <c r="M119" s="22"/>
      <c r="N119" s="22"/>
      <c r="O119" s="22"/>
      <c r="P119" s="22"/>
      <c r="Q119" s="22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8" customHeight="1" x14ac:dyDescent="0.2">
      <c r="A120" s="19" t="s">
        <v>232</v>
      </c>
      <c r="B120" s="24" t="s">
        <v>233</v>
      </c>
      <c r="C120" s="26"/>
      <c r="D120" s="24" t="s">
        <v>48</v>
      </c>
      <c r="E120" s="25">
        <v>1</v>
      </c>
      <c r="F120" s="67"/>
      <c r="G120" s="26">
        <v>0</v>
      </c>
      <c r="H120" s="26">
        <v>0</v>
      </c>
      <c r="I120" s="39">
        <f t="shared" si="5"/>
        <v>0</v>
      </c>
      <c r="J120" s="58"/>
      <c r="K120" s="22"/>
      <c r="L120" s="22"/>
      <c r="M120" s="22"/>
      <c r="N120" s="22"/>
      <c r="O120" s="22"/>
      <c r="P120" s="22"/>
      <c r="Q120" s="22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8" customHeight="1" x14ac:dyDescent="0.2">
      <c r="A121" s="19" t="s">
        <v>232</v>
      </c>
      <c r="B121" s="24" t="s">
        <v>233</v>
      </c>
      <c r="C121" s="26"/>
      <c r="D121" s="24" t="s">
        <v>48</v>
      </c>
      <c r="E121" s="25">
        <v>1</v>
      </c>
      <c r="F121" s="67"/>
      <c r="G121" s="26">
        <v>0</v>
      </c>
      <c r="H121" s="26">
        <v>0</v>
      </c>
      <c r="I121" s="39">
        <f t="shared" si="5"/>
        <v>0</v>
      </c>
      <c r="J121" s="58"/>
      <c r="K121" s="22"/>
      <c r="L121" s="22"/>
      <c r="M121" s="22"/>
      <c r="N121" s="22"/>
      <c r="O121" s="22"/>
      <c r="P121" s="22"/>
      <c r="Q121" s="22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8" customHeight="1" x14ac:dyDescent="0.2">
      <c r="A122" s="19" t="s">
        <v>232</v>
      </c>
      <c r="B122" s="24" t="s">
        <v>233</v>
      </c>
      <c r="C122" s="26"/>
      <c r="D122" s="24" t="s">
        <v>48</v>
      </c>
      <c r="E122" s="25">
        <v>1</v>
      </c>
      <c r="F122" s="67"/>
      <c r="G122" s="26">
        <v>0</v>
      </c>
      <c r="H122" s="26">
        <v>0</v>
      </c>
      <c r="I122" s="39">
        <f t="shared" si="5"/>
        <v>0</v>
      </c>
      <c r="J122" s="58"/>
      <c r="K122" s="22"/>
      <c r="L122" s="22"/>
      <c r="M122" s="22"/>
      <c r="N122" s="22"/>
      <c r="O122" s="22"/>
      <c r="P122" s="22"/>
      <c r="Q122" s="22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8" customHeight="1" x14ac:dyDescent="0.2">
      <c r="A123" s="19" t="s">
        <v>232</v>
      </c>
      <c r="B123" s="24" t="s">
        <v>233</v>
      </c>
      <c r="C123" s="26"/>
      <c r="D123" s="24" t="s">
        <v>48</v>
      </c>
      <c r="E123" s="25">
        <v>1</v>
      </c>
      <c r="F123" s="67"/>
      <c r="G123" s="26">
        <v>0</v>
      </c>
      <c r="H123" s="26">
        <v>0</v>
      </c>
      <c r="I123" s="39">
        <f t="shared" si="5"/>
        <v>0</v>
      </c>
      <c r="J123" s="58"/>
      <c r="K123" s="22"/>
      <c r="L123" s="22"/>
      <c r="M123" s="22"/>
      <c r="N123" s="22"/>
      <c r="O123" s="22"/>
      <c r="P123" s="22"/>
      <c r="Q123" s="22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8" customHeight="1" x14ac:dyDescent="0.2">
      <c r="A124" s="19" t="s">
        <v>241</v>
      </c>
      <c r="B124" s="24" t="s">
        <v>242</v>
      </c>
      <c r="C124" s="24"/>
      <c r="D124" s="24" t="s">
        <v>48</v>
      </c>
      <c r="E124" s="25">
        <v>1</v>
      </c>
      <c r="F124" s="19"/>
      <c r="G124" s="26">
        <v>0</v>
      </c>
      <c r="H124" s="26">
        <v>0</v>
      </c>
      <c r="I124" s="39">
        <f t="shared" si="5"/>
        <v>0</v>
      </c>
      <c r="J124" s="58"/>
      <c r="K124" s="22"/>
      <c r="L124" s="22"/>
      <c r="M124" s="22"/>
      <c r="N124" s="22"/>
      <c r="O124" s="22"/>
      <c r="P124" s="22"/>
      <c r="Q124" s="22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8" customHeight="1" x14ac:dyDescent="0.2">
      <c r="A125" s="19" t="s">
        <v>241</v>
      </c>
      <c r="B125" s="24" t="s">
        <v>242</v>
      </c>
      <c r="C125" s="24"/>
      <c r="D125" s="24" t="s">
        <v>48</v>
      </c>
      <c r="E125" s="25">
        <v>1</v>
      </c>
      <c r="F125" s="19"/>
      <c r="G125" s="26">
        <v>0</v>
      </c>
      <c r="H125" s="26">
        <v>0</v>
      </c>
      <c r="I125" s="39">
        <f t="shared" si="5"/>
        <v>0</v>
      </c>
      <c r="J125" s="58"/>
      <c r="K125" s="22"/>
      <c r="L125" s="22"/>
      <c r="M125" s="22"/>
      <c r="N125" s="22"/>
      <c r="O125" s="22"/>
      <c r="P125" s="22"/>
      <c r="Q125" s="22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8" customHeight="1" x14ac:dyDescent="0.2">
      <c r="A126" s="19" t="s">
        <v>241</v>
      </c>
      <c r="B126" s="24" t="s">
        <v>242</v>
      </c>
      <c r="C126" s="24"/>
      <c r="D126" s="24" t="s">
        <v>48</v>
      </c>
      <c r="E126" s="25">
        <v>1</v>
      </c>
      <c r="F126" s="19"/>
      <c r="G126" s="26">
        <v>0</v>
      </c>
      <c r="H126" s="26">
        <v>0</v>
      </c>
      <c r="I126" s="39">
        <f t="shared" si="5"/>
        <v>0</v>
      </c>
      <c r="J126" s="58"/>
      <c r="K126" s="22"/>
      <c r="L126" s="22"/>
      <c r="M126" s="22"/>
      <c r="N126" s="22"/>
      <c r="O126" s="22"/>
      <c r="P126" s="22"/>
      <c r="Q126" s="22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8" customHeight="1" x14ac:dyDescent="0.2">
      <c r="A127" s="19" t="s">
        <v>241</v>
      </c>
      <c r="B127" s="24" t="s">
        <v>242</v>
      </c>
      <c r="C127" s="24"/>
      <c r="D127" s="24" t="s">
        <v>48</v>
      </c>
      <c r="E127" s="25">
        <v>1</v>
      </c>
      <c r="F127" s="19"/>
      <c r="G127" s="26">
        <v>0</v>
      </c>
      <c r="H127" s="26">
        <v>0</v>
      </c>
      <c r="I127" s="39">
        <f t="shared" si="5"/>
        <v>0</v>
      </c>
      <c r="J127" s="58"/>
      <c r="K127" s="22"/>
      <c r="L127" s="22"/>
      <c r="M127" s="22"/>
      <c r="N127" s="22"/>
      <c r="O127" s="22"/>
      <c r="P127" s="22"/>
      <c r="Q127" s="22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8" customHeight="1" x14ac:dyDescent="0.2">
      <c r="A128" s="19" t="s">
        <v>241</v>
      </c>
      <c r="B128" s="24" t="s">
        <v>242</v>
      </c>
      <c r="C128" s="24"/>
      <c r="D128" s="24" t="s">
        <v>48</v>
      </c>
      <c r="E128" s="25">
        <v>1</v>
      </c>
      <c r="F128" s="19"/>
      <c r="G128" s="26">
        <v>0</v>
      </c>
      <c r="H128" s="26">
        <v>0</v>
      </c>
      <c r="I128" s="39">
        <f t="shared" si="5"/>
        <v>0</v>
      </c>
      <c r="J128" s="58"/>
      <c r="K128" s="22"/>
      <c r="L128" s="22"/>
      <c r="M128" s="22"/>
      <c r="N128" s="22"/>
      <c r="O128" s="22"/>
      <c r="P128" s="22"/>
      <c r="Q128" s="22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8" customHeight="1" x14ac:dyDescent="0.2">
      <c r="A129" s="19" t="s">
        <v>243</v>
      </c>
      <c r="B129" s="24" t="s">
        <v>244</v>
      </c>
      <c r="C129" s="24"/>
      <c r="D129" s="24" t="s">
        <v>48</v>
      </c>
      <c r="E129" s="25">
        <v>1</v>
      </c>
      <c r="F129" s="19"/>
      <c r="G129" s="26">
        <v>0</v>
      </c>
      <c r="H129" s="26">
        <v>0</v>
      </c>
      <c r="I129" s="39">
        <f t="shared" si="5"/>
        <v>0</v>
      </c>
      <c r="J129" s="58"/>
      <c r="K129" s="22"/>
      <c r="L129" s="22"/>
      <c r="M129" s="22"/>
      <c r="N129" s="22"/>
      <c r="O129" s="22"/>
      <c r="P129" s="22"/>
      <c r="Q129" s="22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8" customHeight="1" x14ac:dyDescent="0.2">
      <c r="A130" s="19" t="s">
        <v>243</v>
      </c>
      <c r="B130" s="24" t="s">
        <v>244</v>
      </c>
      <c r="C130" s="24"/>
      <c r="D130" s="24" t="s">
        <v>48</v>
      </c>
      <c r="E130" s="25">
        <v>1</v>
      </c>
      <c r="F130" s="68"/>
      <c r="G130" s="26">
        <v>0</v>
      </c>
      <c r="H130" s="26">
        <v>0</v>
      </c>
      <c r="I130" s="39">
        <f t="shared" si="5"/>
        <v>0</v>
      </c>
      <c r="J130" s="58"/>
      <c r="K130" s="22"/>
      <c r="L130" s="22"/>
      <c r="M130" s="22"/>
      <c r="N130" s="22"/>
      <c r="O130" s="22"/>
      <c r="P130" s="22"/>
      <c r="Q130" s="22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8" customHeight="1" x14ac:dyDescent="0.2">
      <c r="A131" s="19" t="s">
        <v>245</v>
      </c>
      <c r="B131" s="24" t="s">
        <v>246</v>
      </c>
      <c r="C131" s="24"/>
      <c r="D131" s="24" t="s">
        <v>48</v>
      </c>
      <c r="E131" s="25">
        <v>1</v>
      </c>
      <c r="F131" s="19"/>
      <c r="G131" s="26">
        <v>0</v>
      </c>
      <c r="H131" s="26">
        <v>0</v>
      </c>
      <c r="I131" s="39">
        <f t="shared" si="5"/>
        <v>0</v>
      </c>
      <c r="J131" s="58"/>
      <c r="K131" s="22"/>
      <c r="L131" s="22"/>
      <c r="M131" s="22"/>
      <c r="N131" s="22"/>
      <c r="O131" s="22"/>
      <c r="P131" s="22"/>
      <c r="Q131" s="22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55.15" customHeight="1" x14ac:dyDescent="0.2">
      <c r="A132" s="30" t="s">
        <v>247</v>
      </c>
      <c r="B132" s="31" t="s">
        <v>248</v>
      </c>
      <c r="C132" s="33" t="s">
        <v>249</v>
      </c>
      <c r="D132" s="33" t="s">
        <v>250</v>
      </c>
      <c r="E132" s="33" t="s">
        <v>251</v>
      </c>
      <c r="F132" s="34"/>
      <c r="G132" s="33" t="s">
        <v>252</v>
      </c>
      <c r="H132" s="33" t="s">
        <v>253</v>
      </c>
      <c r="I132" s="33" t="s">
        <v>254</v>
      </c>
      <c r="J132" s="58"/>
      <c r="K132" s="22"/>
      <c r="L132" s="22"/>
      <c r="M132" s="22"/>
      <c r="N132" s="22"/>
      <c r="O132" s="22"/>
      <c r="P132" s="22"/>
      <c r="Q132" s="22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1:30" ht="18" customHeight="1" x14ac:dyDescent="0.2">
      <c r="A133" s="36" t="s">
        <v>255</v>
      </c>
      <c r="B133" s="39" t="s">
        <v>233</v>
      </c>
      <c r="C133" s="37">
        <f>SUMIFS($E$115:$E$131,$B$115:$B$131,"FGS-1",$D$115:$D$131,"&lt;&gt;VAGO")</f>
        <v>5</v>
      </c>
      <c r="D133" s="37">
        <f>SUMIFS($E$115:$E$131,$B$115:$B$131,"FGS-1",$D$115:$D$131,"VAGO")</f>
        <v>4</v>
      </c>
      <c r="E133" s="37">
        <f t="shared" ref="E133:E138" si="6">C133+D133</f>
        <v>9</v>
      </c>
      <c r="F133" s="38"/>
      <c r="G133" s="39">
        <f>SUMIF($B$115:$B$131,"FGS-1",$G$115:$G$131)</f>
        <v>0</v>
      </c>
      <c r="H133" s="39">
        <f>SUMIF($B$115:$B$131,"FGS-1",$H$115:$H$131)</f>
        <v>6964</v>
      </c>
      <c r="I133" s="39">
        <f>SUMIF($B$115:$B$131,"FGS-1",$I$115:$I$131)</f>
        <v>6964</v>
      </c>
      <c r="J133" s="58"/>
      <c r="K133" s="22"/>
      <c r="L133" s="22"/>
      <c r="M133" s="22"/>
      <c r="N133" s="22"/>
      <c r="O133" s="22"/>
      <c r="P133" s="22"/>
      <c r="Q133" s="22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1:30" ht="18" customHeight="1" x14ac:dyDescent="0.2">
      <c r="A134" s="36" t="s">
        <v>256</v>
      </c>
      <c r="B134" s="39" t="s">
        <v>257</v>
      </c>
      <c r="C134" s="37">
        <f>SUMIFS($E$115:$E$131,$B$115:$B$131,"FGS-2",$D$115:$D$131,"&lt;&gt;VAGO")</f>
        <v>0</v>
      </c>
      <c r="D134" s="37">
        <f>SUMIFS($E$115:$E$131,$B$115:$B$131,"FGS-2",$D$115:$D$131,"VAGO")</f>
        <v>5</v>
      </c>
      <c r="E134" s="37">
        <f t="shared" si="6"/>
        <v>5</v>
      </c>
      <c r="F134" s="36"/>
      <c r="G134" s="39">
        <f>SUMIF($B$115:$B$131,"FGS-2",$G$115:$G$131)</f>
        <v>0</v>
      </c>
      <c r="H134" s="39">
        <f>SUMIF($B$115:$B$131,"FGS-2",$H$115:$H$131)</f>
        <v>0</v>
      </c>
      <c r="I134" s="39">
        <f>SUMIF($B$115:$B$131,"FGS-2",$I$115:$I$131)</f>
        <v>0</v>
      </c>
      <c r="J134" s="58"/>
      <c r="K134" s="22"/>
      <c r="L134" s="22"/>
      <c r="M134" s="22"/>
      <c r="N134" s="22"/>
      <c r="O134" s="22"/>
      <c r="P134" s="22"/>
      <c r="Q134" s="22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1:30" ht="18" customHeight="1" x14ac:dyDescent="0.2">
      <c r="A135" s="36" t="s">
        <v>258</v>
      </c>
      <c r="B135" s="39" t="s">
        <v>244</v>
      </c>
      <c r="C135" s="37">
        <f>SUMIFS($E$115:$E$131,$B$115:$B$131,"FGS-3",$D$115:$D$131,"&lt;&gt;VAGO")</f>
        <v>0</v>
      </c>
      <c r="D135" s="37">
        <f>SUMIFS($E$115:$E$131,$B$115:$B$131,"FGS-3",$D$115:$D$131,"VAGO")</f>
        <v>2</v>
      </c>
      <c r="E135" s="37">
        <f t="shared" si="6"/>
        <v>2</v>
      </c>
      <c r="F135" s="36"/>
      <c r="G135" s="39">
        <f>SUMIF($B$115:$B$131,"FGS-3",$G$115:$G$131)</f>
        <v>0</v>
      </c>
      <c r="H135" s="39">
        <f>SUMIF($B$115:$B$131,"FGS-3",$H$115:$H$131)</f>
        <v>0</v>
      </c>
      <c r="I135" s="39">
        <f>SUMIF($B$115:$B$131,"FGS-3",$I$115:$I$131)</f>
        <v>0</v>
      </c>
      <c r="J135" s="58"/>
      <c r="K135" s="22"/>
      <c r="L135" s="22"/>
      <c r="M135" s="22"/>
      <c r="N135" s="22"/>
      <c r="O135" s="22"/>
      <c r="P135" s="22"/>
      <c r="Q135" s="22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1:30" ht="18" customHeight="1" x14ac:dyDescent="0.2">
      <c r="A136" s="41" t="s">
        <v>259</v>
      </c>
      <c r="B136" s="69" t="s">
        <v>260</v>
      </c>
      <c r="C136" s="37">
        <f>SUMIFS($E$115:$E$131,$B$115:$B$131,"FGA-1",$D$115:$D$131,"&lt;&gt;VAGO")</f>
        <v>0</v>
      </c>
      <c r="D136" s="37">
        <f>SUMIFS($E$115:$E$131,$B$115:$B$131,"FGA-1",$D$115:$D$131,"VAGO")</f>
        <v>1</v>
      </c>
      <c r="E136" s="37">
        <f t="shared" si="6"/>
        <v>1</v>
      </c>
      <c r="F136" s="41"/>
      <c r="G136" s="39">
        <f>SUMIF($B$115:$B$131,"FGA-1",$G$115:$G$131)</f>
        <v>0</v>
      </c>
      <c r="H136" s="39">
        <f>SUMIF($B$115:$B$131,"FGA-1",$H$115:$H$131)</f>
        <v>0</v>
      </c>
      <c r="I136" s="39">
        <f>SUMIF($B$115:$B$131,"FGA-1",$I$115:$I$131)</f>
        <v>0</v>
      </c>
      <c r="J136" s="58"/>
      <c r="K136" s="22"/>
      <c r="L136" s="22"/>
      <c r="M136" s="22"/>
      <c r="N136" s="22"/>
      <c r="O136" s="22"/>
      <c r="P136" s="22"/>
      <c r="Q136" s="22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1:30" ht="18" customHeight="1" x14ac:dyDescent="0.2">
      <c r="A137" s="36" t="s">
        <v>261</v>
      </c>
      <c r="B137" s="39" t="s">
        <v>262</v>
      </c>
      <c r="C137" s="37">
        <f>SUMIFS($E$115:$E$131,$B$115:$B$131,"FGA-2",$D$115:$D$131,"&lt;&gt;VAGO")</f>
        <v>0</v>
      </c>
      <c r="D137" s="37">
        <f>SUMIFS($E$115:$E$131,$B$115:$B$131,"FGA-2",$D$115:$D$131,"VAGO")</f>
        <v>0</v>
      </c>
      <c r="E137" s="37">
        <f t="shared" si="6"/>
        <v>0</v>
      </c>
      <c r="F137" s="41"/>
      <c r="G137" s="39">
        <f>SUMIF($B$115:$B$131,"FGA-2",$G$115:$G$131)</f>
        <v>0</v>
      </c>
      <c r="H137" s="39">
        <f>SUMIF($B$115:$B$131,"FGA-2",$H$115:$H$131)</f>
        <v>0</v>
      </c>
      <c r="I137" s="39">
        <f>SUMIF($B$115:$B$131,"FGA-2",$I$115:$I$131)</f>
        <v>0</v>
      </c>
      <c r="J137" s="58"/>
      <c r="K137" s="22"/>
      <c r="L137" s="22"/>
      <c r="M137" s="22"/>
      <c r="N137" s="22"/>
      <c r="O137" s="22"/>
      <c r="P137" s="22"/>
      <c r="Q137" s="22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1:30" ht="18" customHeight="1" x14ac:dyDescent="0.2">
      <c r="A138" s="36" t="s">
        <v>263</v>
      </c>
      <c r="B138" s="39" t="s">
        <v>264</v>
      </c>
      <c r="C138" s="37">
        <f>SUMIFS($E$115:$E$131,$B$115:$B$131,"FGA-3",$D$115:$D$131,"&lt;&gt;VAGO")</f>
        <v>0</v>
      </c>
      <c r="D138" s="37">
        <f>SUMIFS($E$115:$E$131,$B$115:$B$131,"FGA-3",$D$115:$D$131,"VAGO")</f>
        <v>0</v>
      </c>
      <c r="E138" s="37">
        <f t="shared" si="6"/>
        <v>0</v>
      </c>
      <c r="F138" s="36"/>
      <c r="G138" s="39">
        <f>SUMIF($B$115:$B$131,"FGA-3",$G$115:$G$131)</f>
        <v>0</v>
      </c>
      <c r="H138" s="39">
        <f>SUMIF($B$115:$B$131,"FGA-3",$H$115:$H$131)</f>
        <v>0</v>
      </c>
      <c r="I138" s="39">
        <f>SUMIF($B$115:$B$131,"FGA-3",$I$115:$I$131)</f>
        <v>0</v>
      </c>
      <c r="J138" s="58"/>
      <c r="K138" s="22"/>
      <c r="L138" s="22"/>
      <c r="M138" s="22"/>
      <c r="N138" s="22"/>
      <c r="O138" s="22"/>
      <c r="P138" s="22"/>
      <c r="Q138" s="22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pans="1:30" ht="30.2" customHeight="1" x14ac:dyDescent="0.2">
      <c r="A139" s="30" t="s">
        <v>265</v>
      </c>
      <c r="B139" s="42"/>
      <c r="C139" s="33">
        <f>SUM(C133:C138)</f>
        <v>5</v>
      </c>
      <c r="D139" s="33">
        <f>SUM(D133:D138)</f>
        <v>12</v>
      </c>
      <c r="E139" s="33">
        <f>SUM(E133:E138)</f>
        <v>17</v>
      </c>
      <c r="F139" s="34"/>
      <c r="G139" s="43">
        <f>SUM(G133:G138)</f>
        <v>0</v>
      </c>
      <c r="H139" s="43">
        <f>SUM(H133:H138)</f>
        <v>6964</v>
      </c>
      <c r="I139" s="43">
        <f>SUM(I133:I138)</f>
        <v>6964</v>
      </c>
      <c r="J139" s="58"/>
      <c r="K139" s="22"/>
      <c r="L139" s="22"/>
      <c r="M139" s="22"/>
      <c r="N139" s="22"/>
      <c r="O139" s="22"/>
      <c r="P139" s="22"/>
      <c r="Q139" s="22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pans="1:30" ht="18" customHeight="1" x14ac:dyDescent="0.2">
      <c r="A140" s="45"/>
      <c r="B140" s="46"/>
      <c r="C140" s="46"/>
      <c r="D140" s="46"/>
      <c r="E140" s="46"/>
      <c r="F140" s="45"/>
      <c r="G140" s="46"/>
      <c r="H140" s="46"/>
      <c r="I140" s="70"/>
      <c r="J140" s="54"/>
      <c r="K140" s="7"/>
      <c r="L140" s="13"/>
      <c r="M140" s="13"/>
      <c r="N140" s="13"/>
      <c r="O140" s="13"/>
      <c r="P140" s="13"/>
      <c r="Q140" s="13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1:30" ht="55.15" customHeight="1" x14ac:dyDescent="0.2">
      <c r="A141" s="30"/>
      <c r="B141" s="31"/>
      <c r="C141" s="33" t="s">
        <v>266</v>
      </c>
      <c r="D141" s="33" t="s">
        <v>267</v>
      </c>
      <c r="E141" s="33" t="s">
        <v>268</v>
      </c>
      <c r="F141" s="34"/>
      <c r="G141" s="33" t="s">
        <v>269</v>
      </c>
      <c r="H141" s="33" t="s">
        <v>270</v>
      </c>
      <c r="I141" s="33" t="s">
        <v>271</v>
      </c>
      <c r="J141" s="54"/>
      <c r="K141" s="7"/>
      <c r="L141" s="13"/>
      <c r="M141" s="13"/>
      <c r="N141" s="13"/>
      <c r="O141" s="13"/>
      <c r="P141" s="13"/>
      <c r="Q141" s="13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1:30" ht="30.2" customHeight="1" x14ac:dyDescent="0.2">
      <c r="A142" s="30" t="s">
        <v>272</v>
      </c>
      <c r="B142" s="42"/>
      <c r="C142" s="33">
        <f>SUM(C95+C111+C139)</f>
        <v>69</v>
      </c>
      <c r="D142" s="33">
        <f>SUM(D95+D111+D139)</f>
        <v>30</v>
      </c>
      <c r="E142" s="33">
        <f>SUM(E95+E111+E139)</f>
        <v>99</v>
      </c>
      <c r="F142" s="34"/>
      <c r="G142" s="43">
        <f>SUM(H95+G111+G139)</f>
        <v>55704.89</v>
      </c>
      <c r="H142" s="43">
        <f>SUM(I95+H111+H139)</f>
        <v>290945.35000000003</v>
      </c>
      <c r="I142" s="43">
        <f>SUM(J95+I111+I139)</f>
        <v>346650.24</v>
      </c>
      <c r="J142" s="54"/>
      <c r="K142" s="7"/>
      <c r="L142" s="13"/>
      <c r="M142" s="13"/>
      <c r="N142" s="13"/>
      <c r="O142" s="13"/>
      <c r="P142" s="13"/>
      <c r="Q142" s="13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1:30" ht="18" customHeight="1" thickBot="1" x14ac:dyDescent="0.25">
      <c r="A143" s="45"/>
      <c r="B143" s="46"/>
      <c r="C143" s="46"/>
      <c r="D143" s="46"/>
      <c r="E143" s="46"/>
      <c r="F143" s="45"/>
      <c r="G143" s="46"/>
      <c r="H143" s="46"/>
      <c r="I143" s="70"/>
      <c r="J143" s="54"/>
      <c r="K143" s="7"/>
      <c r="L143" s="13"/>
      <c r="M143" s="13"/>
      <c r="N143" s="13"/>
      <c r="O143" s="13"/>
      <c r="P143" s="13"/>
      <c r="Q143" s="13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1:30" ht="30.2" customHeight="1" x14ac:dyDescent="0.2">
      <c r="A144" s="88" t="s">
        <v>273</v>
      </c>
      <c r="B144" s="89"/>
      <c r="C144" s="89"/>
      <c r="D144" s="89"/>
      <c r="E144" s="89"/>
      <c r="F144" s="90"/>
      <c r="G144" s="47"/>
      <c r="H144" s="46"/>
      <c r="I144" s="46"/>
      <c r="J144" s="50"/>
      <c r="K144" s="22"/>
      <c r="L144" s="8"/>
      <c r="M144" s="13"/>
      <c r="N144" s="13"/>
      <c r="O144" s="13"/>
      <c r="P144" s="13"/>
      <c r="Q144" s="13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1:30" ht="18" customHeight="1" x14ac:dyDescent="0.2">
      <c r="A145" s="91" t="s">
        <v>274</v>
      </c>
      <c r="B145" s="81"/>
      <c r="C145" s="81"/>
      <c r="D145" s="81"/>
      <c r="E145" s="81"/>
      <c r="F145" s="82"/>
      <c r="G145" s="47"/>
      <c r="H145" s="46"/>
      <c r="I145" s="46"/>
      <c r="J145" s="50"/>
      <c r="K145" s="8"/>
      <c r="L145" s="8"/>
      <c r="M145" s="13"/>
      <c r="N145" s="13"/>
      <c r="O145" s="13"/>
      <c r="P145" s="13"/>
      <c r="Q145" s="13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1:30" ht="18" customHeight="1" x14ac:dyDescent="0.2">
      <c r="A146" s="91" t="s">
        <v>275</v>
      </c>
      <c r="B146" s="81"/>
      <c r="C146" s="81"/>
      <c r="D146" s="81"/>
      <c r="E146" s="81"/>
      <c r="F146" s="82"/>
      <c r="G146" s="47"/>
      <c r="H146" s="46"/>
      <c r="I146" s="46"/>
      <c r="J146" s="50"/>
      <c r="K146" s="8"/>
      <c r="L146" s="8"/>
      <c r="M146" s="13"/>
      <c r="N146" s="13"/>
      <c r="O146" s="13"/>
      <c r="P146" s="13"/>
      <c r="Q146" s="13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1:30" ht="18" customHeight="1" x14ac:dyDescent="0.2">
      <c r="A147" s="80" t="s">
        <v>276</v>
      </c>
      <c r="B147" s="81"/>
      <c r="C147" s="81"/>
      <c r="D147" s="81"/>
      <c r="E147" s="81"/>
      <c r="F147" s="82"/>
      <c r="G147" s="47"/>
      <c r="H147" s="46"/>
      <c r="I147" s="46"/>
      <c r="J147" s="50"/>
      <c r="K147" s="8"/>
      <c r="L147" s="8"/>
      <c r="M147" s="13"/>
      <c r="N147" s="13"/>
      <c r="O147" s="13"/>
      <c r="P147" s="13"/>
      <c r="Q147" s="13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1:30" ht="18" customHeight="1" x14ac:dyDescent="0.2">
      <c r="A148" s="80" t="s">
        <v>277</v>
      </c>
      <c r="B148" s="81"/>
      <c r="C148" s="81"/>
      <c r="D148" s="81"/>
      <c r="E148" s="81"/>
      <c r="F148" s="82"/>
      <c r="G148" s="47"/>
      <c r="H148" s="46"/>
      <c r="I148" s="46"/>
      <c r="J148" s="50"/>
      <c r="K148" s="8"/>
      <c r="L148" s="8"/>
      <c r="M148" s="13"/>
      <c r="N148" s="13"/>
      <c r="O148" s="13"/>
      <c r="P148" s="13"/>
      <c r="Q148" s="13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1:30" ht="18" customHeight="1" x14ac:dyDescent="0.2">
      <c r="A149" s="80" t="s">
        <v>278</v>
      </c>
      <c r="B149" s="81"/>
      <c r="C149" s="81"/>
      <c r="D149" s="81"/>
      <c r="E149" s="81"/>
      <c r="F149" s="82"/>
      <c r="G149" s="47"/>
      <c r="H149" s="46"/>
      <c r="I149" s="46"/>
      <c r="J149" s="50"/>
      <c r="K149" s="8"/>
      <c r="L149" s="8"/>
      <c r="M149" s="13"/>
      <c r="N149" s="13"/>
      <c r="O149" s="13"/>
      <c r="P149" s="13"/>
      <c r="Q149" s="13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1:30" ht="18" customHeight="1" thickBot="1" x14ac:dyDescent="0.25">
      <c r="A150" s="92"/>
      <c r="B150" s="93"/>
      <c r="C150" s="93"/>
      <c r="D150" s="93"/>
      <c r="E150" s="93"/>
      <c r="F150" s="94"/>
      <c r="G150" s="47"/>
      <c r="H150" s="46"/>
      <c r="I150" s="46"/>
      <c r="J150" s="50"/>
      <c r="K150" s="8"/>
      <c r="L150" s="8"/>
      <c r="M150" s="13"/>
      <c r="N150" s="13"/>
      <c r="O150" s="13"/>
      <c r="P150" s="13"/>
      <c r="Q150" s="13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1:30" ht="30.2" customHeight="1" x14ac:dyDescent="0.2">
      <c r="A151" s="88" t="s">
        <v>279</v>
      </c>
      <c r="B151" s="89"/>
      <c r="C151" s="89"/>
      <c r="D151" s="89"/>
      <c r="E151" s="89"/>
      <c r="F151" s="90"/>
      <c r="G151" s="47"/>
      <c r="H151" s="46"/>
      <c r="I151" s="46"/>
      <c r="J151" s="50"/>
      <c r="K151" s="8"/>
      <c r="L151" s="8"/>
      <c r="M151" s="13"/>
      <c r="N151" s="13"/>
      <c r="O151" s="13"/>
      <c r="P151" s="13"/>
      <c r="Q151" s="13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1:30" ht="18" customHeight="1" x14ac:dyDescent="0.2">
      <c r="A152" s="91" t="s">
        <v>280</v>
      </c>
      <c r="B152" s="81"/>
      <c r="C152" s="81"/>
      <c r="D152" s="81"/>
      <c r="E152" s="81"/>
      <c r="F152" s="82"/>
      <c r="G152" s="47"/>
      <c r="H152" s="46"/>
      <c r="I152" s="46"/>
      <c r="J152" s="50"/>
      <c r="K152" s="8"/>
      <c r="L152" s="8"/>
      <c r="M152" s="13"/>
      <c r="N152" s="13"/>
      <c r="O152" s="13"/>
      <c r="P152" s="13"/>
      <c r="Q152" s="13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1:30" ht="18" customHeight="1" x14ac:dyDescent="0.2">
      <c r="A153" s="80" t="s">
        <v>281</v>
      </c>
      <c r="B153" s="81"/>
      <c r="C153" s="81"/>
      <c r="D153" s="81"/>
      <c r="E153" s="81"/>
      <c r="F153" s="82"/>
      <c r="G153" s="47"/>
      <c r="H153" s="46"/>
      <c r="I153" s="46"/>
      <c r="J153" s="50"/>
      <c r="K153" s="8"/>
      <c r="L153" s="8"/>
      <c r="M153" s="13"/>
      <c r="N153" s="13"/>
      <c r="O153" s="13"/>
      <c r="P153" s="13"/>
      <c r="Q153" s="13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1:30" ht="30.2" customHeight="1" x14ac:dyDescent="0.2">
      <c r="A154" s="80" t="s">
        <v>282</v>
      </c>
      <c r="B154" s="81"/>
      <c r="C154" s="81"/>
      <c r="D154" s="81"/>
      <c r="E154" s="81"/>
      <c r="F154" s="82"/>
      <c r="G154" s="47"/>
      <c r="H154" s="46"/>
      <c r="I154" s="46"/>
      <c r="J154" s="50"/>
      <c r="K154" s="8"/>
      <c r="L154" s="8"/>
      <c r="M154" s="13"/>
      <c r="N154" s="13"/>
      <c r="O154" s="13"/>
      <c r="P154" s="13"/>
      <c r="Q154" s="13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1:30" ht="33.75" customHeight="1" x14ac:dyDescent="0.2">
      <c r="A155" s="80" t="s">
        <v>283</v>
      </c>
      <c r="B155" s="81"/>
      <c r="C155" s="81"/>
      <c r="D155" s="81"/>
      <c r="E155" s="81"/>
      <c r="F155" s="82"/>
      <c r="G155" s="47"/>
      <c r="H155" s="46"/>
      <c r="I155" s="46"/>
      <c r="J155" s="50"/>
      <c r="K155" s="8"/>
      <c r="L155" s="8"/>
      <c r="M155" s="13"/>
      <c r="N155" s="13"/>
      <c r="O155" s="13"/>
      <c r="P155" s="13"/>
      <c r="Q155" s="13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1:30" ht="18" customHeight="1" x14ac:dyDescent="0.2">
      <c r="A156" s="80" t="s">
        <v>284</v>
      </c>
      <c r="B156" s="81"/>
      <c r="C156" s="81"/>
      <c r="D156" s="81"/>
      <c r="E156" s="81"/>
      <c r="F156" s="82"/>
      <c r="G156" s="47"/>
      <c r="H156" s="46"/>
      <c r="I156" s="46"/>
      <c r="J156" s="50"/>
      <c r="K156" s="8"/>
      <c r="L156" s="8"/>
      <c r="M156" s="13"/>
      <c r="N156" s="13"/>
      <c r="O156" s="13"/>
      <c r="P156" s="13"/>
      <c r="Q156" s="13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1:30" ht="57.75" customHeight="1" x14ac:dyDescent="0.2">
      <c r="A157" s="80" t="s">
        <v>285</v>
      </c>
      <c r="B157" s="81"/>
      <c r="C157" s="81"/>
      <c r="D157" s="81"/>
      <c r="E157" s="81"/>
      <c r="F157" s="82"/>
      <c r="G157" s="47"/>
      <c r="H157" s="46"/>
      <c r="I157" s="46"/>
      <c r="J157" s="50"/>
      <c r="K157" s="8"/>
      <c r="L157" s="8"/>
      <c r="M157" s="13"/>
      <c r="N157" s="13"/>
      <c r="O157" s="13"/>
      <c r="P157" s="13"/>
      <c r="Q157" s="13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1:30" ht="32.25" customHeight="1" x14ac:dyDescent="0.2">
      <c r="A158" s="80" t="s">
        <v>286</v>
      </c>
      <c r="B158" s="81"/>
      <c r="C158" s="81"/>
      <c r="D158" s="81"/>
      <c r="E158" s="81"/>
      <c r="F158" s="82"/>
      <c r="G158" s="47"/>
      <c r="H158" s="46"/>
      <c r="I158" s="46"/>
      <c r="J158" s="50"/>
      <c r="K158" s="8"/>
      <c r="L158" s="8"/>
      <c r="M158" s="13"/>
      <c r="N158" s="13"/>
      <c r="O158" s="13"/>
      <c r="P158" s="13"/>
      <c r="Q158" s="13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1:30" ht="18" customHeight="1" x14ac:dyDescent="0.2">
      <c r="A159" s="80" t="s">
        <v>287</v>
      </c>
      <c r="B159" s="81"/>
      <c r="C159" s="81"/>
      <c r="D159" s="81"/>
      <c r="E159" s="81"/>
      <c r="F159" s="82"/>
      <c r="G159" s="47"/>
      <c r="H159" s="46"/>
      <c r="I159" s="46"/>
      <c r="J159" s="50"/>
      <c r="K159" s="8"/>
      <c r="L159" s="8"/>
      <c r="M159" s="13"/>
      <c r="N159" s="13"/>
      <c r="O159" s="13"/>
      <c r="P159" s="13"/>
      <c r="Q159" s="13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1:30" ht="18" customHeight="1" x14ac:dyDescent="0.2">
      <c r="A160" s="80" t="s">
        <v>288</v>
      </c>
      <c r="B160" s="81"/>
      <c r="C160" s="81"/>
      <c r="D160" s="81"/>
      <c r="E160" s="81"/>
      <c r="F160" s="82"/>
      <c r="G160" s="47"/>
      <c r="H160" s="46"/>
      <c r="I160" s="46"/>
      <c r="J160" s="50"/>
      <c r="K160" s="8"/>
      <c r="L160" s="8"/>
      <c r="M160" s="13"/>
      <c r="N160" s="13"/>
      <c r="O160" s="13"/>
      <c r="P160" s="13"/>
      <c r="Q160" s="13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1:30" ht="18" customHeight="1" x14ac:dyDescent="0.2">
      <c r="A161" s="80" t="s">
        <v>289</v>
      </c>
      <c r="B161" s="81"/>
      <c r="C161" s="81"/>
      <c r="D161" s="81"/>
      <c r="E161" s="81"/>
      <c r="F161" s="82"/>
      <c r="G161" s="47"/>
      <c r="H161" s="46"/>
      <c r="I161" s="46"/>
      <c r="J161" s="50"/>
      <c r="K161" s="8"/>
      <c r="L161" s="8"/>
      <c r="M161" s="13"/>
      <c r="N161" s="13"/>
      <c r="O161" s="13"/>
      <c r="P161" s="13"/>
      <c r="Q161" s="13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1:30" ht="18" customHeight="1" x14ac:dyDescent="0.2">
      <c r="A162" s="80" t="s">
        <v>290</v>
      </c>
      <c r="B162" s="81"/>
      <c r="C162" s="81"/>
      <c r="D162" s="81"/>
      <c r="E162" s="81"/>
      <c r="F162" s="82"/>
      <c r="G162" s="47"/>
      <c r="H162" s="46"/>
      <c r="I162" s="46"/>
      <c r="J162" s="50"/>
      <c r="K162" s="8"/>
      <c r="L162" s="8"/>
      <c r="M162" s="13"/>
      <c r="N162" s="13"/>
      <c r="O162" s="13"/>
      <c r="P162" s="13"/>
      <c r="Q162" s="13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1:30" ht="18" customHeight="1" x14ac:dyDescent="0.2">
      <c r="A163" s="80" t="s">
        <v>291</v>
      </c>
      <c r="B163" s="81"/>
      <c r="C163" s="81"/>
      <c r="D163" s="81"/>
      <c r="E163" s="81"/>
      <c r="F163" s="82"/>
      <c r="G163" s="47"/>
      <c r="H163" s="46"/>
      <c r="I163" s="46"/>
      <c r="J163" s="50"/>
      <c r="K163" s="8"/>
      <c r="L163" s="8"/>
      <c r="M163" s="13"/>
      <c r="N163" s="13"/>
      <c r="O163" s="13"/>
      <c r="P163" s="13"/>
      <c r="Q163" s="13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1:30" ht="18" customHeight="1" x14ac:dyDescent="0.2">
      <c r="A164" s="80" t="s">
        <v>292</v>
      </c>
      <c r="B164" s="81"/>
      <c r="C164" s="81"/>
      <c r="D164" s="81"/>
      <c r="E164" s="81"/>
      <c r="F164" s="82"/>
      <c r="G164" s="47"/>
      <c r="H164" s="46"/>
      <c r="I164" s="46"/>
      <c r="J164" s="50"/>
      <c r="K164" s="8"/>
      <c r="L164" s="8"/>
      <c r="M164" s="13"/>
      <c r="N164" s="13"/>
      <c r="O164" s="13"/>
      <c r="P164" s="13"/>
      <c r="Q164" s="13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1:30" ht="18" customHeight="1" x14ac:dyDescent="0.2">
      <c r="A165" s="80" t="s">
        <v>293</v>
      </c>
      <c r="B165" s="81"/>
      <c r="C165" s="81"/>
      <c r="D165" s="81"/>
      <c r="E165" s="81"/>
      <c r="F165" s="82"/>
      <c r="G165" s="47"/>
      <c r="H165" s="46"/>
      <c r="I165" s="46"/>
      <c r="J165" s="50"/>
      <c r="K165" s="8"/>
      <c r="L165" s="8"/>
      <c r="M165" s="13"/>
      <c r="N165" s="13"/>
      <c r="O165" s="13"/>
      <c r="P165" s="13"/>
      <c r="Q165" s="13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1:30" ht="18" customHeight="1" x14ac:dyDescent="0.2">
      <c r="A166" s="80" t="s">
        <v>294</v>
      </c>
      <c r="B166" s="81"/>
      <c r="C166" s="81"/>
      <c r="D166" s="81"/>
      <c r="E166" s="81"/>
      <c r="F166" s="82"/>
      <c r="G166" s="47"/>
      <c r="H166" s="46"/>
      <c r="I166" s="46"/>
      <c r="J166" s="50"/>
      <c r="K166" s="8"/>
      <c r="L166" s="8"/>
      <c r="M166" s="13"/>
      <c r="N166" s="13"/>
      <c r="O166" s="13"/>
      <c r="P166" s="13"/>
      <c r="Q166" s="13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1:30" ht="18" customHeight="1" x14ac:dyDescent="0.2">
      <c r="A167" s="80" t="s">
        <v>295</v>
      </c>
      <c r="B167" s="81"/>
      <c r="C167" s="81"/>
      <c r="D167" s="81"/>
      <c r="E167" s="81"/>
      <c r="F167" s="82"/>
      <c r="G167" s="47"/>
      <c r="H167" s="46"/>
      <c r="I167" s="46"/>
      <c r="J167" s="50"/>
      <c r="K167" s="8"/>
      <c r="L167" s="8"/>
      <c r="M167" s="13"/>
      <c r="N167" s="13"/>
      <c r="O167" s="13"/>
      <c r="P167" s="13"/>
      <c r="Q167" s="13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1:30" ht="18" customHeight="1" x14ac:dyDescent="0.2">
      <c r="A168" s="80" t="s">
        <v>296</v>
      </c>
      <c r="B168" s="81"/>
      <c r="C168" s="81"/>
      <c r="D168" s="81"/>
      <c r="E168" s="81"/>
      <c r="F168" s="82"/>
      <c r="G168" s="47"/>
      <c r="H168" s="46"/>
      <c r="I168" s="46"/>
      <c r="J168" s="50"/>
      <c r="K168" s="8"/>
      <c r="L168" s="8"/>
      <c r="M168" s="13"/>
      <c r="N168" s="13"/>
      <c r="O168" s="13"/>
      <c r="P168" s="13"/>
      <c r="Q168" s="13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1:30" ht="18" customHeight="1" x14ac:dyDescent="0.2">
      <c r="A169" s="80" t="s">
        <v>297</v>
      </c>
      <c r="B169" s="81"/>
      <c r="C169" s="81"/>
      <c r="D169" s="81"/>
      <c r="E169" s="81"/>
      <c r="F169" s="82"/>
      <c r="G169" s="47"/>
      <c r="H169" s="46"/>
      <c r="I169" s="46"/>
      <c r="J169" s="50"/>
      <c r="K169" s="8"/>
      <c r="L169" s="8"/>
      <c r="M169" s="13"/>
      <c r="N169" s="13"/>
      <c r="O169" s="13"/>
      <c r="P169" s="13"/>
      <c r="Q169" s="13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1:30" ht="18" customHeight="1" x14ac:dyDescent="0.2">
      <c r="A170" s="80" t="s">
        <v>298</v>
      </c>
      <c r="B170" s="81"/>
      <c r="C170" s="81"/>
      <c r="D170" s="81"/>
      <c r="E170" s="81"/>
      <c r="F170" s="82"/>
      <c r="G170" s="47"/>
      <c r="H170" s="46"/>
      <c r="I170" s="46"/>
      <c r="J170" s="50"/>
      <c r="K170" s="8"/>
      <c r="L170" s="8"/>
      <c r="M170" s="13"/>
      <c r="N170" s="13"/>
      <c r="O170" s="13"/>
      <c r="P170" s="13"/>
      <c r="Q170" s="13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1:30" ht="18" customHeight="1" x14ac:dyDescent="0.2">
      <c r="A171" s="80" t="s">
        <v>299</v>
      </c>
      <c r="B171" s="81"/>
      <c r="C171" s="81"/>
      <c r="D171" s="81"/>
      <c r="E171" s="81"/>
      <c r="F171" s="82"/>
      <c r="G171" s="47"/>
      <c r="H171" s="46"/>
      <c r="I171" s="46"/>
      <c r="J171" s="50"/>
      <c r="K171" s="8"/>
      <c r="L171" s="8"/>
      <c r="M171" s="13"/>
      <c r="N171" s="13"/>
      <c r="O171" s="13"/>
      <c r="P171" s="13"/>
      <c r="Q171" s="13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1:30" ht="18" customHeight="1" x14ac:dyDescent="0.2">
      <c r="A172" s="80" t="s">
        <v>300</v>
      </c>
      <c r="B172" s="81"/>
      <c r="C172" s="81"/>
      <c r="D172" s="81"/>
      <c r="E172" s="81"/>
      <c r="F172" s="82"/>
      <c r="G172" s="47"/>
      <c r="H172" s="46"/>
      <c r="I172" s="46"/>
      <c r="J172" s="50"/>
      <c r="K172" s="8"/>
      <c r="L172" s="8"/>
      <c r="M172" s="13"/>
      <c r="N172" s="13"/>
      <c r="O172" s="13"/>
      <c r="P172" s="13"/>
      <c r="Q172" s="13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1:30" ht="32.25" customHeight="1" x14ac:dyDescent="0.2">
      <c r="A173" s="80" t="s">
        <v>301</v>
      </c>
      <c r="B173" s="81"/>
      <c r="C173" s="81"/>
      <c r="D173" s="81"/>
      <c r="E173" s="81"/>
      <c r="F173" s="82"/>
      <c r="G173" s="47"/>
      <c r="H173" s="46"/>
      <c r="I173" s="46"/>
      <c r="J173" s="50"/>
      <c r="K173" s="8"/>
      <c r="L173" s="8"/>
      <c r="M173" s="13"/>
      <c r="N173" s="13"/>
      <c r="O173" s="13"/>
      <c r="P173" s="13"/>
      <c r="Q173" s="13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1:30" ht="38.25" customHeight="1" x14ac:dyDescent="0.2">
      <c r="A174" s="80" t="s">
        <v>302</v>
      </c>
      <c r="B174" s="81"/>
      <c r="C174" s="81"/>
      <c r="D174" s="81"/>
      <c r="E174" s="81"/>
      <c r="F174" s="82"/>
      <c r="G174" s="47"/>
      <c r="H174" s="46"/>
      <c r="I174" s="46"/>
      <c r="J174" s="50"/>
      <c r="K174" s="8"/>
      <c r="L174" s="8"/>
      <c r="M174" s="13"/>
      <c r="N174" s="13"/>
      <c r="O174" s="13"/>
      <c r="P174" s="13"/>
      <c r="Q174" s="13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1:30" ht="18" customHeight="1" x14ac:dyDescent="0.2">
      <c r="A175" s="80" t="s">
        <v>303</v>
      </c>
      <c r="B175" s="81"/>
      <c r="C175" s="81"/>
      <c r="D175" s="81"/>
      <c r="E175" s="81"/>
      <c r="F175" s="82"/>
      <c r="G175" s="47"/>
      <c r="H175" s="46"/>
      <c r="I175" s="46"/>
      <c r="J175" s="50"/>
      <c r="K175" s="8"/>
      <c r="L175" s="8"/>
      <c r="M175" s="13"/>
      <c r="N175" s="13"/>
      <c r="O175" s="13"/>
      <c r="P175" s="13"/>
      <c r="Q175" s="13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1:30" ht="59.25" customHeight="1" x14ac:dyDescent="0.2">
      <c r="A176" s="80" t="s">
        <v>304</v>
      </c>
      <c r="B176" s="81"/>
      <c r="C176" s="81"/>
      <c r="D176" s="81"/>
      <c r="E176" s="81"/>
      <c r="F176" s="82"/>
      <c r="G176" s="47"/>
      <c r="H176" s="46"/>
      <c r="I176" s="46"/>
      <c r="J176" s="50"/>
      <c r="K176" s="8"/>
      <c r="L176" s="8"/>
      <c r="M176" s="13"/>
      <c r="N176" s="13"/>
      <c r="O176" s="13"/>
      <c r="P176" s="13"/>
      <c r="Q176" s="13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1:30" ht="36" customHeight="1" x14ac:dyDescent="0.2">
      <c r="A177" s="80" t="s">
        <v>305</v>
      </c>
      <c r="B177" s="81"/>
      <c r="C177" s="81"/>
      <c r="D177" s="81"/>
      <c r="E177" s="81"/>
      <c r="F177" s="82"/>
      <c r="G177" s="47"/>
      <c r="H177" s="46"/>
      <c r="I177" s="46"/>
      <c r="J177" s="50"/>
      <c r="K177" s="8"/>
      <c r="L177" s="8"/>
      <c r="M177" s="13"/>
      <c r="N177" s="13"/>
      <c r="O177" s="13"/>
      <c r="P177" s="13"/>
      <c r="Q177" s="13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1:30" ht="31.7" customHeight="1" x14ac:dyDescent="0.2">
      <c r="A178" s="80" t="s">
        <v>306</v>
      </c>
      <c r="B178" s="81"/>
      <c r="C178" s="81"/>
      <c r="D178" s="81"/>
      <c r="E178" s="81"/>
      <c r="F178" s="82"/>
      <c r="G178" s="47"/>
      <c r="H178" s="46"/>
      <c r="I178" s="46"/>
      <c r="J178" s="50"/>
      <c r="K178" s="8"/>
      <c r="L178" s="8"/>
      <c r="M178" s="13"/>
      <c r="N178" s="13"/>
      <c r="O178" s="13"/>
      <c r="P178" s="13"/>
      <c r="Q178" s="13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1:30" ht="18" customHeight="1" x14ac:dyDescent="0.2">
      <c r="A179" s="80" t="s">
        <v>307</v>
      </c>
      <c r="B179" s="81"/>
      <c r="C179" s="81"/>
      <c r="D179" s="81"/>
      <c r="E179" s="81"/>
      <c r="F179" s="82"/>
      <c r="G179" s="47"/>
      <c r="H179" s="46"/>
      <c r="I179" s="46"/>
      <c r="J179" s="50"/>
      <c r="K179" s="8"/>
      <c r="L179" s="8"/>
      <c r="M179" s="13"/>
      <c r="N179" s="13"/>
      <c r="O179" s="13"/>
      <c r="P179" s="13"/>
      <c r="Q179" s="13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1:30" ht="18" customHeight="1" x14ac:dyDescent="0.2">
      <c r="A180" s="80" t="s">
        <v>308</v>
      </c>
      <c r="B180" s="81"/>
      <c r="C180" s="81"/>
      <c r="D180" s="81"/>
      <c r="E180" s="81"/>
      <c r="F180" s="82"/>
      <c r="G180" s="47"/>
      <c r="H180" s="46"/>
      <c r="I180" s="46"/>
      <c r="J180" s="50"/>
      <c r="K180" s="8"/>
      <c r="L180" s="8"/>
      <c r="M180" s="13"/>
      <c r="N180" s="13"/>
      <c r="O180" s="13"/>
      <c r="P180" s="13"/>
      <c r="Q180" s="13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1:30" ht="18" customHeight="1" x14ac:dyDescent="0.2">
      <c r="A181" s="80" t="s">
        <v>309</v>
      </c>
      <c r="B181" s="81"/>
      <c r="C181" s="81"/>
      <c r="D181" s="81"/>
      <c r="E181" s="81"/>
      <c r="F181" s="82"/>
      <c r="G181" s="47"/>
      <c r="H181" s="46"/>
      <c r="I181" s="46"/>
      <c r="J181" s="50"/>
      <c r="K181" s="8"/>
      <c r="L181" s="8"/>
      <c r="M181" s="13"/>
      <c r="N181" s="13"/>
      <c r="O181" s="13"/>
      <c r="P181" s="13"/>
      <c r="Q181" s="13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pans="1:30" ht="18" customHeight="1" x14ac:dyDescent="0.2">
      <c r="A182" s="80" t="s">
        <v>310</v>
      </c>
      <c r="B182" s="81"/>
      <c r="C182" s="81"/>
      <c r="D182" s="81"/>
      <c r="E182" s="81"/>
      <c r="F182" s="82"/>
      <c r="G182" s="47"/>
      <c r="H182" s="46"/>
      <c r="I182" s="46"/>
      <c r="J182" s="50"/>
      <c r="K182" s="8"/>
      <c r="L182" s="8"/>
      <c r="M182" s="13"/>
      <c r="N182" s="13"/>
      <c r="O182" s="13"/>
      <c r="P182" s="13"/>
      <c r="Q182" s="13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1:30" ht="18" customHeight="1" x14ac:dyDescent="0.2">
      <c r="A183" s="80" t="s">
        <v>311</v>
      </c>
      <c r="B183" s="81"/>
      <c r="C183" s="81"/>
      <c r="D183" s="81"/>
      <c r="E183" s="81"/>
      <c r="F183" s="82"/>
      <c r="G183" s="47"/>
      <c r="H183" s="46"/>
      <c r="I183" s="46"/>
      <c r="J183" s="50"/>
      <c r="K183" s="8"/>
      <c r="L183" s="8"/>
      <c r="M183" s="13"/>
      <c r="N183" s="13"/>
      <c r="O183" s="13"/>
      <c r="P183" s="13"/>
      <c r="Q183" s="13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1:30" ht="18" customHeight="1" x14ac:dyDescent="0.2">
      <c r="A184" s="80" t="s">
        <v>312</v>
      </c>
      <c r="B184" s="81"/>
      <c r="C184" s="81"/>
      <c r="D184" s="81"/>
      <c r="E184" s="81"/>
      <c r="F184" s="82"/>
      <c r="G184" s="47"/>
      <c r="H184" s="46"/>
      <c r="I184" s="46"/>
      <c r="J184" s="50"/>
      <c r="K184" s="8"/>
      <c r="L184" s="8"/>
      <c r="M184" s="13"/>
      <c r="N184" s="13"/>
      <c r="O184" s="13"/>
      <c r="P184" s="13"/>
      <c r="Q184" s="13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pans="1:30" ht="18" customHeight="1" x14ac:dyDescent="0.2">
      <c r="A185" s="80" t="s">
        <v>313</v>
      </c>
      <c r="B185" s="81"/>
      <c r="C185" s="81"/>
      <c r="D185" s="81"/>
      <c r="E185" s="81"/>
      <c r="F185" s="82"/>
      <c r="G185" s="47"/>
      <c r="H185" s="46"/>
      <c r="I185" s="46"/>
      <c r="J185" s="50"/>
      <c r="K185" s="8"/>
      <c r="L185" s="8"/>
      <c r="M185" s="13"/>
      <c r="N185" s="13"/>
      <c r="O185" s="13"/>
      <c r="P185" s="13"/>
      <c r="Q185" s="13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pans="1:30" ht="18" customHeight="1" x14ac:dyDescent="0.2">
      <c r="A186" s="80" t="s">
        <v>314</v>
      </c>
      <c r="B186" s="81"/>
      <c r="C186" s="81"/>
      <c r="D186" s="81"/>
      <c r="E186" s="81"/>
      <c r="F186" s="82"/>
      <c r="G186" s="47"/>
      <c r="H186" s="46"/>
      <c r="I186" s="46"/>
      <c r="J186" s="50"/>
      <c r="K186" s="8"/>
      <c r="L186" s="8"/>
      <c r="M186" s="13"/>
      <c r="N186" s="13"/>
      <c r="O186" s="13"/>
      <c r="P186" s="13"/>
      <c r="Q186" s="13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pans="1:30" ht="18" customHeight="1" x14ac:dyDescent="0.2">
      <c r="A187" s="80" t="s">
        <v>315</v>
      </c>
      <c r="B187" s="81"/>
      <c r="C187" s="81"/>
      <c r="D187" s="81"/>
      <c r="E187" s="81"/>
      <c r="F187" s="82"/>
      <c r="G187" s="47"/>
      <c r="H187" s="46"/>
      <c r="I187" s="46"/>
      <c r="J187" s="50"/>
      <c r="K187" s="8"/>
      <c r="L187" s="8"/>
      <c r="M187" s="13"/>
      <c r="N187" s="13"/>
      <c r="O187" s="13"/>
      <c r="P187" s="13"/>
      <c r="Q187" s="13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1:30" ht="18" customHeight="1" x14ac:dyDescent="0.2">
      <c r="A188" s="80" t="s">
        <v>316</v>
      </c>
      <c r="B188" s="81"/>
      <c r="C188" s="81"/>
      <c r="D188" s="81"/>
      <c r="E188" s="81"/>
      <c r="F188" s="82"/>
      <c r="G188" s="47"/>
      <c r="H188" s="46"/>
      <c r="I188" s="46"/>
      <c r="J188" s="50"/>
      <c r="K188" s="8"/>
      <c r="L188" s="8"/>
      <c r="M188" s="13"/>
      <c r="N188" s="13"/>
      <c r="O188" s="13"/>
      <c r="P188" s="13"/>
      <c r="Q188" s="13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1:30" ht="18" customHeight="1" x14ac:dyDescent="0.2">
      <c r="A189" s="80" t="s">
        <v>317</v>
      </c>
      <c r="B189" s="81"/>
      <c r="C189" s="81"/>
      <c r="D189" s="81"/>
      <c r="E189" s="81"/>
      <c r="F189" s="82"/>
      <c r="G189" s="47"/>
      <c r="H189" s="46"/>
      <c r="I189" s="46"/>
      <c r="J189" s="50"/>
      <c r="K189" s="8"/>
      <c r="L189" s="8"/>
      <c r="M189" s="13"/>
      <c r="N189" s="13"/>
      <c r="O189" s="13"/>
      <c r="P189" s="13"/>
      <c r="Q189" s="13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1:30" ht="33" customHeight="1" x14ac:dyDescent="0.2">
      <c r="A190" s="80" t="s">
        <v>318</v>
      </c>
      <c r="B190" s="81"/>
      <c r="C190" s="81"/>
      <c r="D190" s="81"/>
      <c r="E190" s="81"/>
      <c r="F190" s="82"/>
      <c r="G190" s="47"/>
      <c r="H190" s="46"/>
      <c r="I190" s="46"/>
      <c r="J190" s="50"/>
      <c r="K190" s="8"/>
      <c r="L190" s="8"/>
      <c r="M190" s="13"/>
      <c r="N190" s="13"/>
      <c r="O190" s="13"/>
      <c r="P190" s="13"/>
      <c r="Q190" s="13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1:30" ht="30.2" customHeight="1" x14ac:dyDescent="0.2">
      <c r="A191" s="80" t="s">
        <v>319</v>
      </c>
      <c r="B191" s="81"/>
      <c r="C191" s="81"/>
      <c r="D191" s="81"/>
      <c r="E191" s="81"/>
      <c r="F191" s="82"/>
      <c r="G191" s="47"/>
      <c r="H191" s="46"/>
      <c r="I191" s="46"/>
      <c r="J191" s="50"/>
      <c r="K191" s="8"/>
      <c r="L191" s="8"/>
      <c r="M191" s="13"/>
      <c r="N191" s="13"/>
      <c r="O191" s="13"/>
      <c r="P191" s="13"/>
      <c r="Q191" s="13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pans="1:30" ht="18" customHeight="1" x14ac:dyDescent="0.2">
      <c r="A192" s="80" t="s">
        <v>320</v>
      </c>
      <c r="B192" s="81"/>
      <c r="C192" s="81"/>
      <c r="D192" s="81"/>
      <c r="E192" s="81"/>
      <c r="F192" s="82"/>
      <c r="G192" s="47"/>
      <c r="H192" s="46"/>
      <c r="I192" s="46"/>
      <c r="J192" s="50"/>
      <c r="K192" s="8"/>
      <c r="L192" s="8"/>
      <c r="M192" s="13"/>
      <c r="N192" s="13"/>
      <c r="O192" s="13"/>
      <c r="P192" s="13"/>
      <c r="Q192" s="13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pans="1:30" ht="61.5" customHeight="1" x14ac:dyDescent="0.2">
      <c r="A193" s="80" t="s">
        <v>321</v>
      </c>
      <c r="B193" s="81"/>
      <c r="C193" s="81"/>
      <c r="D193" s="81"/>
      <c r="E193" s="81"/>
      <c r="F193" s="82"/>
      <c r="G193" s="70"/>
      <c r="H193" s="70"/>
      <c r="I193" s="70"/>
      <c r="J193" s="71"/>
      <c r="K193" s="72"/>
      <c r="L193" s="72"/>
      <c r="M193" s="72"/>
      <c r="N193" s="72"/>
      <c r="O193" s="72"/>
      <c r="P193" s="72"/>
      <c r="Q193" s="72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pans="1:30" ht="33.75" customHeight="1" x14ac:dyDescent="0.2">
      <c r="A194" s="80" t="s">
        <v>322</v>
      </c>
      <c r="B194" s="81"/>
      <c r="C194" s="81"/>
      <c r="D194" s="81"/>
      <c r="E194" s="81"/>
      <c r="F194" s="82"/>
      <c r="G194" s="70"/>
      <c r="H194" s="70"/>
      <c r="I194" s="70"/>
      <c r="J194" s="71"/>
      <c r="K194" s="72"/>
      <c r="L194" s="72"/>
      <c r="M194" s="72"/>
      <c r="N194" s="72"/>
      <c r="O194" s="72"/>
      <c r="P194" s="72"/>
      <c r="Q194" s="72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spans="1:30" ht="27.75" customHeight="1" x14ac:dyDescent="0.2">
      <c r="A195" s="80" t="s">
        <v>323</v>
      </c>
      <c r="B195" s="81"/>
      <c r="C195" s="81"/>
      <c r="D195" s="81"/>
      <c r="E195" s="81"/>
      <c r="F195" s="82"/>
      <c r="G195" s="70"/>
      <c r="H195" s="70"/>
      <c r="I195" s="70"/>
      <c r="J195" s="71"/>
      <c r="K195" s="72"/>
      <c r="L195" s="72"/>
      <c r="M195" s="72"/>
      <c r="N195" s="72"/>
      <c r="O195" s="72"/>
      <c r="P195" s="72"/>
      <c r="Q195" s="72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spans="1:30" ht="18" customHeight="1" x14ac:dyDescent="0.2">
      <c r="A196" s="80" t="s">
        <v>324</v>
      </c>
      <c r="B196" s="81"/>
      <c r="C196" s="81"/>
      <c r="D196" s="81"/>
      <c r="E196" s="81"/>
      <c r="F196" s="82"/>
      <c r="G196" s="70"/>
      <c r="H196" s="70"/>
      <c r="I196" s="70"/>
      <c r="J196" s="71"/>
      <c r="K196" s="72"/>
      <c r="L196" s="72"/>
      <c r="M196" s="72"/>
      <c r="N196" s="72"/>
      <c r="O196" s="72"/>
      <c r="P196" s="72"/>
      <c r="Q196" s="72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spans="1:30" ht="18" customHeight="1" x14ac:dyDescent="0.2">
      <c r="A197" s="80" t="s">
        <v>325</v>
      </c>
      <c r="B197" s="81"/>
      <c r="C197" s="81"/>
      <c r="D197" s="81"/>
      <c r="E197" s="81"/>
      <c r="F197" s="82"/>
      <c r="G197" s="70"/>
      <c r="H197" s="70"/>
      <c r="I197" s="70"/>
      <c r="J197" s="71"/>
      <c r="K197" s="72"/>
      <c r="L197" s="72"/>
      <c r="M197" s="72"/>
      <c r="N197" s="72"/>
      <c r="O197" s="72"/>
      <c r="P197" s="72"/>
      <c r="Q197" s="72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spans="1:30" ht="18" customHeight="1" x14ac:dyDescent="0.2">
      <c r="A198" s="80" t="s">
        <v>326</v>
      </c>
      <c r="B198" s="81"/>
      <c r="C198" s="81"/>
      <c r="D198" s="81"/>
      <c r="E198" s="81"/>
      <c r="F198" s="82"/>
      <c r="G198" s="70"/>
      <c r="H198" s="70"/>
      <c r="I198" s="70"/>
      <c r="J198" s="71"/>
      <c r="K198" s="72"/>
      <c r="L198" s="72"/>
      <c r="M198" s="72"/>
      <c r="N198" s="72"/>
      <c r="O198" s="72"/>
      <c r="P198" s="72"/>
      <c r="Q198" s="72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spans="1:30" ht="18" customHeight="1" x14ac:dyDescent="0.2">
      <c r="A199" s="80" t="s">
        <v>327</v>
      </c>
      <c r="B199" s="81"/>
      <c r="C199" s="81"/>
      <c r="D199" s="81"/>
      <c r="E199" s="81"/>
      <c r="F199" s="82"/>
      <c r="G199" s="70"/>
      <c r="H199" s="70"/>
      <c r="I199" s="70"/>
      <c r="J199" s="71"/>
      <c r="K199" s="72"/>
      <c r="L199" s="72"/>
      <c r="M199" s="72"/>
      <c r="N199" s="72"/>
      <c r="O199" s="72"/>
      <c r="P199" s="72"/>
      <c r="Q199" s="72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spans="1:30" ht="18" customHeight="1" x14ac:dyDescent="0.2">
      <c r="A200" s="80" t="s">
        <v>328</v>
      </c>
      <c r="B200" s="81"/>
      <c r="C200" s="81"/>
      <c r="D200" s="81"/>
      <c r="E200" s="81"/>
      <c r="F200" s="82"/>
      <c r="G200" s="70"/>
      <c r="H200" s="70"/>
      <c r="I200" s="70"/>
      <c r="J200" s="71"/>
      <c r="K200" s="72"/>
      <c r="L200" s="72"/>
      <c r="M200" s="72"/>
      <c r="N200" s="72"/>
      <c r="O200" s="72"/>
      <c r="P200" s="72"/>
      <c r="Q200" s="72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</row>
    <row r="201" spans="1:30" ht="18" customHeight="1" x14ac:dyDescent="0.2">
      <c r="A201" s="80" t="s">
        <v>329</v>
      </c>
      <c r="B201" s="81"/>
      <c r="C201" s="81"/>
      <c r="D201" s="81"/>
      <c r="E201" s="81"/>
      <c r="F201" s="82"/>
      <c r="G201" s="70"/>
      <c r="H201" s="70"/>
      <c r="I201" s="70"/>
      <c r="J201" s="71"/>
      <c r="K201" s="72"/>
      <c r="L201" s="72"/>
      <c r="M201" s="72"/>
      <c r="N201" s="72"/>
      <c r="O201" s="72"/>
      <c r="P201" s="72"/>
      <c r="Q201" s="72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</row>
    <row r="202" spans="1:30" ht="18" customHeight="1" x14ac:dyDescent="0.2">
      <c r="A202" s="80" t="s">
        <v>330</v>
      </c>
      <c r="B202" s="81"/>
      <c r="C202" s="81"/>
      <c r="D202" s="81"/>
      <c r="E202" s="81"/>
      <c r="F202" s="82"/>
      <c r="G202" s="70"/>
      <c r="H202" s="70"/>
      <c r="I202" s="70"/>
      <c r="J202" s="71"/>
      <c r="K202" s="72"/>
      <c r="L202" s="72"/>
      <c r="M202" s="72"/>
      <c r="N202" s="72"/>
      <c r="O202" s="72"/>
      <c r="P202" s="72"/>
      <c r="Q202" s="72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</row>
    <row r="203" spans="1:30" ht="18" customHeight="1" x14ac:dyDescent="0.2">
      <c r="A203" s="80" t="s">
        <v>331</v>
      </c>
      <c r="B203" s="81"/>
      <c r="C203" s="81"/>
      <c r="D203" s="81"/>
      <c r="E203" s="81"/>
      <c r="F203" s="82"/>
      <c r="G203" s="70"/>
      <c r="H203" s="70"/>
      <c r="I203" s="70"/>
      <c r="J203" s="71"/>
      <c r="K203" s="72"/>
      <c r="L203" s="72"/>
      <c r="M203" s="72"/>
      <c r="N203" s="72"/>
      <c r="O203" s="72"/>
      <c r="P203" s="72"/>
      <c r="Q203" s="72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</row>
    <row r="204" spans="1:30" ht="18" customHeight="1" x14ac:dyDescent="0.2">
      <c r="A204" s="80" t="s">
        <v>332</v>
      </c>
      <c r="B204" s="81"/>
      <c r="C204" s="81"/>
      <c r="D204" s="81"/>
      <c r="E204" s="81"/>
      <c r="F204" s="82"/>
      <c r="G204" s="70"/>
      <c r="H204" s="70"/>
      <c r="I204" s="70"/>
      <c r="J204" s="71"/>
      <c r="K204" s="72"/>
      <c r="L204" s="72"/>
      <c r="M204" s="72"/>
      <c r="N204" s="72"/>
      <c r="O204" s="72"/>
      <c r="P204" s="72"/>
      <c r="Q204" s="72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</row>
    <row r="205" spans="1:30" ht="18" customHeight="1" x14ac:dyDescent="0.2">
      <c r="A205" s="80" t="s">
        <v>333</v>
      </c>
      <c r="B205" s="81"/>
      <c r="C205" s="81"/>
      <c r="D205" s="81"/>
      <c r="E205" s="81"/>
      <c r="F205" s="82"/>
      <c r="G205" s="70"/>
      <c r="H205" s="70"/>
      <c r="I205" s="70"/>
      <c r="J205" s="71"/>
      <c r="K205" s="72"/>
      <c r="L205" s="72"/>
      <c r="M205" s="72"/>
      <c r="N205" s="72"/>
      <c r="O205" s="72"/>
      <c r="P205" s="72"/>
      <c r="Q205" s="72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</row>
    <row r="206" spans="1:30" ht="18" customHeight="1" x14ac:dyDescent="0.2">
      <c r="A206" s="80" t="s">
        <v>334</v>
      </c>
      <c r="B206" s="81"/>
      <c r="C206" s="81"/>
      <c r="D206" s="81"/>
      <c r="E206" s="81"/>
      <c r="F206" s="82"/>
      <c r="G206" s="70"/>
      <c r="H206" s="70"/>
      <c r="I206" s="70"/>
      <c r="J206" s="71"/>
      <c r="K206" s="72"/>
      <c r="L206" s="72"/>
      <c r="M206" s="72"/>
      <c r="N206" s="72"/>
      <c r="O206" s="72"/>
      <c r="P206" s="72"/>
      <c r="Q206" s="72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</row>
    <row r="207" spans="1:30" ht="18" customHeight="1" x14ac:dyDescent="0.2">
      <c r="A207" s="80" t="s">
        <v>335</v>
      </c>
      <c r="B207" s="81"/>
      <c r="C207" s="81"/>
      <c r="D207" s="81"/>
      <c r="E207" s="81"/>
      <c r="F207" s="82"/>
      <c r="G207" s="70"/>
      <c r="H207" s="70"/>
      <c r="I207" s="70"/>
      <c r="J207" s="71"/>
      <c r="K207" s="72"/>
      <c r="L207" s="72"/>
      <c r="M207" s="72"/>
      <c r="N207" s="72"/>
      <c r="O207" s="72"/>
      <c r="P207" s="72"/>
      <c r="Q207" s="72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</row>
    <row r="208" spans="1:30" ht="18" customHeight="1" x14ac:dyDescent="0.2">
      <c r="A208" s="80" t="s">
        <v>336</v>
      </c>
      <c r="B208" s="81"/>
      <c r="C208" s="81"/>
      <c r="D208" s="81"/>
      <c r="E208" s="81"/>
      <c r="F208" s="82"/>
      <c r="G208" s="70"/>
      <c r="H208" s="70"/>
      <c r="I208" s="70"/>
      <c r="J208" s="71"/>
      <c r="K208" s="72"/>
      <c r="L208" s="72"/>
      <c r="M208" s="72"/>
      <c r="N208" s="72"/>
      <c r="O208" s="72"/>
      <c r="P208" s="72"/>
      <c r="Q208" s="72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</row>
    <row r="209" spans="1:30" ht="18" customHeight="1" x14ac:dyDescent="0.2">
      <c r="A209" s="80" t="s">
        <v>337</v>
      </c>
      <c r="B209" s="81"/>
      <c r="C209" s="81"/>
      <c r="D209" s="81"/>
      <c r="E209" s="81"/>
      <c r="F209" s="82"/>
      <c r="G209" s="70"/>
      <c r="H209" s="70"/>
      <c r="I209" s="70"/>
      <c r="J209" s="71"/>
      <c r="K209" s="72"/>
      <c r="L209" s="72"/>
      <c r="M209" s="72"/>
      <c r="N209" s="72"/>
      <c r="O209" s="72"/>
      <c r="P209" s="72"/>
      <c r="Q209" s="72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</row>
    <row r="210" spans="1:30" ht="18" customHeight="1" x14ac:dyDescent="0.2">
      <c r="A210" s="80" t="s">
        <v>338</v>
      </c>
      <c r="B210" s="81"/>
      <c r="C210" s="81"/>
      <c r="D210" s="81"/>
      <c r="E210" s="81"/>
      <c r="F210" s="82"/>
      <c r="G210" s="70"/>
      <c r="H210" s="70"/>
      <c r="I210" s="70"/>
      <c r="J210" s="71"/>
      <c r="K210" s="72"/>
      <c r="L210" s="72"/>
      <c r="M210" s="72"/>
      <c r="N210" s="72"/>
      <c r="O210" s="72"/>
      <c r="P210" s="72"/>
      <c r="Q210" s="72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</row>
    <row r="211" spans="1:30" ht="18" customHeight="1" x14ac:dyDescent="0.2">
      <c r="A211" s="80" t="s">
        <v>339</v>
      </c>
      <c r="B211" s="81"/>
      <c r="C211" s="81"/>
      <c r="D211" s="81"/>
      <c r="E211" s="81"/>
      <c r="F211" s="82"/>
      <c r="G211" s="70"/>
      <c r="H211" s="70"/>
      <c r="I211" s="70"/>
      <c r="J211" s="71"/>
      <c r="K211" s="72"/>
      <c r="L211" s="72"/>
      <c r="M211" s="72"/>
      <c r="N211" s="72"/>
      <c r="O211" s="72"/>
      <c r="P211" s="72"/>
      <c r="Q211" s="72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</row>
    <row r="212" spans="1:30" ht="30.2" customHeight="1" thickBot="1" x14ac:dyDescent="0.25">
      <c r="A212" s="83" t="s">
        <v>340</v>
      </c>
      <c r="B212" s="84"/>
      <c r="C212" s="84"/>
      <c r="D212" s="84"/>
      <c r="E212" s="84"/>
      <c r="F212" s="85"/>
      <c r="G212" s="70"/>
      <c r="H212" s="70"/>
      <c r="I212" s="70"/>
      <c r="J212" s="71"/>
      <c r="K212" s="72"/>
      <c r="L212" s="72"/>
      <c r="M212" s="72"/>
      <c r="N212" s="72"/>
      <c r="O212" s="72"/>
      <c r="P212" s="72"/>
      <c r="Q212" s="72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</row>
    <row r="213" spans="1:30" ht="14.25" x14ac:dyDescent="0.2">
      <c r="A213" s="45"/>
      <c r="B213" s="46"/>
      <c r="C213" s="46"/>
      <c r="D213" s="46"/>
      <c r="E213" s="46"/>
      <c r="F213" s="45"/>
      <c r="G213" s="46"/>
      <c r="H213" s="46"/>
      <c r="I213" s="46"/>
      <c r="J213" s="73"/>
      <c r="K213" s="74"/>
      <c r="L213" s="74"/>
      <c r="M213" s="74"/>
      <c r="N213" s="74"/>
      <c r="O213" s="74"/>
      <c r="P213" s="74"/>
      <c r="Q213" s="74"/>
    </row>
    <row r="214" spans="1:30" ht="14.25" x14ac:dyDescent="0.2">
      <c r="A214" s="45"/>
      <c r="B214" s="46"/>
      <c r="C214" s="46"/>
      <c r="D214" s="46"/>
      <c r="E214" s="46"/>
      <c r="F214" s="45"/>
      <c r="G214" s="46"/>
      <c r="H214" s="46"/>
      <c r="I214" s="46"/>
      <c r="J214" s="73"/>
      <c r="K214" s="74"/>
      <c r="L214" s="74"/>
      <c r="M214" s="74"/>
      <c r="N214" s="74"/>
      <c r="O214" s="74"/>
      <c r="P214" s="74"/>
      <c r="Q214" s="74"/>
    </row>
    <row r="215" spans="1:30" ht="14.25" x14ac:dyDescent="0.2">
      <c r="A215" s="45"/>
      <c r="B215" s="46"/>
      <c r="C215" s="46"/>
      <c r="D215" s="46"/>
      <c r="E215" s="46"/>
      <c r="F215" s="45"/>
      <c r="G215" s="46"/>
      <c r="H215" s="46"/>
      <c r="I215" s="46"/>
      <c r="J215" s="73"/>
      <c r="K215" s="74"/>
      <c r="L215" s="74"/>
      <c r="M215" s="74"/>
      <c r="N215" s="74"/>
      <c r="O215" s="74"/>
      <c r="P215" s="74"/>
      <c r="Q215" s="74"/>
    </row>
    <row r="216" spans="1:30" ht="14.25" x14ac:dyDescent="0.2">
      <c r="A216" s="45"/>
      <c r="B216" s="46"/>
      <c r="C216" s="46"/>
      <c r="D216" s="46"/>
      <c r="E216" s="46"/>
      <c r="F216" s="45"/>
      <c r="G216" s="46"/>
      <c r="H216" s="46"/>
      <c r="I216" s="46"/>
      <c r="J216" s="73"/>
      <c r="K216" s="74"/>
      <c r="L216" s="74"/>
      <c r="M216" s="74"/>
      <c r="N216" s="74"/>
      <c r="O216" s="74"/>
      <c r="P216" s="74"/>
      <c r="Q216" s="74"/>
    </row>
    <row r="217" spans="1:30" ht="14.25" x14ac:dyDescent="0.2">
      <c r="A217" s="75"/>
      <c r="B217" s="76"/>
      <c r="C217" s="76"/>
      <c r="D217" s="76"/>
      <c r="E217" s="76"/>
      <c r="F217" s="75"/>
      <c r="G217" s="76"/>
      <c r="H217" s="76"/>
      <c r="I217" s="76"/>
    </row>
    <row r="218" spans="1:30" ht="14.25" x14ac:dyDescent="0.2">
      <c r="A218" s="75"/>
      <c r="B218" s="76"/>
      <c r="C218" s="76"/>
      <c r="D218" s="76"/>
      <c r="E218" s="76"/>
      <c r="F218" s="75"/>
      <c r="G218" s="76"/>
      <c r="H218" s="76"/>
      <c r="I218" s="76"/>
    </row>
    <row r="219" spans="1:30" ht="14.25" x14ac:dyDescent="0.2">
      <c r="A219" s="75"/>
      <c r="B219" s="76"/>
      <c r="C219" s="76"/>
      <c r="D219" s="76"/>
      <c r="E219" s="76"/>
      <c r="F219" s="75"/>
      <c r="G219" s="76"/>
      <c r="H219" s="76"/>
      <c r="I219" s="76"/>
    </row>
    <row r="220" spans="1:30" ht="14.25" x14ac:dyDescent="0.2">
      <c r="A220" s="75"/>
      <c r="B220" s="76"/>
      <c r="C220" s="76"/>
      <c r="D220" s="76"/>
      <c r="E220" s="76"/>
      <c r="F220" s="75"/>
      <c r="G220" s="76"/>
      <c r="H220" s="76"/>
      <c r="I220" s="76"/>
    </row>
    <row r="221" spans="1:30" ht="14.25" x14ac:dyDescent="0.2">
      <c r="A221" s="75"/>
      <c r="B221" s="76"/>
      <c r="C221" s="76"/>
      <c r="D221" s="76"/>
      <c r="E221" s="76"/>
      <c r="F221" s="75"/>
      <c r="G221" s="76"/>
      <c r="H221" s="76"/>
      <c r="I221" s="76"/>
    </row>
    <row r="222" spans="1:30" ht="14.25" x14ac:dyDescent="0.2">
      <c r="A222" s="75"/>
      <c r="B222" s="76"/>
      <c r="C222" s="76"/>
      <c r="D222" s="76"/>
      <c r="E222" s="76"/>
      <c r="F222" s="75"/>
      <c r="G222" s="76"/>
      <c r="H222" s="76"/>
      <c r="I222" s="76"/>
    </row>
    <row r="223" spans="1:30" ht="14.25" x14ac:dyDescent="0.2">
      <c r="A223" s="75"/>
      <c r="B223" s="76"/>
      <c r="C223" s="76"/>
      <c r="D223" s="76"/>
      <c r="E223" s="76"/>
      <c r="F223" s="75"/>
      <c r="G223" s="76"/>
      <c r="H223" s="76"/>
      <c r="I223" s="76"/>
    </row>
    <row r="224" spans="1:30" ht="14.25" x14ac:dyDescent="0.2">
      <c r="A224" s="75"/>
      <c r="B224" s="76"/>
      <c r="C224" s="76"/>
      <c r="D224" s="76"/>
      <c r="E224" s="76"/>
      <c r="F224" s="75"/>
      <c r="G224" s="76"/>
      <c r="H224" s="76"/>
      <c r="I224" s="76"/>
    </row>
    <row r="225" spans="1:30" s="77" customFormat="1" ht="14.25" x14ac:dyDescent="0.2">
      <c r="A225" s="75"/>
      <c r="B225" s="76"/>
      <c r="C225" s="76"/>
      <c r="D225" s="76"/>
      <c r="E225" s="76"/>
      <c r="F225" s="75"/>
      <c r="G225" s="76"/>
      <c r="H225" s="76"/>
      <c r="I225" s="7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77" customFormat="1" ht="14.25" x14ac:dyDescent="0.2">
      <c r="A226" s="75"/>
      <c r="B226" s="76"/>
      <c r="C226" s="76"/>
      <c r="D226" s="76"/>
      <c r="E226" s="76"/>
      <c r="F226" s="75"/>
      <c r="G226" s="76"/>
      <c r="H226" s="76"/>
      <c r="I226" s="7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77" customFormat="1" ht="14.25" x14ac:dyDescent="0.2">
      <c r="A227" s="75"/>
      <c r="B227" s="76"/>
      <c r="C227" s="76"/>
      <c r="D227" s="76"/>
      <c r="E227" s="76"/>
      <c r="F227" s="75"/>
      <c r="G227" s="76"/>
      <c r="H227" s="76"/>
      <c r="I227" s="7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77" customFormat="1" ht="14.25" x14ac:dyDescent="0.2">
      <c r="A228" s="75"/>
      <c r="B228" s="76"/>
      <c r="C228" s="76"/>
      <c r="D228" s="76"/>
      <c r="E228" s="76"/>
      <c r="F228" s="75"/>
      <c r="G228" s="76"/>
      <c r="H228" s="76"/>
      <c r="I228" s="7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77" customFormat="1" ht="14.25" x14ac:dyDescent="0.2">
      <c r="A229" s="75"/>
      <c r="B229" s="76"/>
      <c r="C229" s="76"/>
      <c r="D229" s="76"/>
      <c r="E229" s="76"/>
      <c r="F229" s="75"/>
      <c r="G229" s="76"/>
      <c r="H229" s="76"/>
      <c r="I229" s="7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77" customFormat="1" ht="14.25" x14ac:dyDescent="0.2">
      <c r="A230" s="75"/>
      <c r="B230" s="76"/>
      <c r="C230" s="76"/>
      <c r="D230" s="76"/>
      <c r="E230" s="76"/>
      <c r="F230" s="75"/>
      <c r="G230" s="76"/>
      <c r="H230" s="76"/>
      <c r="I230" s="7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77" customFormat="1" ht="14.25" x14ac:dyDescent="0.2">
      <c r="A231" s="75"/>
      <c r="B231" s="76"/>
      <c r="C231" s="76"/>
      <c r="D231" s="76"/>
      <c r="E231" s="76"/>
      <c r="F231" s="75"/>
      <c r="G231" s="76"/>
      <c r="H231" s="76"/>
      <c r="I231" s="7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77" customFormat="1" ht="14.25" x14ac:dyDescent="0.2">
      <c r="A232" s="75"/>
      <c r="B232" s="76"/>
      <c r="C232" s="76"/>
      <c r="D232" s="76"/>
      <c r="E232" s="76"/>
      <c r="F232" s="75"/>
      <c r="G232" s="76"/>
      <c r="H232" s="76"/>
      <c r="I232" s="7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77" customFormat="1" ht="14.25" x14ac:dyDescent="0.2">
      <c r="A233" s="75"/>
      <c r="B233" s="76"/>
      <c r="C233" s="76"/>
      <c r="D233" s="76"/>
      <c r="E233" s="76"/>
      <c r="F233" s="75"/>
      <c r="G233" s="76"/>
      <c r="H233" s="76"/>
      <c r="I233" s="7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77" customFormat="1" ht="14.25" x14ac:dyDescent="0.2">
      <c r="A234" s="75"/>
      <c r="B234" s="76"/>
      <c r="C234" s="76"/>
      <c r="D234" s="76"/>
      <c r="E234" s="76"/>
      <c r="F234" s="75"/>
      <c r="G234" s="76"/>
      <c r="H234" s="76"/>
      <c r="I234" s="7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77" customFormat="1" ht="14.25" x14ac:dyDescent="0.2">
      <c r="A235" s="75"/>
      <c r="B235" s="76"/>
      <c r="C235" s="76"/>
      <c r="D235" s="76"/>
      <c r="E235" s="76"/>
      <c r="F235" s="75"/>
      <c r="G235" s="76"/>
      <c r="H235" s="76"/>
      <c r="I235" s="7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77" customFormat="1" ht="14.25" x14ac:dyDescent="0.2">
      <c r="A236" s="75"/>
      <c r="B236" s="76"/>
      <c r="C236" s="76"/>
      <c r="D236" s="76"/>
      <c r="E236" s="76"/>
      <c r="F236" s="75"/>
      <c r="G236" s="76"/>
      <c r="H236" s="76"/>
      <c r="I236" s="7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77" customFormat="1" ht="14.25" x14ac:dyDescent="0.2">
      <c r="A237" s="75"/>
      <c r="B237" s="76"/>
      <c r="C237" s="76"/>
      <c r="D237" s="76"/>
      <c r="E237" s="76"/>
      <c r="F237" s="75"/>
      <c r="G237" s="76"/>
      <c r="H237" s="76"/>
      <c r="I237" s="7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77" customFormat="1" ht="14.25" x14ac:dyDescent="0.2">
      <c r="A238" s="75"/>
      <c r="B238" s="76"/>
      <c r="C238" s="76"/>
      <c r="D238" s="76"/>
      <c r="E238" s="76"/>
      <c r="F238" s="75"/>
      <c r="G238" s="76"/>
      <c r="H238" s="76"/>
      <c r="I238" s="7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77" customFormat="1" ht="14.25" x14ac:dyDescent="0.2">
      <c r="A239" s="75"/>
      <c r="B239" s="76"/>
      <c r="C239" s="76"/>
      <c r="D239" s="76"/>
      <c r="E239" s="76"/>
      <c r="F239" s="75"/>
      <c r="G239" s="76"/>
      <c r="H239" s="76"/>
      <c r="I239" s="7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77" customFormat="1" ht="14.25" x14ac:dyDescent="0.2">
      <c r="A240" s="75"/>
      <c r="B240" s="76"/>
      <c r="C240" s="76"/>
      <c r="D240" s="76"/>
      <c r="E240" s="76"/>
      <c r="F240" s="75"/>
      <c r="G240" s="76"/>
      <c r="H240" s="76"/>
      <c r="I240" s="7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77" customFormat="1" ht="14.25" x14ac:dyDescent="0.2">
      <c r="A241" s="75"/>
      <c r="B241" s="76"/>
      <c r="C241" s="76"/>
      <c r="D241" s="76"/>
      <c r="E241" s="76"/>
      <c r="F241" s="75"/>
      <c r="G241" s="76"/>
      <c r="H241" s="76"/>
      <c r="I241" s="7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77" customFormat="1" ht="14.25" x14ac:dyDescent="0.2">
      <c r="A242" s="75"/>
      <c r="B242" s="76"/>
      <c r="C242" s="76"/>
      <c r="D242" s="76"/>
      <c r="E242" s="76"/>
      <c r="F242" s="75"/>
      <c r="G242" s="76"/>
      <c r="H242" s="76"/>
      <c r="I242" s="7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77" customFormat="1" ht="14.25" x14ac:dyDescent="0.2">
      <c r="A243" s="75"/>
      <c r="B243" s="76"/>
      <c r="C243" s="76"/>
      <c r="D243" s="76"/>
      <c r="E243" s="76"/>
      <c r="F243" s="75"/>
      <c r="G243" s="76"/>
      <c r="H243" s="76"/>
      <c r="I243" s="7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77" customFormat="1" ht="14.25" x14ac:dyDescent="0.2">
      <c r="A244" s="75"/>
      <c r="B244" s="76"/>
      <c r="C244" s="76"/>
      <c r="D244" s="76"/>
      <c r="E244" s="76"/>
      <c r="F244" s="75"/>
      <c r="G244" s="76"/>
      <c r="H244" s="76"/>
      <c r="I244" s="7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77" customFormat="1" ht="14.25" x14ac:dyDescent="0.2">
      <c r="A245" s="75"/>
      <c r="B245" s="76"/>
      <c r="C245" s="76"/>
      <c r="D245" s="76"/>
      <c r="E245" s="76"/>
      <c r="F245" s="75"/>
      <c r="G245" s="76"/>
      <c r="H245" s="76"/>
      <c r="I245" s="7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77" customFormat="1" ht="14.25" x14ac:dyDescent="0.2">
      <c r="A246" s="75"/>
      <c r="B246" s="76"/>
      <c r="C246" s="76"/>
      <c r="D246" s="76"/>
      <c r="E246" s="76"/>
      <c r="F246" s="75"/>
      <c r="G246" s="76"/>
      <c r="H246" s="76"/>
      <c r="I246" s="7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77" customFormat="1" ht="14.25" x14ac:dyDescent="0.2">
      <c r="A247" s="75"/>
      <c r="B247" s="76"/>
      <c r="C247" s="76"/>
      <c r="D247" s="76"/>
      <c r="E247" s="76"/>
      <c r="F247" s="75"/>
      <c r="G247" s="76"/>
      <c r="H247" s="76"/>
      <c r="I247" s="7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77" customFormat="1" ht="14.25" x14ac:dyDescent="0.2">
      <c r="A248" s="75"/>
      <c r="B248" s="76"/>
      <c r="C248" s="76"/>
      <c r="D248" s="76"/>
      <c r="E248" s="76"/>
      <c r="F248" s="75"/>
      <c r="G248" s="76"/>
      <c r="H248" s="76"/>
      <c r="I248" s="7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77" customFormat="1" ht="14.25" x14ac:dyDescent="0.2">
      <c r="A249" s="75"/>
      <c r="B249" s="76"/>
      <c r="C249" s="76"/>
      <c r="D249" s="76"/>
      <c r="E249" s="76"/>
      <c r="F249" s="75"/>
      <c r="G249" s="76"/>
      <c r="H249" s="76"/>
      <c r="I249" s="7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77" customFormat="1" ht="14.25" x14ac:dyDescent="0.2">
      <c r="A250" s="75"/>
      <c r="B250" s="76"/>
      <c r="C250" s="76"/>
      <c r="D250" s="76"/>
      <c r="E250" s="76"/>
      <c r="F250" s="75"/>
      <c r="G250" s="76"/>
      <c r="H250" s="76"/>
      <c r="I250" s="7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77" customFormat="1" ht="14.25" x14ac:dyDescent="0.2">
      <c r="A251" s="75"/>
      <c r="B251" s="76"/>
      <c r="C251" s="76"/>
      <c r="D251" s="76"/>
      <c r="E251" s="76"/>
      <c r="F251" s="75"/>
      <c r="G251" s="76"/>
      <c r="H251" s="76"/>
      <c r="I251" s="7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s="77" customFormat="1" ht="14.25" x14ac:dyDescent="0.2">
      <c r="A252" s="75"/>
      <c r="B252" s="76"/>
      <c r="C252" s="76"/>
      <c r="D252" s="76"/>
      <c r="E252" s="76"/>
      <c r="F252" s="75"/>
      <c r="G252" s="76"/>
      <c r="H252" s="76"/>
      <c r="I252" s="7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s="77" customFormat="1" ht="14.25" x14ac:dyDescent="0.2">
      <c r="A253" s="75"/>
      <c r="B253" s="76"/>
      <c r="C253" s="76"/>
      <c r="D253" s="76"/>
      <c r="E253" s="76"/>
      <c r="F253" s="75"/>
      <c r="G253" s="76"/>
      <c r="H253" s="76"/>
      <c r="I253" s="7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s="77" customFormat="1" ht="14.25" x14ac:dyDescent="0.2">
      <c r="A254" s="75"/>
      <c r="B254" s="76"/>
      <c r="C254" s="76"/>
      <c r="D254" s="76"/>
      <c r="E254" s="76"/>
      <c r="F254" s="75"/>
      <c r="G254" s="76"/>
      <c r="H254" s="76"/>
      <c r="I254" s="7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s="77" customFormat="1" ht="14.25" x14ac:dyDescent="0.2">
      <c r="A255" s="75"/>
      <c r="B255" s="76"/>
      <c r="C255" s="76"/>
      <c r="D255" s="76"/>
      <c r="E255" s="76"/>
      <c r="F255" s="75"/>
      <c r="G255" s="76"/>
      <c r="H255" s="76"/>
      <c r="I255" s="7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s="77" customFormat="1" ht="14.25" x14ac:dyDescent="0.2">
      <c r="A256" s="75"/>
      <c r="B256" s="76"/>
      <c r="C256" s="76"/>
      <c r="D256" s="76"/>
      <c r="E256" s="76"/>
      <c r="F256" s="75"/>
      <c r="G256" s="76"/>
      <c r="H256" s="76"/>
      <c r="I256" s="7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s="77" customFormat="1" ht="14.25" x14ac:dyDescent="0.2">
      <c r="A257" s="75"/>
      <c r="B257" s="76"/>
      <c r="C257" s="76"/>
      <c r="D257" s="76"/>
      <c r="E257" s="76"/>
      <c r="F257" s="75"/>
      <c r="G257" s="76"/>
      <c r="H257" s="76"/>
      <c r="I257" s="7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s="77" customFormat="1" ht="14.25" x14ac:dyDescent="0.2">
      <c r="A258" s="75"/>
      <c r="B258" s="76"/>
      <c r="C258" s="76"/>
      <c r="D258" s="76"/>
      <c r="E258" s="76"/>
      <c r="F258" s="75"/>
      <c r="G258" s="76"/>
      <c r="H258" s="76"/>
      <c r="I258" s="7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s="77" customFormat="1" ht="14.25" x14ac:dyDescent="0.2">
      <c r="A259" s="75"/>
      <c r="B259" s="76"/>
      <c r="C259" s="76"/>
      <c r="D259" s="76"/>
      <c r="E259" s="76"/>
      <c r="F259" s="75"/>
      <c r="G259" s="76"/>
      <c r="H259" s="76"/>
      <c r="I259" s="7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s="77" customFormat="1" ht="14.25" x14ac:dyDescent="0.2">
      <c r="A260" s="75"/>
      <c r="B260" s="76"/>
      <c r="C260" s="76"/>
      <c r="D260" s="76"/>
      <c r="E260" s="76"/>
      <c r="F260" s="75"/>
      <c r="G260" s="76"/>
      <c r="H260" s="76"/>
      <c r="I260" s="7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s="77" customFormat="1" ht="14.25" x14ac:dyDescent="0.2">
      <c r="A261" s="75"/>
      <c r="B261" s="76"/>
      <c r="C261" s="76"/>
      <c r="D261" s="76"/>
      <c r="E261" s="76"/>
      <c r="F261" s="75"/>
      <c r="G261" s="76"/>
      <c r="H261" s="76"/>
      <c r="I261" s="7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s="77" customFormat="1" ht="14.25" x14ac:dyDescent="0.2">
      <c r="A262" s="75"/>
      <c r="B262" s="76"/>
      <c r="C262" s="76"/>
      <c r="D262" s="76"/>
      <c r="E262" s="76"/>
      <c r="F262" s="75"/>
      <c r="G262" s="76"/>
      <c r="H262" s="76"/>
      <c r="I262" s="7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s="77" customFormat="1" ht="14.25" x14ac:dyDescent="0.2">
      <c r="A263" s="75"/>
      <c r="B263" s="76"/>
      <c r="C263" s="76"/>
      <c r="D263" s="76"/>
      <c r="E263" s="76"/>
      <c r="F263" s="75"/>
      <c r="G263" s="76"/>
      <c r="H263" s="76"/>
      <c r="I263" s="7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s="77" customFormat="1" ht="14.25" x14ac:dyDescent="0.2">
      <c r="A264" s="75"/>
      <c r="B264" s="76"/>
      <c r="C264" s="76"/>
      <c r="D264" s="76"/>
      <c r="E264" s="76"/>
      <c r="F264" s="75"/>
      <c r="G264" s="76"/>
      <c r="H264" s="76"/>
      <c r="I264" s="7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s="77" customFormat="1" ht="14.25" x14ac:dyDescent="0.2">
      <c r="A265" s="75"/>
      <c r="B265" s="76"/>
      <c r="C265" s="76"/>
      <c r="D265" s="76"/>
      <c r="E265" s="76"/>
      <c r="F265" s="75"/>
      <c r="G265" s="76"/>
      <c r="H265" s="76"/>
      <c r="I265" s="7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s="77" customFormat="1" ht="14.25" x14ac:dyDescent="0.2">
      <c r="A266" s="75"/>
      <c r="B266" s="76"/>
      <c r="C266" s="76"/>
      <c r="D266" s="76"/>
      <c r="E266" s="76"/>
      <c r="F266" s="75"/>
      <c r="G266" s="76"/>
      <c r="H266" s="76"/>
      <c r="I266" s="7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s="77" customFormat="1" ht="14.25" x14ac:dyDescent="0.2">
      <c r="A267" s="75"/>
      <c r="B267" s="76"/>
      <c r="C267" s="76"/>
      <c r="D267" s="76"/>
      <c r="E267" s="76"/>
      <c r="F267" s="75"/>
      <c r="G267" s="76"/>
      <c r="H267" s="76"/>
      <c r="I267" s="7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s="77" customFormat="1" ht="14.25" x14ac:dyDescent="0.2">
      <c r="A268" s="75"/>
      <c r="B268" s="76"/>
      <c r="C268" s="76"/>
      <c r="D268" s="76"/>
      <c r="E268" s="76"/>
      <c r="F268" s="75"/>
      <c r="G268" s="76"/>
      <c r="H268" s="76"/>
      <c r="I268" s="7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s="77" customFormat="1" ht="14.25" x14ac:dyDescent="0.2">
      <c r="A269" s="75"/>
      <c r="B269" s="76"/>
      <c r="C269" s="76"/>
      <c r="D269" s="76"/>
      <c r="E269" s="76"/>
      <c r="F269" s="75"/>
      <c r="G269" s="76"/>
      <c r="H269" s="76"/>
      <c r="I269" s="7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s="77" customFormat="1" ht="14.25" x14ac:dyDescent="0.2">
      <c r="A270" s="75"/>
      <c r="B270" s="76"/>
      <c r="C270" s="76"/>
      <c r="D270" s="76"/>
      <c r="E270" s="76"/>
      <c r="F270" s="75"/>
      <c r="G270" s="76"/>
      <c r="H270" s="76"/>
      <c r="I270" s="7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s="77" customFormat="1" ht="14.25" x14ac:dyDescent="0.2">
      <c r="A271" s="75"/>
      <c r="B271" s="76"/>
      <c r="C271" s="76"/>
      <c r="D271" s="76"/>
      <c r="E271" s="76"/>
      <c r="F271" s="75"/>
      <c r="G271" s="76"/>
      <c r="H271" s="76"/>
      <c r="I271" s="7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s="77" customFormat="1" ht="14.25" x14ac:dyDescent="0.2">
      <c r="A272" s="75"/>
      <c r="B272" s="76"/>
      <c r="C272" s="76"/>
      <c r="D272" s="76"/>
      <c r="E272" s="76"/>
      <c r="F272" s="75"/>
      <c r="G272" s="76"/>
      <c r="H272" s="76"/>
      <c r="I272" s="7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s="77" customFormat="1" ht="14.25" x14ac:dyDescent="0.2">
      <c r="A273" s="75"/>
      <c r="B273" s="76"/>
      <c r="C273" s="76"/>
      <c r="D273" s="76"/>
      <c r="E273" s="76"/>
      <c r="F273" s="75"/>
      <c r="G273" s="76"/>
      <c r="H273" s="76"/>
      <c r="I273" s="7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s="77" customFormat="1" ht="14.25" x14ac:dyDescent="0.2">
      <c r="A274" s="75"/>
      <c r="B274" s="76"/>
      <c r="C274" s="76"/>
      <c r="D274" s="76"/>
      <c r="E274" s="76"/>
      <c r="F274" s="75"/>
      <c r="G274" s="76"/>
      <c r="H274" s="76"/>
      <c r="I274" s="7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s="77" customFormat="1" ht="14.25" x14ac:dyDescent="0.2">
      <c r="A275" s="75"/>
      <c r="B275" s="76"/>
      <c r="C275" s="76"/>
      <c r="D275" s="76"/>
      <c r="E275" s="76"/>
      <c r="F275" s="75"/>
      <c r="G275" s="76"/>
      <c r="H275" s="76"/>
      <c r="I275" s="7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s="77" customFormat="1" ht="14.25" x14ac:dyDescent="0.2">
      <c r="A276" s="75"/>
      <c r="B276" s="76"/>
      <c r="C276" s="76"/>
      <c r="D276" s="76"/>
      <c r="E276" s="76"/>
      <c r="F276" s="75"/>
      <c r="G276" s="76"/>
      <c r="H276" s="76"/>
      <c r="I276" s="7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s="77" customFormat="1" ht="14.25" x14ac:dyDescent="0.2">
      <c r="A277" s="75"/>
      <c r="B277" s="76"/>
      <c r="C277" s="76"/>
      <c r="D277" s="76"/>
      <c r="E277" s="76"/>
      <c r="F277" s="75"/>
      <c r="G277" s="76"/>
      <c r="H277" s="76"/>
      <c r="I277" s="7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s="77" customFormat="1" ht="14.25" x14ac:dyDescent="0.2">
      <c r="A278" s="75"/>
      <c r="B278" s="76"/>
      <c r="C278" s="76"/>
      <c r="D278" s="76"/>
      <c r="E278" s="76"/>
      <c r="F278" s="75"/>
      <c r="G278" s="76"/>
      <c r="H278" s="76"/>
      <c r="I278" s="7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s="77" customFormat="1" ht="14.25" x14ac:dyDescent="0.2">
      <c r="A279" s="75"/>
      <c r="B279" s="76"/>
      <c r="C279" s="76"/>
      <c r="D279" s="76"/>
      <c r="E279" s="76"/>
      <c r="F279" s="75"/>
      <c r="G279" s="76"/>
      <c r="H279" s="76"/>
      <c r="I279" s="7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s="77" customFormat="1" ht="14.25" x14ac:dyDescent="0.2">
      <c r="A280" s="75"/>
      <c r="B280" s="76"/>
      <c r="C280" s="76"/>
      <c r="D280" s="76"/>
      <c r="E280" s="76"/>
      <c r="F280" s="75"/>
      <c r="G280" s="76"/>
      <c r="H280" s="76"/>
      <c r="I280" s="7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s="77" customFormat="1" ht="14.25" x14ac:dyDescent="0.2">
      <c r="A281" s="75"/>
      <c r="B281" s="76"/>
      <c r="C281" s="76"/>
      <c r="D281" s="76"/>
      <c r="E281" s="76"/>
      <c r="F281" s="75"/>
      <c r="G281" s="76"/>
      <c r="H281" s="76"/>
      <c r="I281" s="7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s="77" customFormat="1" ht="14.25" x14ac:dyDescent="0.2">
      <c r="A282" s="75"/>
      <c r="B282" s="76"/>
      <c r="C282" s="76"/>
      <c r="D282" s="76"/>
      <c r="E282" s="76"/>
      <c r="F282" s="75"/>
      <c r="G282" s="76"/>
      <c r="H282" s="76"/>
      <c r="I282" s="7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s="77" customFormat="1" ht="14.25" x14ac:dyDescent="0.2">
      <c r="A283" s="75"/>
      <c r="B283" s="76"/>
      <c r="C283" s="76"/>
      <c r="D283" s="76"/>
      <c r="E283" s="76"/>
      <c r="F283" s="75"/>
      <c r="G283" s="76"/>
      <c r="H283" s="76"/>
      <c r="I283" s="7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s="77" customFormat="1" ht="14.25" x14ac:dyDescent="0.2">
      <c r="A284" s="75"/>
      <c r="B284" s="76"/>
      <c r="C284" s="76"/>
      <c r="D284" s="76"/>
      <c r="E284" s="76"/>
      <c r="F284" s="75"/>
      <c r="G284" s="76"/>
      <c r="H284" s="76"/>
      <c r="I284" s="7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s="77" customFormat="1" ht="14.25" x14ac:dyDescent="0.2">
      <c r="A285" s="75"/>
      <c r="B285" s="76"/>
      <c r="C285" s="76"/>
      <c r="D285" s="76"/>
      <c r="E285" s="76"/>
      <c r="F285" s="75"/>
      <c r="G285" s="76"/>
      <c r="H285" s="76"/>
      <c r="I285" s="7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s="77" customFormat="1" ht="14.25" x14ac:dyDescent="0.2">
      <c r="A286" s="75"/>
      <c r="B286" s="76"/>
      <c r="C286" s="76"/>
      <c r="D286" s="76"/>
      <c r="E286" s="76"/>
      <c r="F286" s="75"/>
      <c r="G286" s="76"/>
      <c r="H286" s="76"/>
      <c r="I286" s="7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s="77" customFormat="1" ht="14.25" x14ac:dyDescent="0.2">
      <c r="A287" s="75"/>
      <c r="B287" s="76"/>
      <c r="C287" s="76"/>
      <c r="D287" s="76"/>
      <c r="E287" s="76"/>
      <c r="F287" s="75"/>
      <c r="G287" s="76"/>
      <c r="H287" s="76"/>
      <c r="I287" s="7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s="77" customFormat="1" ht="14.25" x14ac:dyDescent="0.2">
      <c r="A288" s="75"/>
      <c r="B288" s="76"/>
      <c r="C288" s="76"/>
      <c r="D288" s="76"/>
      <c r="E288" s="76"/>
      <c r="F288" s="75"/>
      <c r="G288" s="76"/>
      <c r="H288" s="76"/>
      <c r="I288" s="7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s="77" customFormat="1" ht="14.25" x14ac:dyDescent="0.2">
      <c r="A289" s="75"/>
      <c r="B289" s="76"/>
      <c r="C289" s="76"/>
      <c r="D289" s="76"/>
      <c r="E289" s="76"/>
      <c r="F289" s="75"/>
      <c r="G289" s="76"/>
      <c r="H289" s="76"/>
      <c r="I289" s="7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s="77" customFormat="1" ht="14.25" x14ac:dyDescent="0.2">
      <c r="A290" s="75"/>
      <c r="B290" s="76"/>
      <c r="C290" s="76"/>
      <c r="D290" s="76"/>
      <c r="E290" s="76"/>
      <c r="F290" s="75"/>
      <c r="G290" s="76"/>
      <c r="H290" s="76"/>
      <c r="I290" s="7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s="77" customFormat="1" ht="14.25" x14ac:dyDescent="0.2">
      <c r="A291" s="75"/>
      <c r="B291" s="76"/>
      <c r="C291" s="76"/>
      <c r="D291" s="76"/>
      <c r="E291" s="76"/>
      <c r="F291" s="75"/>
      <c r="G291" s="76"/>
      <c r="H291" s="76"/>
      <c r="I291" s="7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s="77" customFormat="1" ht="14.25" x14ac:dyDescent="0.2">
      <c r="A292" s="75"/>
      <c r="B292" s="76"/>
      <c r="C292" s="76"/>
      <c r="D292" s="76"/>
      <c r="E292" s="76"/>
      <c r="F292" s="75"/>
      <c r="G292" s="76"/>
      <c r="H292" s="76"/>
      <c r="I292" s="7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s="77" customFormat="1" ht="14.25" x14ac:dyDescent="0.2">
      <c r="A293" s="75"/>
      <c r="B293" s="76"/>
      <c r="C293" s="76"/>
      <c r="D293" s="76"/>
      <c r="E293" s="76"/>
      <c r="F293" s="75"/>
      <c r="G293" s="76"/>
      <c r="H293" s="76"/>
      <c r="I293" s="7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s="77" customFormat="1" ht="14.25" x14ac:dyDescent="0.2">
      <c r="A294" s="75"/>
      <c r="B294" s="76"/>
      <c r="C294" s="76"/>
      <c r="D294" s="76"/>
      <c r="E294" s="76"/>
      <c r="F294" s="75"/>
      <c r="G294" s="76"/>
      <c r="H294" s="76"/>
      <c r="I294" s="7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s="77" customFormat="1" ht="14.25" x14ac:dyDescent="0.2">
      <c r="A295" s="75"/>
      <c r="B295" s="76"/>
      <c r="C295" s="76"/>
      <c r="D295" s="76"/>
      <c r="E295" s="76"/>
      <c r="F295" s="75"/>
      <c r="G295" s="76"/>
      <c r="H295" s="76"/>
      <c r="I295" s="7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s="77" customFormat="1" ht="14.25" x14ac:dyDescent="0.2">
      <c r="A296" s="75"/>
      <c r="B296" s="76"/>
      <c r="C296" s="76"/>
      <c r="D296" s="76"/>
      <c r="E296" s="76"/>
      <c r="F296" s="75"/>
      <c r="G296" s="76"/>
      <c r="H296" s="76"/>
      <c r="I296" s="7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s="77" customFormat="1" ht="14.25" x14ac:dyDescent="0.2">
      <c r="A297" s="75"/>
      <c r="B297" s="76"/>
      <c r="C297" s="76"/>
      <c r="D297" s="76"/>
      <c r="E297" s="76"/>
      <c r="F297" s="75"/>
      <c r="G297" s="76"/>
      <c r="H297" s="76"/>
      <c r="I297" s="7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s="77" customFormat="1" ht="14.25" x14ac:dyDescent="0.2">
      <c r="A298" s="75"/>
      <c r="B298" s="76"/>
      <c r="C298" s="76"/>
      <c r="D298" s="76"/>
      <c r="E298" s="76"/>
      <c r="F298" s="75"/>
      <c r="G298" s="76"/>
      <c r="H298" s="76"/>
      <c r="I298" s="7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s="77" customFormat="1" ht="14.25" x14ac:dyDescent="0.2">
      <c r="A299" s="75"/>
      <c r="B299" s="76"/>
      <c r="C299" s="76"/>
      <c r="D299" s="76"/>
      <c r="E299" s="76"/>
      <c r="F299" s="75"/>
      <c r="G299" s="76"/>
      <c r="H299" s="76"/>
      <c r="I299" s="7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s="77" customFormat="1" ht="14.25" x14ac:dyDescent="0.2">
      <c r="A300" s="75"/>
      <c r="B300" s="76"/>
      <c r="C300" s="76"/>
      <c r="D300" s="76"/>
      <c r="E300" s="76"/>
      <c r="F300" s="75"/>
      <c r="G300" s="76"/>
      <c r="H300" s="76"/>
      <c r="I300" s="7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s="77" customFormat="1" ht="14.25" x14ac:dyDescent="0.2">
      <c r="A301" s="75"/>
      <c r="B301" s="76"/>
      <c r="C301" s="76"/>
      <c r="D301" s="76"/>
      <c r="E301" s="76"/>
      <c r="F301" s="75"/>
      <c r="G301" s="76"/>
      <c r="H301" s="76"/>
      <c r="I301" s="7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s="77" customFormat="1" ht="14.25" x14ac:dyDescent="0.2">
      <c r="A302" s="75"/>
      <c r="B302" s="76"/>
      <c r="C302" s="76"/>
      <c r="D302" s="76"/>
      <c r="E302" s="76"/>
      <c r="F302" s="75"/>
      <c r="G302" s="76"/>
      <c r="H302" s="76"/>
      <c r="I302" s="7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s="77" customFormat="1" ht="14.25" x14ac:dyDescent="0.2">
      <c r="A303" s="75"/>
      <c r="B303" s="76"/>
      <c r="C303" s="76"/>
      <c r="D303" s="76"/>
      <c r="E303" s="76"/>
      <c r="F303" s="75"/>
      <c r="G303" s="76"/>
      <c r="H303" s="76"/>
      <c r="I303" s="7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s="77" customFormat="1" ht="14.25" x14ac:dyDescent="0.2">
      <c r="A304" s="75"/>
      <c r="B304" s="76"/>
      <c r="C304" s="76"/>
      <c r="D304" s="76"/>
      <c r="E304" s="76"/>
      <c r="F304" s="75"/>
      <c r="G304" s="76"/>
      <c r="H304" s="76"/>
      <c r="I304" s="7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s="77" customFormat="1" ht="14.25" x14ac:dyDescent="0.2">
      <c r="A305" s="75"/>
      <c r="B305" s="76"/>
      <c r="C305" s="76"/>
      <c r="D305" s="76"/>
      <c r="E305" s="76"/>
      <c r="F305" s="75"/>
      <c r="G305" s="76"/>
      <c r="H305" s="76"/>
      <c r="I305" s="7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s="77" customFormat="1" ht="14.25" x14ac:dyDescent="0.2">
      <c r="A306" s="75"/>
      <c r="B306" s="76"/>
      <c r="C306" s="76"/>
      <c r="D306" s="76"/>
      <c r="E306" s="76"/>
      <c r="F306" s="75"/>
      <c r="G306" s="76"/>
      <c r="H306" s="76"/>
      <c r="I306" s="7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s="77" customFormat="1" ht="14.25" x14ac:dyDescent="0.2">
      <c r="A307" s="75"/>
      <c r="B307" s="76"/>
      <c r="C307" s="76"/>
      <c r="D307" s="76"/>
      <c r="E307" s="76"/>
      <c r="F307" s="75"/>
      <c r="G307" s="76"/>
      <c r="H307" s="76"/>
      <c r="I307" s="7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s="77" customFormat="1" ht="14.25" x14ac:dyDescent="0.2">
      <c r="A308" s="75"/>
      <c r="B308" s="76"/>
      <c r="C308" s="76"/>
      <c r="D308" s="76"/>
      <c r="E308" s="76"/>
      <c r="F308" s="75"/>
      <c r="G308" s="76"/>
      <c r="H308" s="76"/>
      <c r="I308" s="7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s="77" customFormat="1" ht="14.25" x14ac:dyDescent="0.2">
      <c r="A309" s="75"/>
      <c r="B309" s="76"/>
      <c r="C309" s="76"/>
      <c r="D309" s="76"/>
      <c r="E309" s="76"/>
      <c r="F309" s="75"/>
      <c r="G309" s="76"/>
      <c r="H309" s="76"/>
      <c r="I309" s="7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s="77" customFormat="1" ht="14.25" x14ac:dyDescent="0.2">
      <c r="A310" s="75"/>
      <c r="B310" s="76"/>
      <c r="C310" s="76"/>
      <c r="D310" s="76"/>
      <c r="E310" s="76"/>
      <c r="F310" s="75"/>
      <c r="G310" s="76"/>
      <c r="H310" s="76"/>
      <c r="I310" s="7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s="77" customFormat="1" ht="14.25" x14ac:dyDescent="0.2">
      <c r="A311" s="75"/>
      <c r="B311" s="76"/>
      <c r="C311" s="76"/>
      <c r="D311" s="76"/>
      <c r="E311" s="76"/>
      <c r="F311" s="75"/>
      <c r="G311" s="76"/>
      <c r="H311" s="76"/>
      <c r="I311" s="7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s="77" customFormat="1" ht="14.25" x14ac:dyDescent="0.2">
      <c r="A312" s="75"/>
      <c r="B312" s="76"/>
      <c r="C312" s="76"/>
      <c r="D312" s="76"/>
      <c r="E312" s="76"/>
      <c r="F312" s="75"/>
      <c r="G312" s="76"/>
      <c r="H312" s="76"/>
      <c r="I312" s="7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s="77" customFormat="1" ht="14.25" x14ac:dyDescent="0.2">
      <c r="A313" s="75"/>
      <c r="B313" s="76"/>
      <c r="C313" s="76"/>
      <c r="D313" s="76"/>
      <c r="E313" s="76"/>
      <c r="F313" s="75"/>
      <c r="G313" s="76"/>
      <c r="H313" s="76"/>
      <c r="I313" s="7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s="77" customFormat="1" ht="14.25" x14ac:dyDescent="0.2">
      <c r="A314" s="75"/>
      <c r="B314" s="76"/>
      <c r="C314" s="76"/>
      <c r="D314" s="76"/>
      <c r="E314" s="76"/>
      <c r="F314" s="75"/>
      <c r="G314" s="76"/>
      <c r="H314" s="76"/>
      <c r="I314" s="7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s="77" customFormat="1" ht="14.25" x14ac:dyDescent="0.2">
      <c r="A315" s="75"/>
      <c r="B315" s="76"/>
      <c r="C315" s="76"/>
      <c r="D315" s="76"/>
      <c r="E315" s="76"/>
      <c r="F315" s="75"/>
      <c r="G315" s="76"/>
      <c r="H315" s="76"/>
      <c r="I315" s="7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s="77" customFormat="1" ht="14.25" x14ac:dyDescent="0.2">
      <c r="A316" s="75"/>
      <c r="B316" s="76"/>
      <c r="C316" s="76"/>
      <c r="D316" s="76"/>
      <c r="E316" s="76"/>
      <c r="F316" s="75"/>
      <c r="G316" s="76"/>
      <c r="H316" s="76"/>
      <c r="I316" s="7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s="77" customFormat="1" ht="14.25" x14ac:dyDescent="0.2">
      <c r="A317" s="75"/>
      <c r="B317" s="76"/>
      <c r="C317" s="76"/>
      <c r="D317" s="76"/>
      <c r="E317" s="76"/>
      <c r="F317" s="75"/>
      <c r="G317" s="76"/>
      <c r="H317" s="76"/>
      <c r="I317" s="7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s="77" customFormat="1" ht="14.25" x14ac:dyDescent="0.2">
      <c r="A318" s="75"/>
      <c r="B318" s="76"/>
      <c r="C318" s="76"/>
      <c r="D318" s="76"/>
      <c r="E318" s="76"/>
      <c r="F318" s="75"/>
      <c r="G318" s="76"/>
      <c r="H318" s="76"/>
      <c r="I318" s="7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s="77" customFormat="1" ht="14.25" x14ac:dyDescent="0.2">
      <c r="A319" s="75"/>
      <c r="B319" s="76"/>
      <c r="C319" s="76"/>
      <c r="D319" s="76"/>
      <c r="E319" s="76"/>
      <c r="F319" s="75"/>
      <c r="G319" s="76"/>
      <c r="H319" s="76"/>
      <c r="I319" s="7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s="77" customFormat="1" ht="14.25" x14ac:dyDescent="0.2">
      <c r="A320" s="75"/>
      <c r="B320" s="76"/>
      <c r="C320" s="76"/>
      <c r="D320" s="76"/>
      <c r="E320" s="76"/>
      <c r="F320" s="75"/>
      <c r="G320" s="76"/>
      <c r="H320" s="76"/>
      <c r="I320" s="7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s="77" customFormat="1" ht="14.25" x14ac:dyDescent="0.2">
      <c r="A321" s="75"/>
      <c r="B321" s="76"/>
      <c r="C321" s="76"/>
      <c r="D321" s="76"/>
      <c r="E321" s="76"/>
      <c r="F321" s="75"/>
      <c r="G321" s="76"/>
      <c r="H321" s="76"/>
      <c r="I321" s="7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s="77" customFormat="1" ht="14.25" x14ac:dyDescent="0.2">
      <c r="A322" s="75"/>
      <c r="B322" s="76"/>
      <c r="C322" s="76"/>
      <c r="D322" s="76"/>
      <c r="E322" s="76"/>
      <c r="F322" s="75"/>
      <c r="G322" s="76"/>
      <c r="H322" s="76"/>
      <c r="I322" s="7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s="77" customFormat="1" ht="14.25" x14ac:dyDescent="0.2">
      <c r="A323" s="75"/>
      <c r="B323" s="76"/>
      <c r="C323" s="76"/>
      <c r="D323" s="76"/>
      <c r="E323" s="76"/>
      <c r="F323" s="75"/>
      <c r="G323" s="76"/>
      <c r="H323" s="76"/>
      <c r="I323" s="7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s="77" customFormat="1" ht="14.25" x14ac:dyDescent="0.2">
      <c r="A324" s="75"/>
      <c r="B324" s="76"/>
      <c r="C324" s="76"/>
      <c r="D324" s="76"/>
      <c r="E324" s="76"/>
      <c r="F324" s="75"/>
      <c r="G324" s="76"/>
      <c r="H324" s="76"/>
      <c r="I324" s="7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s="77" customFormat="1" ht="14.25" x14ac:dyDescent="0.2">
      <c r="A325" s="75"/>
      <c r="B325" s="76"/>
      <c r="C325" s="76"/>
      <c r="D325" s="76"/>
      <c r="E325" s="76"/>
      <c r="F325" s="75"/>
      <c r="G325" s="76"/>
      <c r="H325" s="76"/>
      <c r="I325" s="7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s="77" customFormat="1" ht="14.25" x14ac:dyDescent="0.2">
      <c r="A326" s="75"/>
      <c r="B326" s="76"/>
      <c r="C326" s="76"/>
      <c r="D326" s="76"/>
      <c r="E326" s="76"/>
      <c r="F326" s="75"/>
      <c r="G326" s="76"/>
      <c r="H326" s="76"/>
      <c r="I326" s="7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s="77" customFormat="1" ht="14.25" x14ac:dyDescent="0.2">
      <c r="A327" s="75"/>
      <c r="B327" s="76"/>
      <c r="C327" s="76"/>
      <c r="D327" s="76"/>
      <c r="E327" s="76"/>
      <c r="F327" s="75"/>
      <c r="G327" s="76"/>
      <c r="H327" s="76"/>
      <c r="I327" s="7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s="77" customFormat="1" ht="14.25" x14ac:dyDescent="0.2">
      <c r="A328" s="75"/>
      <c r="B328" s="76"/>
      <c r="C328" s="76"/>
      <c r="D328" s="76"/>
      <c r="E328" s="76"/>
      <c r="F328" s="75"/>
      <c r="G328" s="76"/>
      <c r="H328" s="76"/>
      <c r="I328" s="7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s="77" customFormat="1" ht="14.25" x14ac:dyDescent="0.2">
      <c r="A329" s="75"/>
      <c r="B329" s="76"/>
      <c r="C329" s="76"/>
      <c r="D329" s="76"/>
      <c r="E329" s="76"/>
      <c r="F329" s="75"/>
      <c r="G329" s="76"/>
      <c r="H329" s="76"/>
      <c r="I329" s="7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s="77" customFormat="1" ht="14.25" x14ac:dyDescent="0.2">
      <c r="A330" s="75"/>
      <c r="B330" s="76"/>
      <c r="C330" s="76"/>
      <c r="D330" s="76"/>
      <c r="E330" s="76"/>
      <c r="F330" s="75"/>
      <c r="G330" s="76"/>
      <c r="H330" s="76"/>
      <c r="I330" s="7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s="77" customFormat="1" ht="14.25" x14ac:dyDescent="0.2">
      <c r="A331" s="75"/>
      <c r="B331" s="76"/>
      <c r="C331" s="76"/>
      <c r="D331" s="76"/>
      <c r="E331" s="76"/>
      <c r="F331" s="75"/>
      <c r="G331" s="76"/>
      <c r="H331" s="76"/>
      <c r="I331" s="7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s="77" customFormat="1" ht="14.25" x14ac:dyDescent="0.2">
      <c r="A332" s="75"/>
      <c r="B332" s="76"/>
      <c r="C332" s="76"/>
      <c r="D332" s="76"/>
      <c r="E332" s="76"/>
      <c r="F332" s="75"/>
      <c r="G332" s="76"/>
      <c r="H332" s="76"/>
      <c r="I332" s="7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s="77" customFormat="1" ht="14.25" x14ac:dyDescent="0.2">
      <c r="A333" s="75"/>
      <c r="B333" s="76"/>
      <c r="C333" s="76"/>
      <c r="D333" s="76"/>
      <c r="E333" s="76"/>
      <c r="F333" s="75"/>
      <c r="G333" s="76"/>
      <c r="H333" s="76"/>
      <c r="I333" s="7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s="77" customFormat="1" ht="14.25" x14ac:dyDescent="0.2">
      <c r="A334" s="75"/>
      <c r="B334" s="76"/>
      <c r="C334" s="76"/>
      <c r="D334" s="76"/>
      <c r="E334" s="76"/>
      <c r="F334" s="75"/>
      <c r="G334" s="76"/>
      <c r="H334" s="76"/>
      <c r="I334" s="7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s="77" customFormat="1" ht="14.25" x14ac:dyDescent="0.2">
      <c r="A335" s="75"/>
      <c r="B335" s="76"/>
      <c r="C335" s="76"/>
      <c r="D335" s="76"/>
      <c r="E335" s="76"/>
      <c r="F335" s="75"/>
      <c r="G335" s="76"/>
      <c r="H335" s="76"/>
      <c r="I335" s="7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s="77" customFormat="1" ht="14.25" x14ac:dyDescent="0.2">
      <c r="A336" s="75"/>
      <c r="B336" s="76"/>
      <c r="C336" s="76"/>
      <c r="D336" s="76"/>
      <c r="E336" s="76"/>
      <c r="F336" s="75"/>
      <c r="G336" s="76"/>
      <c r="H336" s="76"/>
      <c r="I336" s="7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s="77" customFormat="1" ht="14.25" x14ac:dyDescent="0.2">
      <c r="A337" s="75"/>
      <c r="B337" s="76"/>
      <c r="C337" s="76"/>
      <c r="D337" s="76"/>
      <c r="E337" s="76"/>
      <c r="F337" s="75"/>
      <c r="G337" s="76"/>
      <c r="H337" s="76"/>
      <c r="I337" s="7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s="77" customFormat="1" ht="14.25" x14ac:dyDescent="0.2">
      <c r="A338" s="75"/>
      <c r="B338" s="76"/>
      <c r="C338" s="76"/>
      <c r="D338" s="76"/>
      <c r="E338" s="76"/>
      <c r="F338" s="75"/>
      <c r="G338" s="76"/>
      <c r="H338" s="76"/>
      <c r="I338" s="7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s="77" customFormat="1" ht="14.25" x14ac:dyDescent="0.2">
      <c r="A339" s="75"/>
      <c r="B339" s="76"/>
      <c r="C339" s="76"/>
      <c r="D339" s="76"/>
      <c r="E339" s="76"/>
      <c r="F339" s="75"/>
      <c r="G339" s="76"/>
      <c r="H339" s="76"/>
      <c r="I339" s="7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s="77" customFormat="1" ht="14.25" x14ac:dyDescent="0.2">
      <c r="A340" s="75"/>
      <c r="B340" s="76"/>
      <c r="C340" s="76"/>
      <c r="D340" s="76"/>
      <c r="E340" s="76"/>
      <c r="F340" s="75"/>
      <c r="G340" s="76"/>
      <c r="H340" s="76"/>
      <c r="I340" s="7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s="77" customFormat="1" ht="14.25" x14ac:dyDescent="0.2">
      <c r="A341" s="75"/>
      <c r="B341" s="76"/>
      <c r="C341" s="76"/>
      <c r="D341" s="76"/>
      <c r="E341" s="76"/>
      <c r="F341" s="75"/>
      <c r="G341" s="76"/>
      <c r="H341" s="76"/>
      <c r="I341" s="7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s="77" customFormat="1" ht="14.25" x14ac:dyDescent="0.2">
      <c r="A342" s="75"/>
      <c r="B342" s="76"/>
      <c r="C342" s="76"/>
      <c r="D342" s="76"/>
      <c r="E342" s="76"/>
      <c r="F342" s="75"/>
      <c r="G342" s="76"/>
      <c r="H342" s="76"/>
      <c r="I342" s="7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s="77" customFormat="1" ht="14.25" x14ac:dyDescent="0.2">
      <c r="A343" s="75"/>
      <c r="B343" s="76"/>
      <c r="C343" s="76"/>
      <c r="D343" s="76"/>
      <c r="E343" s="76"/>
      <c r="F343" s="75"/>
      <c r="G343" s="76"/>
      <c r="H343" s="76"/>
      <c r="I343" s="7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s="77" customFormat="1" ht="14.25" x14ac:dyDescent="0.2">
      <c r="A344" s="75"/>
      <c r="B344" s="76"/>
      <c r="C344" s="76"/>
      <c r="D344" s="76"/>
      <c r="E344" s="76"/>
      <c r="F344" s="75"/>
      <c r="G344" s="76"/>
      <c r="H344" s="76"/>
      <c r="I344" s="7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s="77" customFormat="1" ht="14.25" x14ac:dyDescent="0.2">
      <c r="A345" s="75"/>
      <c r="B345" s="76"/>
      <c r="C345" s="76"/>
      <c r="D345" s="76"/>
      <c r="E345" s="76"/>
      <c r="F345" s="75"/>
      <c r="G345" s="76"/>
      <c r="H345" s="76"/>
      <c r="I345" s="7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s="77" customFormat="1" ht="14.25" x14ac:dyDescent="0.2">
      <c r="A346" s="75"/>
      <c r="B346" s="76"/>
      <c r="C346" s="76"/>
      <c r="D346" s="76"/>
      <c r="E346" s="76"/>
      <c r="F346" s="75"/>
      <c r="G346" s="76"/>
      <c r="H346" s="76"/>
      <c r="I346" s="7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s="77" customFormat="1" ht="14.25" x14ac:dyDescent="0.2">
      <c r="A347" s="75"/>
      <c r="B347" s="76"/>
      <c r="C347" s="76"/>
      <c r="D347" s="76"/>
      <c r="E347" s="76"/>
      <c r="F347" s="75"/>
      <c r="G347" s="76"/>
      <c r="H347" s="76"/>
      <c r="I347" s="7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s="77" customFormat="1" ht="14.25" x14ac:dyDescent="0.2">
      <c r="A348" s="75"/>
      <c r="B348" s="76"/>
      <c r="C348" s="76"/>
      <c r="D348" s="76"/>
      <c r="E348" s="76"/>
      <c r="F348" s="75"/>
      <c r="G348" s="76"/>
      <c r="H348" s="76"/>
      <c r="I348" s="7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s="77" customFormat="1" ht="14.25" x14ac:dyDescent="0.2">
      <c r="A349" s="75"/>
      <c r="B349" s="76"/>
      <c r="C349" s="76"/>
      <c r="D349" s="76"/>
      <c r="E349" s="76"/>
      <c r="F349" s="75"/>
      <c r="G349" s="76"/>
      <c r="H349" s="76"/>
      <c r="I349" s="7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s="77" customFormat="1" ht="14.25" x14ac:dyDescent="0.2">
      <c r="A350" s="75"/>
      <c r="B350" s="76"/>
      <c r="C350" s="76"/>
      <c r="D350" s="76"/>
      <c r="E350" s="76"/>
      <c r="F350" s="75"/>
      <c r="G350" s="76"/>
      <c r="H350" s="76"/>
      <c r="I350" s="7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s="77" customFormat="1" ht="14.25" x14ac:dyDescent="0.2">
      <c r="A351" s="75"/>
      <c r="B351" s="76"/>
      <c r="C351" s="76"/>
      <c r="D351" s="76"/>
      <c r="E351" s="76"/>
      <c r="F351" s="75"/>
      <c r="G351" s="76"/>
      <c r="H351" s="76"/>
      <c r="I351" s="7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s="77" customFormat="1" ht="14.25" x14ac:dyDescent="0.2">
      <c r="A352" s="75"/>
      <c r="B352" s="76"/>
      <c r="C352" s="76"/>
      <c r="D352" s="76"/>
      <c r="E352" s="76"/>
      <c r="F352" s="75"/>
      <c r="G352" s="76"/>
      <c r="H352" s="76"/>
      <c r="I352" s="7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s="77" customFormat="1" ht="14.25" x14ac:dyDescent="0.2">
      <c r="A353" s="75"/>
      <c r="B353" s="76"/>
      <c r="C353" s="76"/>
      <c r="D353" s="76"/>
      <c r="E353" s="76"/>
      <c r="F353" s="75"/>
      <c r="G353" s="76"/>
      <c r="H353" s="76"/>
      <c r="I353" s="7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s="77" customFormat="1" ht="14.25" x14ac:dyDescent="0.2">
      <c r="A354" s="75"/>
      <c r="B354" s="76"/>
      <c r="C354" s="76"/>
      <c r="D354" s="76"/>
      <c r="E354" s="76"/>
      <c r="F354" s="75"/>
      <c r="G354" s="76"/>
      <c r="H354" s="76"/>
      <c r="I354" s="7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s="77" customFormat="1" ht="14.25" x14ac:dyDescent="0.2">
      <c r="A355" s="75"/>
      <c r="B355" s="76"/>
      <c r="C355" s="76"/>
      <c r="D355" s="76"/>
      <c r="E355" s="76"/>
      <c r="F355" s="75"/>
      <c r="G355" s="76"/>
      <c r="H355" s="76"/>
      <c r="I355" s="7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s="77" customFormat="1" ht="14.25" x14ac:dyDescent="0.2">
      <c r="A356" s="75"/>
      <c r="B356" s="76"/>
      <c r="C356" s="76"/>
      <c r="D356" s="76"/>
      <c r="E356" s="76"/>
      <c r="F356" s="75"/>
      <c r="G356" s="76"/>
      <c r="H356" s="76"/>
      <c r="I356" s="7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s="77" customFormat="1" ht="14.25" x14ac:dyDescent="0.2">
      <c r="A357" s="75"/>
      <c r="B357" s="76"/>
      <c r="C357" s="76"/>
      <c r="D357" s="76"/>
      <c r="E357" s="76"/>
      <c r="F357" s="75"/>
      <c r="G357" s="76"/>
      <c r="H357" s="76"/>
      <c r="I357" s="7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s="77" customFormat="1" ht="14.25" x14ac:dyDescent="0.2">
      <c r="A358" s="75"/>
      <c r="B358" s="76"/>
      <c r="C358" s="76"/>
      <c r="D358" s="76"/>
      <c r="E358" s="76"/>
      <c r="F358" s="75"/>
      <c r="G358" s="76"/>
      <c r="H358" s="76"/>
      <c r="I358" s="7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s="77" customFormat="1" ht="14.25" x14ac:dyDescent="0.2">
      <c r="A359" s="75"/>
      <c r="B359" s="76"/>
      <c r="C359" s="76"/>
      <c r="D359" s="76"/>
      <c r="E359" s="76"/>
      <c r="F359" s="75"/>
      <c r="G359" s="76"/>
      <c r="H359" s="76"/>
      <c r="I359" s="7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s="77" customFormat="1" ht="14.25" x14ac:dyDescent="0.2">
      <c r="A360" s="75"/>
      <c r="B360" s="76"/>
      <c r="C360" s="76"/>
      <c r="D360" s="76"/>
      <c r="E360" s="76"/>
      <c r="F360" s="75"/>
      <c r="G360" s="76"/>
      <c r="H360" s="76"/>
      <c r="I360" s="7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s="77" customFormat="1" ht="14.25" x14ac:dyDescent="0.2">
      <c r="A361" s="75"/>
      <c r="B361" s="76"/>
      <c r="C361" s="76"/>
      <c r="D361" s="76"/>
      <c r="E361" s="76"/>
      <c r="F361" s="75"/>
      <c r="G361" s="76"/>
      <c r="H361" s="76"/>
      <c r="I361" s="7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s="77" customFormat="1" ht="14.25" x14ac:dyDescent="0.2">
      <c r="A362" s="75"/>
      <c r="B362" s="76"/>
      <c r="C362" s="76"/>
      <c r="D362" s="76"/>
      <c r="E362" s="76"/>
      <c r="F362" s="75"/>
      <c r="G362" s="76"/>
      <c r="H362" s="76"/>
      <c r="I362" s="7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s="77" customFormat="1" ht="14.25" x14ac:dyDescent="0.2">
      <c r="A363" s="75"/>
      <c r="B363" s="76"/>
      <c r="C363" s="76"/>
      <c r="D363" s="76"/>
      <c r="E363" s="76"/>
      <c r="F363" s="75"/>
      <c r="G363" s="76"/>
      <c r="H363" s="76"/>
      <c r="I363" s="7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s="77" customFormat="1" ht="14.25" x14ac:dyDescent="0.2">
      <c r="A364" s="75"/>
      <c r="B364" s="76"/>
      <c r="C364" s="76"/>
      <c r="D364" s="76"/>
      <c r="E364" s="76"/>
      <c r="F364" s="75"/>
      <c r="G364" s="76"/>
      <c r="H364" s="76"/>
      <c r="I364" s="7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s="77" customFormat="1" ht="14.25" x14ac:dyDescent="0.2">
      <c r="A365" s="75"/>
      <c r="B365" s="76"/>
      <c r="C365" s="76"/>
      <c r="D365" s="76"/>
      <c r="E365" s="76"/>
      <c r="F365" s="75"/>
      <c r="G365" s="76"/>
      <c r="H365" s="76"/>
      <c r="I365" s="7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s="77" customFormat="1" ht="14.25" x14ac:dyDescent="0.2">
      <c r="A366" s="75"/>
      <c r="B366" s="76"/>
      <c r="C366" s="76"/>
      <c r="D366" s="76"/>
      <c r="E366" s="76"/>
      <c r="F366" s="75"/>
      <c r="G366" s="76"/>
      <c r="H366" s="76"/>
      <c r="I366" s="7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s="77" customFormat="1" ht="14.25" x14ac:dyDescent="0.2">
      <c r="A367" s="75"/>
      <c r="B367" s="76"/>
      <c r="C367" s="76"/>
      <c r="D367" s="76"/>
      <c r="E367" s="76"/>
      <c r="F367" s="75"/>
      <c r="G367" s="76"/>
      <c r="H367" s="76"/>
      <c r="I367" s="7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s="77" customFormat="1" ht="14.25" x14ac:dyDescent="0.2">
      <c r="A368" s="75"/>
      <c r="B368" s="76"/>
      <c r="C368" s="76"/>
      <c r="D368" s="76"/>
      <c r="E368" s="76"/>
      <c r="F368" s="75"/>
      <c r="G368" s="76"/>
      <c r="H368" s="76"/>
      <c r="I368" s="7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s="77" customFormat="1" ht="14.25" x14ac:dyDescent="0.2">
      <c r="A369" s="75"/>
      <c r="B369" s="76"/>
      <c r="C369" s="76"/>
      <c r="D369" s="76"/>
      <c r="E369" s="76"/>
      <c r="F369" s="75"/>
      <c r="G369" s="76"/>
      <c r="H369" s="76"/>
      <c r="I369" s="7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s="77" customFormat="1" ht="14.25" x14ac:dyDescent="0.2">
      <c r="A370" s="75"/>
      <c r="B370" s="76"/>
      <c r="C370" s="76"/>
      <c r="D370" s="76"/>
      <c r="E370" s="76"/>
      <c r="F370" s="75"/>
      <c r="G370" s="76"/>
      <c r="H370" s="76"/>
      <c r="I370" s="7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s="77" customFormat="1" ht="14.25" x14ac:dyDescent="0.2">
      <c r="A371" s="75"/>
      <c r="B371" s="76"/>
      <c r="C371" s="76"/>
      <c r="D371" s="76"/>
      <c r="E371" s="76"/>
      <c r="F371" s="75"/>
      <c r="G371" s="76"/>
      <c r="H371" s="76"/>
      <c r="I371" s="7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s="77" customFormat="1" ht="14.25" x14ac:dyDescent="0.2">
      <c r="A372" s="75"/>
      <c r="B372" s="76"/>
      <c r="C372" s="76"/>
      <c r="D372" s="76"/>
      <c r="E372" s="76"/>
      <c r="F372" s="75"/>
      <c r="G372" s="76"/>
      <c r="H372" s="76"/>
      <c r="I372" s="7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s="77" customFormat="1" ht="14.25" x14ac:dyDescent="0.2">
      <c r="A373" s="75"/>
      <c r="B373" s="76"/>
      <c r="C373" s="76"/>
      <c r="D373" s="76"/>
      <c r="E373" s="76"/>
      <c r="F373" s="75"/>
      <c r="G373" s="76"/>
      <c r="H373" s="76"/>
      <c r="I373" s="7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s="77" customFormat="1" ht="14.25" x14ac:dyDescent="0.2">
      <c r="A374" s="75"/>
      <c r="B374" s="76"/>
      <c r="C374" s="76"/>
      <c r="D374" s="76"/>
      <c r="E374" s="76"/>
      <c r="F374" s="75"/>
      <c r="G374" s="76"/>
      <c r="H374" s="76"/>
      <c r="I374" s="7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s="77" customFormat="1" ht="14.25" x14ac:dyDescent="0.2">
      <c r="A375" s="75"/>
      <c r="B375" s="76"/>
      <c r="C375" s="76"/>
      <c r="D375" s="76"/>
      <c r="E375" s="76"/>
      <c r="F375" s="75"/>
      <c r="G375" s="76"/>
      <c r="H375" s="76"/>
      <c r="I375" s="7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s="77" customFormat="1" ht="14.25" x14ac:dyDescent="0.2">
      <c r="A376" s="2"/>
      <c r="F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s="77" customFormat="1" ht="14.25" x14ac:dyDescent="0.2">
      <c r="A377" s="2"/>
      <c r="F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s="77" customFormat="1" ht="14.25" x14ac:dyDescent="0.2">
      <c r="A378" s="2"/>
      <c r="F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s="77" customFormat="1" ht="14.25" x14ac:dyDescent="0.2">
      <c r="A379" s="2"/>
      <c r="F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s="77" customFormat="1" ht="14.25" x14ac:dyDescent="0.2">
      <c r="A380" s="2"/>
      <c r="F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s="77" customFormat="1" ht="14.25" x14ac:dyDescent="0.2">
      <c r="A381" s="2"/>
      <c r="F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s="77" customFormat="1" ht="14.25" x14ac:dyDescent="0.2">
      <c r="A382" s="2"/>
      <c r="F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s="77" customFormat="1" ht="14.25" x14ac:dyDescent="0.2">
      <c r="A383" s="2"/>
      <c r="F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s="77" customFormat="1" ht="14.25" x14ac:dyDescent="0.2">
      <c r="A384" s="2"/>
      <c r="F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</sheetData>
  <mergeCells count="76">
    <mergeCell ref="A97:I97"/>
    <mergeCell ref="A1:J1"/>
    <mergeCell ref="A2:J2"/>
    <mergeCell ref="A3:J3"/>
    <mergeCell ref="B4:J4"/>
    <mergeCell ref="A5:J5"/>
    <mergeCell ref="A154:F154"/>
    <mergeCell ref="A113:I113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166:F166"/>
    <mergeCell ref="A155:F155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78:F178"/>
    <mergeCell ref="A167:F167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90:F190"/>
    <mergeCell ref="A179:F179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202:F202"/>
    <mergeCell ref="A191:F191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209:F209"/>
    <mergeCell ref="A210:F210"/>
    <mergeCell ref="A211:F211"/>
    <mergeCell ref="A212:F212"/>
    <mergeCell ref="A203:F203"/>
    <mergeCell ref="A204:F204"/>
    <mergeCell ref="A205:F205"/>
    <mergeCell ref="A206:F206"/>
    <mergeCell ref="A207:F207"/>
    <mergeCell ref="A208:F208"/>
  </mergeCells>
  <dataValidations count="1">
    <dataValidation type="list" allowBlank="1" sqref="D115:D131 D7:D82 D99:D104" xr:uid="{C1AFD7BB-2F89-4A5B-A1F2-A585F4DE20D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86842-C86E-46D5-B0CB-126097608A6B}">
  <dimension ref="A1:AD1032"/>
  <sheetViews>
    <sheetView topLeftCell="A136" zoomScale="80" zoomScaleNormal="80" workbookViewId="0">
      <selection activeCell="H147" sqref="H147"/>
    </sheetView>
  </sheetViews>
  <sheetFormatPr defaultColWidth="12.625" defaultRowHeight="15" customHeight="1" x14ac:dyDescent="0.2"/>
  <cols>
    <col min="1" max="1" width="70.5" style="2" bestFit="1" customWidth="1"/>
    <col min="2" max="2" width="9.5" style="77" bestFit="1" customWidth="1"/>
    <col min="3" max="3" width="11.75" style="77" bestFit="1" customWidth="1"/>
    <col min="4" max="4" width="10.75" style="77" customWidth="1"/>
    <col min="5" max="5" width="6.875" style="77" customWidth="1"/>
    <col min="6" max="6" width="52.875" style="2" customWidth="1"/>
    <col min="7" max="7" width="11.875" style="77" customWidth="1"/>
    <col min="8" max="10" width="13.625" style="77" customWidth="1"/>
    <col min="11" max="16" width="8" style="2" customWidth="1"/>
    <col min="17" max="17" width="43.875" style="2" customWidth="1"/>
    <col min="18" max="30" width="8" style="2" customWidth="1"/>
    <col min="31" max="16384" width="12.625" style="2"/>
  </cols>
  <sheetData>
    <row r="1" spans="1:30" ht="18" customHeight="1" x14ac:dyDescent="0.2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18" customHeight="1" x14ac:dyDescent="0.2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10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18" customHeight="1" x14ac:dyDescent="0.2">
      <c r="A3" s="101" t="s">
        <v>2</v>
      </c>
      <c r="B3" s="102"/>
      <c r="C3" s="102"/>
      <c r="D3" s="102"/>
      <c r="E3" s="102"/>
      <c r="F3" s="102"/>
      <c r="G3" s="102"/>
      <c r="H3" s="102"/>
      <c r="I3" s="102"/>
      <c r="J3" s="10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4"/>
    </row>
    <row r="4" spans="1:30" ht="35.1" customHeight="1" x14ac:dyDescent="0.2">
      <c r="A4" s="5" t="s">
        <v>355</v>
      </c>
      <c r="B4" s="104" t="s">
        <v>4</v>
      </c>
      <c r="C4" s="81"/>
      <c r="D4" s="81"/>
      <c r="E4" s="81"/>
      <c r="F4" s="81"/>
      <c r="G4" s="81"/>
      <c r="H4" s="81"/>
      <c r="I4" s="81"/>
      <c r="J4" s="82"/>
      <c r="K4" s="6"/>
    </row>
    <row r="5" spans="1:30" ht="35.1" customHeight="1" x14ac:dyDescent="0.2">
      <c r="A5" s="105" t="s">
        <v>5</v>
      </c>
      <c r="B5" s="106"/>
      <c r="C5" s="106"/>
      <c r="D5" s="106"/>
      <c r="E5" s="106"/>
      <c r="F5" s="106"/>
      <c r="G5" s="106"/>
      <c r="H5" s="106"/>
      <c r="I5" s="106"/>
      <c r="J5" s="107"/>
      <c r="K5" s="7"/>
      <c r="L5" s="8"/>
      <c r="M5" s="8"/>
      <c r="N5" s="8"/>
      <c r="O5" s="8"/>
      <c r="P5" s="8"/>
      <c r="Q5" s="8"/>
    </row>
    <row r="6" spans="1:30" ht="35.1" customHeight="1" x14ac:dyDescent="0.2">
      <c r="A6" s="9" t="s">
        <v>6</v>
      </c>
      <c r="B6" s="10" t="s">
        <v>7</v>
      </c>
      <c r="C6" s="10" t="s">
        <v>8</v>
      </c>
      <c r="D6" s="10" t="s">
        <v>9</v>
      </c>
      <c r="E6" s="10" t="s">
        <v>10</v>
      </c>
      <c r="F6" s="11" t="s">
        <v>11</v>
      </c>
      <c r="G6" s="10" t="s">
        <v>12</v>
      </c>
      <c r="H6" s="10" t="s">
        <v>13</v>
      </c>
      <c r="I6" s="10" t="s">
        <v>14</v>
      </c>
      <c r="J6" s="12" t="s">
        <v>15</v>
      </c>
      <c r="K6" s="7"/>
      <c r="L6" s="13"/>
      <c r="M6" s="13"/>
      <c r="N6" s="13"/>
      <c r="O6" s="13"/>
      <c r="P6" s="13"/>
      <c r="Q6" s="13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18" customHeight="1" x14ac:dyDescent="0.2">
      <c r="A7" s="15" t="s">
        <v>16</v>
      </c>
      <c r="B7" s="16" t="s">
        <v>17</v>
      </c>
      <c r="C7" s="17"/>
      <c r="D7" s="17" t="s">
        <v>28</v>
      </c>
      <c r="E7" s="18">
        <v>1</v>
      </c>
      <c r="F7" s="19" t="s">
        <v>350</v>
      </c>
      <c r="G7" s="20">
        <v>0</v>
      </c>
      <c r="H7" s="20">
        <v>0</v>
      </c>
      <c r="I7" s="20">
        <v>18000</v>
      </c>
      <c r="J7" s="21">
        <f t="shared" ref="J7:J70" si="0">SUM(G7:I7)</f>
        <v>18000</v>
      </c>
      <c r="K7" s="22"/>
      <c r="L7" s="22"/>
      <c r="M7" s="22"/>
      <c r="N7" s="22"/>
      <c r="O7" s="22"/>
      <c r="P7" s="22"/>
      <c r="Q7" s="22"/>
      <c r="R7" s="23"/>
      <c r="S7" s="23"/>
      <c r="T7" s="23"/>
      <c r="U7" s="23"/>
      <c r="V7" s="23"/>
      <c r="W7" s="23"/>
      <c r="X7" s="23"/>
      <c r="Y7" s="23"/>
      <c r="Z7" s="23"/>
      <c r="AA7" s="6"/>
      <c r="AB7" s="6"/>
      <c r="AC7" s="6"/>
      <c r="AD7" s="6"/>
    </row>
    <row r="8" spans="1:30" ht="18" customHeight="1" x14ac:dyDescent="0.2">
      <c r="A8" s="15" t="s">
        <v>20</v>
      </c>
      <c r="B8" s="16" t="s">
        <v>21</v>
      </c>
      <c r="C8" s="17"/>
      <c r="D8" s="17" t="s">
        <v>48</v>
      </c>
      <c r="E8" s="18">
        <v>1</v>
      </c>
      <c r="F8" s="19"/>
      <c r="G8" s="20">
        <v>0</v>
      </c>
      <c r="H8" s="20"/>
      <c r="I8" s="20"/>
      <c r="J8" s="21">
        <f t="shared" si="0"/>
        <v>0</v>
      </c>
      <c r="K8" s="22"/>
      <c r="L8" s="22"/>
      <c r="M8" s="22"/>
      <c r="N8" s="22"/>
      <c r="O8" s="22"/>
      <c r="P8" s="22"/>
      <c r="Q8" s="22"/>
      <c r="R8" s="23"/>
      <c r="S8" s="23"/>
      <c r="T8" s="23"/>
      <c r="U8" s="23"/>
      <c r="V8" s="23"/>
      <c r="W8" s="23"/>
      <c r="X8" s="23"/>
      <c r="Y8" s="23"/>
      <c r="Z8" s="23"/>
      <c r="AA8" s="6"/>
      <c r="AB8" s="6"/>
      <c r="AC8" s="6"/>
      <c r="AD8" s="6"/>
    </row>
    <row r="9" spans="1:30" ht="18" customHeight="1" x14ac:dyDescent="0.2">
      <c r="A9" s="19" t="s">
        <v>24</v>
      </c>
      <c r="B9" s="24" t="s">
        <v>21</v>
      </c>
      <c r="C9" s="24"/>
      <c r="D9" s="24" t="s">
        <v>22</v>
      </c>
      <c r="E9" s="25">
        <v>1</v>
      </c>
      <c r="F9" s="19" t="s">
        <v>25</v>
      </c>
      <c r="G9" s="26">
        <v>0</v>
      </c>
      <c r="H9" s="26">
        <v>2600</v>
      </c>
      <c r="I9" s="26">
        <v>10400</v>
      </c>
      <c r="J9" s="21">
        <f t="shared" si="0"/>
        <v>13000</v>
      </c>
      <c r="K9" s="22"/>
      <c r="L9" s="22"/>
      <c r="M9" s="22"/>
      <c r="N9" s="22"/>
      <c r="O9" s="22"/>
      <c r="P9" s="22"/>
      <c r="Q9" s="22"/>
      <c r="R9" s="23"/>
      <c r="S9" s="23"/>
      <c r="T9" s="23"/>
      <c r="U9" s="23"/>
      <c r="V9" s="23"/>
      <c r="W9" s="23"/>
      <c r="X9" s="23"/>
      <c r="Y9" s="23"/>
      <c r="Z9" s="23"/>
      <c r="AA9" s="6"/>
      <c r="AB9" s="6"/>
      <c r="AC9" s="6"/>
      <c r="AD9" s="6"/>
    </row>
    <row r="10" spans="1:30" ht="18" customHeight="1" x14ac:dyDescent="0.2">
      <c r="A10" s="19" t="s">
        <v>26</v>
      </c>
      <c r="B10" s="24" t="s">
        <v>27</v>
      </c>
      <c r="C10" s="24"/>
      <c r="D10" s="24" t="s">
        <v>28</v>
      </c>
      <c r="E10" s="25">
        <v>1</v>
      </c>
      <c r="F10" s="19" t="s">
        <v>29</v>
      </c>
      <c r="G10" s="26">
        <v>0</v>
      </c>
      <c r="H10" s="26"/>
      <c r="I10" s="26">
        <v>6782.61</v>
      </c>
      <c r="J10" s="21">
        <f t="shared" si="0"/>
        <v>6782.61</v>
      </c>
      <c r="K10" s="22"/>
      <c r="L10" s="22"/>
      <c r="M10" s="22"/>
      <c r="N10" s="22"/>
      <c r="O10" s="22"/>
      <c r="P10" s="22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6"/>
      <c r="AB10" s="6"/>
      <c r="AC10" s="6"/>
      <c r="AD10" s="6"/>
    </row>
    <row r="11" spans="1:30" ht="18" customHeight="1" x14ac:dyDescent="0.2">
      <c r="A11" s="19" t="s">
        <v>30</v>
      </c>
      <c r="B11" s="24" t="s">
        <v>27</v>
      </c>
      <c r="C11" s="24"/>
      <c r="D11" s="24" t="s">
        <v>22</v>
      </c>
      <c r="E11" s="25">
        <v>1</v>
      </c>
      <c r="F11" s="19" t="s">
        <v>31</v>
      </c>
      <c r="G11" s="26">
        <v>0</v>
      </c>
      <c r="H11" s="26">
        <v>1695.65</v>
      </c>
      <c r="I11" s="26">
        <v>6782.61</v>
      </c>
      <c r="J11" s="21">
        <f t="shared" si="0"/>
        <v>8478.26</v>
      </c>
      <c r="K11" s="22"/>
      <c r="L11" s="22"/>
      <c r="M11" s="22"/>
      <c r="N11" s="22"/>
      <c r="O11" s="22"/>
      <c r="P11" s="22"/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6"/>
      <c r="AB11" s="6"/>
      <c r="AC11" s="6"/>
      <c r="AD11" s="6"/>
    </row>
    <row r="12" spans="1:30" ht="18" customHeight="1" x14ac:dyDescent="0.2">
      <c r="A12" s="19" t="s">
        <v>32</v>
      </c>
      <c r="B12" s="24" t="s">
        <v>27</v>
      </c>
      <c r="C12" s="24"/>
      <c r="D12" s="24" t="s">
        <v>22</v>
      </c>
      <c r="E12" s="25">
        <v>1</v>
      </c>
      <c r="F12" s="19" t="s">
        <v>33</v>
      </c>
      <c r="G12" s="26">
        <v>0</v>
      </c>
      <c r="H12" s="26">
        <v>1695.65</v>
      </c>
      <c r="I12" s="26">
        <v>6782.61</v>
      </c>
      <c r="J12" s="21">
        <f t="shared" si="0"/>
        <v>8478.26</v>
      </c>
      <c r="K12" s="22"/>
      <c r="L12" s="22"/>
      <c r="M12" s="22"/>
      <c r="N12" s="22"/>
      <c r="O12" s="22"/>
      <c r="P12" s="22"/>
      <c r="Q12" s="22"/>
      <c r="R12" s="23"/>
      <c r="S12" s="23"/>
      <c r="T12" s="23"/>
      <c r="U12" s="23"/>
      <c r="V12" s="23"/>
      <c r="W12" s="23"/>
      <c r="X12" s="23"/>
      <c r="Y12" s="23"/>
      <c r="Z12" s="23"/>
      <c r="AA12" s="6"/>
      <c r="AB12" s="6"/>
      <c r="AC12" s="6"/>
      <c r="AD12" s="6"/>
    </row>
    <row r="13" spans="1:30" ht="18" customHeight="1" x14ac:dyDescent="0.2">
      <c r="A13" s="19" t="s">
        <v>34</v>
      </c>
      <c r="B13" s="24" t="s">
        <v>27</v>
      </c>
      <c r="C13" s="24"/>
      <c r="D13" s="24" t="s">
        <v>22</v>
      </c>
      <c r="E13" s="25">
        <v>1</v>
      </c>
      <c r="F13" s="19" t="s">
        <v>35</v>
      </c>
      <c r="G13" s="26">
        <v>0</v>
      </c>
      <c r="H13" s="26">
        <v>1695.65</v>
      </c>
      <c r="I13" s="26">
        <v>6782.61</v>
      </c>
      <c r="J13" s="21">
        <f t="shared" si="0"/>
        <v>8478.26</v>
      </c>
      <c r="K13" s="22"/>
      <c r="L13" s="22"/>
      <c r="M13" s="22"/>
      <c r="N13" s="22"/>
      <c r="O13" s="22"/>
      <c r="P13" s="22"/>
      <c r="Q13" s="22"/>
      <c r="R13" s="23"/>
      <c r="S13" s="23"/>
      <c r="T13" s="23"/>
      <c r="U13" s="23"/>
      <c r="V13" s="23"/>
      <c r="W13" s="23"/>
      <c r="X13" s="23"/>
      <c r="Y13" s="23"/>
      <c r="Z13" s="23"/>
      <c r="AA13" s="6"/>
      <c r="AB13" s="6"/>
      <c r="AC13" s="6"/>
      <c r="AD13" s="6"/>
    </row>
    <row r="14" spans="1:30" ht="18" customHeight="1" x14ac:dyDescent="0.2">
      <c r="A14" s="19" t="s">
        <v>36</v>
      </c>
      <c r="B14" s="24" t="s">
        <v>27</v>
      </c>
      <c r="C14" s="24"/>
      <c r="D14" s="24" t="s">
        <v>22</v>
      </c>
      <c r="E14" s="25">
        <v>1</v>
      </c>
      <c r="F14" s="19" t="s">
        <v>37</v>
      </c>
      <c r="G14" s="26">
        <v>0</v>
      </c>
      <c r="H14" s="26">
        <v>1695.65</v>
      </c>
      <c r="I14" s="26">
        <v>6782.61</v>
      </c>
      <c r="J14" s="21">
        <f t="shared" si="0"/>
        <v>8478.26</v>
      </c>
      <c r="K14" s="22"/>
      <c r="L14" s="22"/>
      <c r="M14" s="22"/>
      <c r="N14" s="22"/>
      <c r="O14" s="22"/>
      <c r="P14" s="22"/>
      <c r="Q14" s="22"/>
      <c r="R14" s="23"/>
      <c r="S14" s="23"/>
      <c r="T14" s="23"/>
      <c r="U14" s="23"/>
      <c r="V14" s="23"/>
      <c r="W14" s="23"/>
      <c r="X14" s="23"/>
      <c r="Y14" s="23"/>
      <c r="Z14" s="23"/>
      <c r="AA14" s="6"/>
      <c r="AB14" s="6"/>
      <c r="AC14" s="6"/>
      <c r="AD14" s="6"/>
    </row>
    <row r="15" spans="1:30" ht="18" customHeight="1" x14ac:dyDescent="0.2">
      <c r="A15" s="19" t="s">
        <v>38</v>
      </c>
      <c r="B15" s="24" t="s">
        <v>39</v>
      </c>
      <c r="C15" s="24"/>
      <c r="D15" s="24" t="s">
        <v>22</v>
      </c>
      <c r="E15" s="25">
        <v>1</v>
      </c>
      <c r="F15" s="19" t="s">
        <v>40</v>
      </c>
      <c r="G15" s="26">
        <v>0</v>
      </c>
      <c r="H15" s="26">
        <v>1425.9</v>
      </c>
      <c r="I15" s="26">
        <v>5703.56</v>
      </c>
      <c r="J15" s="21">
        <f t="shared" si="0"/>
        <v>7129.4600000000009</v>
      </c>
      <c r="K15" s="22"/>
      <c r="L15" s="22"/>
      <c r="M15" s="22"/>
      <c r="N15" s="22"/>
      <c r="O15" s="22"/>
      <c r="P15" s="22"/>
      <c r="Q15" s="22"/>
      <c r="R15" s="23"/>
      <c r="S15" s="23"/>
      <c r="T15" s="23"/>
      <c r="U15" s="23"/>
      <c r="V15" s="23"/>
      <c r="W15" s="23"/>
      <c r="X15" s="23"/>
      <c r="Y15" s="23"/>
      <c r="Z15" s="23"/>
      <c r="AA15" s="6"/>
      <c r="AB15" s="6"/>
      <c r="AC15" s="6"/>
      <c r="AD15" s="6"/>
    </row>
    <row r="16" spans="1:30" ht="18" customHeight="1" x14ac:dyDescent="0.2">
      <c r="A16" s="19" t="s">
        <v>41</v>
      </c>
      <c r="B16" s="24" t="s">
        <v>39</v>
      </c>
      <c r="C16" s="24"/>
      <c r="D16" s="24" t="s">
        <v>22</v>
      </c>
      <c r="E16" s="25">
        <v>1</v>
      </c>
      <c r="F16" s="19" t="s">
        <v>42</v>
      </c>
      <c r="G16" s="26">
        <v>0</v>
      </c>
      <c r="H16" s="26">
        <v>1425.9</v>
      </c>
      <c r="I16" s="26">
        <v>5703.58</v>
      </c>
      <c r="J16" s="21">
        <f t="shared" si="0"/>
        <v>7129.48</v>
      </c>
      <c r="K16" s="22"/>
      <c r="L16" s="22"/>
      <c r="M16" s="22"/>
      <c r="N16" s="22"/>
      <c r="O16" s="22"/>
      <c r="P16" s="22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6"/>
      <c r="AB16" s="6"/>
      <c r="AC16" s="6"/>
      <c r="AD16" s="6"/>
    </row>
    <row r="17" spans="1:30" ht="18" customHeight="1" x14ac:dyDescent="0.2">
      <c r="A17" s="19" t="s">
        <v>43</v>
      </c>
      <c r="B17" s="24" t="s">
        <v>39</v>
      </c>
      <c r="C17" s="24"/>
      <c r="D17" s="24" t="s">
        <v>22</v>
      </c>
      <c r="E17" s="25">
        <v>1</v>
      </c>
      <c r="F17" s="19" t="s">
        <v>44</v>
      </c>
      <c r="G17" s="26">
        <v>0</v>
      </c>
      <c r="H17" s="26">
        <v>1425.9</v>
      </c>
      <c r="I17" s="26">
        <v>5703.56</v>
      </c>
      <c r="J17" s="21">
        <f t="shared" si="0"/>
        <v>7129.4600000000009</v>
      </c>
      <c r="K17" s="22"/>
      <c r="L17" s="22"/>
      <c r="M17" s="22"/>
      <c r="N17" s="22"/>
      <c r="O17" s="22"/>
      <c r="P17" s="22"/>
      <c r="Q17" s="22"/>
      <c r="R17" s="23"/>
      <c r="S17" s="23"/>
      <c r="T17" s="23"/>
      <c r="U17" s="23"/>
      <c r="V17" s="23"/>
      <c r="W17" s="23"/>
      <c r="X17" s="23"/>
      <c r="Y17" s="23"/>
      <c r="Z17" s="23"/>
      <c r="AA17" s="6"/>
      <c r="AB17" s="6"/>
      <c r="AC17" s="6"/>
      <c r="AD17" s="6"/>
    </row>
    <row r="18" spans="1:30" ht="18" customHeight="1" x14ac:dyDescent="0.2">
      <c r="A18" s="19" t="s">
        <v>45</v>
      </c>
      <c r="B18" s="24" t="s">
        <v>39</v>
      </c>
      <c r="C18" s="24"/>
      <c r="D18" s="24" t="s">
        <v>22</v>
      </c>
      <c r="E18" s="25">
        <v>1</v>
      </c>
      <c r="F18" s="19" t="s">
        <v>46</v>
      </c>
      <c r="G18" s="26">
        <v>0</v>
      </c>
      <c r="H18" s="26">
        <v>1425.9</v>
      </c>
      <c r="I18" s="26">
        <v>5703.56</v>
      </c>
      <c r="J18" s="21">
        <f t="shared" si="0"/>
        <v>7129.4600000000009</v>
      </c>
      <c r="K18" s="22"/>
      <c r="L18" s="22"/>
      <c r="M18" s="22"/>
      <c r="N18" s="22"/>
      <c r="O18" s="22"/>
      <c r="P18" s="22"/>
      <c r="Q18" s="22"/>
      <c r="R18" s="23"/>
      <c r="S18" s="23"/>
      <c r="T18" s="23"/>
      <c r="U18" s="23"/>
      <c r="V18" s="23"/>
      <c r="W18" s="23"/>
      <c r="X18" s="23"/>
      <c r="Y18" s="23"/>
      <c r="Z18" s="23"/>
      <c r="AA18" s="6"/>
      <c r="AB18" s="6"/>
      <c r="AC18" s="6"/>
      <c r="AD18" s="6"/>
    </row>
    <row r="19" spans="1:30" ht="18" customHeight="1" x14ac:dyDescent="0.2">
      <c r="A19" s="19" t="s">
        <v>47</v>
      </c>
      <c r="B19" s="24" t="s">
        <v>39</v>
      </c>
      <c r="C19" s="24"/>
      <c r="D19" s="24" t="s">
        <v>48</v>
      </c>
      <c r="E19" s="25">
        <v>1</v>
      </c>
      <c r="F19" s="19"/>
      <c r="G19" s="26">
        <v>0</v>
      </c>
      <c r="H19" s="26"/>
      <c r="I19" s="26"/>
      <c r="J19" s="21">
        <f t="shared" si="0"/>
        <v>0</v>
      </c>
      <c r="K19" s="22"/>
      <c r="L19" s="22"/>
      <c r="M19" s="22"/>
      <c r="N19" s="22"/>
      <c r="O19" s="22"/>
      <c r="P19" s="22"/>
      <c r="Q19" s="22"/>
      <c r="R19" s="23"/>
      <c r="S19" s="23"/>
      <c r="T19" s="23"/>
      <c r="U19" s="23"/>
      <c r="V19" s="23"/>
      <c r="W19" s="23"/>
      <c r="X19" s="23"/>
      <c r="Y19" s="23"/>
      <c r="Z19" s="23"/>
      <c r="AA19" s="6"/>
      <c r="AB19" s="6"/>
      <c r="AC19" s="6"/>
      <c r="AD19" s="6"/>
    </row>
    <row r="20" spans="1:30" ht="18" customHeight="1" x14ac:dyDescent="0.2">
      <c r="A20" s="19" t="s">
        <v>49</v>
      </c>
      <c r="B20" s="24" t="s">
        <v>39</v>
      </c>
      <c r="C20" s="24"/>
      <c r="D20" s="24" t="s">
        <v>22</v>
      </c>
      <c r="E20" s="25">
        <v>1</v>
      </c>
      <c r="F20" s="19" t="s">
        <v>50</v>
      </c>
      <c r="G20" s="26">
        <v>0</v>
      </c>
      <c r="H20" s="26">
        <v>1425.9</v>
      </c>
      <c r="I20" s="26">
        <v>5703.56</v>
      </c>
      <c r="J20" s="21">
        <f t="shared" si="0"/>
        <v>7129.4600000000009</v>
      </c>
      <c r="K20" s="22"/>
      <c r="L20" s="22"/>
      <c r="M20" s="22"/>
      <c r="N20" s="22"/>
      <c r="O20" s="22"/>
      <c r="P20" s="22"/>
      <c r="Q20" s="22"/>
      <c r="R20" s="23"/>
      <c r="S20" s="23"/>
      <c r="T20" s="23"/>
      <c r="U20" s="23"/>
      <c r="V20" s="23"/>
      <c r="W20" s="23"/>
      <c r="X20" s="23"/>
      <c r="Y20" s="23"/>
      <c r="Z20" s="23"/>
      <c r="AA20" s="6"/>
      <c r="AB20" s="6"/>
      <c r="AC20" s="6"/>
      <c r="AD20" s="6"/>
    </row>
    <row r="21" spans="1:30" ht="18" customHeight="1" x14ac:dyDescent="0.2">
      <c r="A21" s="19" t="s">
        <v>51</v>
      </c>
      <c r="B21" s="24" t="s">
        <v>39</v>
      </c>
      <c r="C21" s="24"/>
      <c r="D21" s="24" t="s">
        <v>48</v>
      </c>
      <c r="E21" s="25">
        <v>1</v>
      </c>
      <c r="F21" s="19"/>
      <c r="G21" s="26">
        <v>0</v>
      </c>
      <c r="H21" s="26"/>
      <c r="I21" s="26"/>
      <c r="J21" s="21">
        <f t="shared" si="0"/>
        <v>0</v>
      </c>
      <c r="K21" s="22"/>
      <c r="L21" s="22"/>
      <c r="M21" s="22"/>
      <c r="N21" s="22"/>
      <c r="O21" s="22"/>
      <c r="P21" s="22"/>
      <c r="Q21" s="22"/>
      <c r="R21" s="23"/>
      <c r="S21" s="23"/>
      <c r="T21" s="23"/>
      <c r="U21" s="23"/>
      <c r="V21" s="23"/>
      <c r="W21" s="23"/>
      <c r="X21" s="23"/>
      <c r="Y21" s="23"/>
      <c r="Z21" s="23"/>
      <c r="AA21" s="6"/>
      <c r="AB21" s="6"/>
      <c r="AC21" s="6"/>
      <c r="AD21" s="6"/>
    </row>
    <row r="22" spans="1:30" ht="18" customHeight="1" x14ac:dyDescent="0.2">
      <c r="A22" s="27" t="s">
        <v>52</v>
      </c>
      <c r="B22" s="24" t="s">
        <v>53</v>
      </c>
      <c r="C22" s="24"/>
      <c r="D22" s="24" t="s">
        <v>22</v>
      </c>
      <c r="E22" s="25">
        <v>1</v>
      </c>
      <c r="F22" s="19" t="s">
        <v>54</v>
      </c>
      <c r="G22" s="26">
        <v>0</v>
      </c>
      <c r="H22" s="28">
        <v>1310.28</v>
      </c>
      <c r="I22" s="28">
        <v>5241.1099999999997</v>
      </c>
      <c r="J22" s="21">
        <f t="shared" si="0"/>
        <v>6551.3899999999994</v>
      </c>
      <c r="K22" s="22"/>
      <c r="L22" s="22"/>
      <c r="M22" s="22"/>
      <c r="N22" s="22"/>
      <c r="O22" s="22"/>
      <c r="P22" s="22"/>
      <c r="Q22" s="22"/>
      <c r="R22" s="23"/>
      <c r="S22" s="23"/>
      <c r="T22" s="23"/>
      <c r="U22" s="23"/>
      <c r="V22" s="23"/>
      <c r="W22" s="23"/>
      <c r="X22" s="23"/>
      <c r="Y22" s="23"/>
      <c r="Z22" s="23"/>
      <c r="AA22" s="6"/>
      <c r="AB22" s="6"/>
      <c r="AC22" s="6"/>
      <c r="AD22" s="6"/>
    </row>
    <row r="23" spans="1:30" ht="18" customHeight="1" x14ac:dyDescent="0.2">
      <c r="A23" s="19" t="s">
        <v>55</v>
      </c>
      <c r="B23" s="24" t="s">
        <v>53</v>
      </c>
      <c r="C23" s="24"/>
      <c r="D23" s="24" t="s">
        <v>22</v>
      </c>
      <c r="E23" s="25">
        <v>1</v>
      </c>
      <c r="F23" s="19" t="s">
        <v>56</v>
      </c>
      <c r="G23" s="26">
        <v>0</v>
      </c>
      <c r="H23" s="28">
        <v>1310.28</v>
      </c>
      <c r="I23" s="28">
        <v>5241.1099999999997</v>
      </c>
      <c r="J23" s="21">
        <f t="shared" si="0"/>
        <v>6551.3899999999994</v>
      </c>
      <c r="K23" s="22"/>
      <c r="L23" s="22"/>
      <c r="M23" s="22"/>
      <c r="N23" s="22"/>
      <c r="O23" s="22"/>
      <c r="P23" s="22"/>
      <c r="Q23" s="22"/>
      <c r="R23" s="23"/>
      <c r="S23" s="23"/>
      <c r="T23" s="23"/>
      <c r="U23" s="23"/>
      <c r="V23" s="23"/>
      <c r="W23" s="23"/>
      <c r="X23" s="23"/>
      <c r="Y23" s="23"/>
      <c r="Z23" s="23"/>
      <c r="AA23" s="6"/>
      <c r="AB23" s="6"/>
      <c r="AC23" s="6"/>
      <c r="AD23" s="6"/>
    </row>
    <row r="24" spans="1:30" ht="18" customHeight="1" x14ac:dyDescent="0.2">
      <c r="A24" s="19" t="s">
        <v>57</v>
      </c>
      <c r="B24" s="24" t="s">
        <v>53</v>
      </c>
      <c r="C24" s="24"/>
      <c r="D24" s="24" t="s">
        <v>48</v>
      </c>
      <c r="E24" s="25">
        <v>1</v>
      </c>
      <c r="F24" s="19"/>
      <c r="G24" s="26">
        <v>0</v>
      </c>
      <c r="H24" s="28"/>
      <c r="I24" s="28"/>
      <c r="J24" s="21">
        <f t="shared" si="0"/>
        <v>0</v>
      </c>
      <c r="K24" s="22"/>
      <c r="L24" s="22"/>
      <c r="M24" s="22"/>
      <c r="N24" s="22"/>
      <c r="O24" s="22"/>
      <c r="P24" s="22"/>
      <c r="Q24" s="22"/>
      <c r="R24" s="23"/>
      <c r="S24" s="23"/>
      <c r="T24" s="23"/>
      <c r="U24" s="23"/>
      <c r="V24" s="23"/>
      <c r="W24" s="23"/>
      <c r="X24" s="23"/>
      <c r="Y24" s="23"/>
      <c r="Z24" s="23"/>
      <c r="AA24" s="6"/>
      <c r="AB24" s="6"/>
      <c r="AC24" s="6"/>
      <c r="AD24" s="6"/>
    </row>
    <row r="25" spans="1:30" ht="18" customHeight="1" x14ac:dyDescent="0.2">
      <c r="A25" s="19" t="s">
        <v>58</v>
      </c>
      <c r="B25" s="24" t="s">
        <v>53</v>
      </c>
      <c r="C25" s="24"/>
      <c r="D25" s="24" t="s">
        <v>48</v>
      </c>
      <c r="E25" s="25">
        <v>1</v>
      </c>
      <c r="F25" s="19"/>
      <c r="G25" s="26">
        <v>0</v>
      </c>
      <c r="H25" s="28"/>
      <c r="I25" s="28"/>
      <c r="J25" s="21">
        <f t="shared" si="0"/>
        <v>0</v>
      </c>
      <c r="K25" s="22"/>
      <c r="L25" s="22"/>
      <c r="M25" s="22"/>
      <c r="N25" s="22"/>
      <c r="O25" s="22"/>
      <c r="P25" s="22"/>
      <c r="Q25" s="22"/>
      <c r="R25" s="23"/>
      <c r="S25" s="23"/>
      <c r="T25" s="23"/>
      <c r="U25" s="23"/>
      <c r="V25" s="23"/>
      <c r="W25" s="23"/>
      <c r="X25" s="23"/>
      <c r="Y25" s="23"/>
      <c r="Z25" s="23"/>
      <c r="AA25" s="6"/>
      <c r="AB25" s="6"/>
      <c r="AC25" s="6"/>
      <c r="AD25" s="6"/>
    </row>
    <row r="26" spans="1:30" ht="18" customHeight="1" x14ac:dyDescent="0.2">
      <c r="A26" s="19" t="s">
        <v>59</v>
      </c>
      <c r="B26" s="24" t="s">
        <v>53</v>
      </c>
      <c r="C26" s="24"/>
      <c r="D26" s="24" t="s">
        <v>22</v>
      </c>
      <c r="E26" s="25">
        <v>1</v>
      </c>
      <c r="F26" s="19" t="s">
        <v>60</v>
      </c>
      <c r="G26" s="26">
        <v>0</v>
      </c>
      <c r="H26" s="28">
        <v>1310.28</v>
      </c>
      <c r="I26" s="28">
        <v>5241.1099999999997</v>
      </c>
      <c r="J26" s="21">
        <f t="shared" si="0"/>
        <v>6551.3899999999994</v>
      </c>
      <c r="K26" s="22"/>
      <c r="L26" s="22"/>
      <c r="M26" s="22"/>
      <c r="N26" s="22"/>
      <c r="O26" s="22"/>
      <c r="P26" s="22"/>
      <c r="Q26" s="22"/>
      <c r="R26" s="23"/>
      <c r="S26" s="23"/>
      <c r="T26" s="23"/>
      <c r="U26" s="23"/>
      <c r="V26" s="23"/>
      <c r="W26" s="23"/>
      <c r="X26" s="23"/>
      <c r="Y26" s="23"/>
      <c r="Z26" s="23"/>
      <c r="AA26" s="6"/>
      <c r="AB26" s="6"/>
      <c r="AC26" s="6"/>
      <c r="AD26" s="6"/>
    </row>
    <row r="27" spans="1:30" ht="18" customHeight="1" x14ac:dyDescent="0.2">
      <c r="A27" s="19" t="s">
        <v>61</v>
      </c>
      <c r="B27" s="24" t="s">
        <v>53</v>
      </c>
      <c r="C27" s="24"/>
      <c r="D27" s="24" t="s">
        <v>22</v>
      </c>
      <c r="E27" s="25">
        <v>1</v>
      </c>
      <c r="F27" s="19" t="s">
        <v>62</v>
      </c>
      <c r="G27" s="26">
        <v>0</v>
      </c>
      <c r="H27" s="28">
        <v>1310.28</v>
      </c>
      <c r="I27" s="28">
        <v>5241.1099999999997</v>
      </c>
      <c r="J27" s="21">
        <f t="shared" si="0"/>
        <v>6551.3899999999994</v>
      </c>
      <c r="K27" s="22"/>
      <c r="L27" s="22"/>
      <c r="M27" s="22"/>
      <c r="N27" s="22"/>
      <c r="O27" s="22"/>
      <c r="P27" s="22"/>
      <c r="Q27" s="22"/>
      <c r="R27" s="23"/>
      <c r="S27" s="23"/>
      <c r="T27" s="23"/>
      <c r="U27" s="23"/>
      <c r="V27" s="23"/>
      <c r="W27" s="23"/>
      <c r="X27" s="23"/>
      <c r="Y27" s="23"/>
      <c r="Z27" s="23"/>
      <c r="AA27" s="6"/>
      <c r="AB27" s="6"/>
      <c r="AC27" s="6"/>
      <c r="AD27" s="6"/>
    </row>
    <row r="28" spans="1:30" ht="18" customHeight="1" x14ac:dyDescent="0.2">
      <c r="A28" s="19" t="s">
        <v>63</v>
      </c>
      <c r="B28" s="24" t="s">
        <v>53</v>
      </c>
      <c r="C28" s="24"/>
      <c r="D28" s="24" t="s">
        <v>48</v>
      </c>
      <c r="E28" s="25">
        <v>1</v>
      </c>
      <c r="F28" s="29"/>
      <c r="G28" s="26">
        <v>0</v>
      </c>
      <c r="H28" s="28"/>
      <c r="I28" s="28"/>
      <c r="J28" s="21">
        <f t="shared" si="0"/>
        <v>0</v>
      </c>
      <c r="K28" s="22"/>
      <c r="L28" s="22"/>
      <c r="M28" s="22"/>
      <c r="N28" s="22"/>
      <c r="O28" s="22"/>
      <c r="P28" s="22"/>
      <c r="Q28" s="22"/>
      <c r="R28" s="23"/>
      <c r="S28" s="23"/>
      <c r="T28" s="23"/>
      <c r="U28" s="23"/>
      <c r="V28" s="23"/>
      <c r="W28" s="23"/>
      <c r="X28" s="23"/>
      <c r="Y28" s="23"/>
      <c r="Z28" s="23"/>
      <c r="AA28" s="6"/>
      <c r="AB28" s="6"/>
      <c r="AC28" s="6"/>
      <c r="AD28" s="6"/>
    </row>
    <row r="29" spans="1:30" ht="18" customHeight="1" x14ac:dyDescent="0.2">
      <c r="A29" s="19" t="s">
        <v>64</v>
      </c>
      <c r="B29" s="24" t="s">
        <v>53</v>
      </c>
      <c r="C29" s="24"/>
      <c r="D29" s="24" t="s">
        <v>22</v>
      </c>
      <c r="E29" s="25">
        <v>1</v>
      </c>
      <c r="F29" s="19" t="s">
        <v>65</v>
      </c>
      <c r="G29" s="26">
        <v>0</v>
      </c>
      <c r="H29" s="28">
        <v>1310.28</v>
      </c>
      <c r="I29" s="28">
        <v>5241.1099999999997</v>
      </c>
      <c r="J29" s="21">
        <f t="shared" si="0"/>
        <v>6551.3899999999994</v>
      </c>
      <c r="K29" s="22"/>
      <c r="L29" s="22"/>
      <c r="M29" s="22"/>
      <c r="N29" s="22"/>
      <c r="O29" s="22"/>
      <c r="P29" s="22"/>
      <c r="Q29" s="22"/>
      <c r="R29" s="23"/>
      <c r="S29" s="23"/>
      <c r="T29" s="23"/>
      <c r="U29" s="23"/>
      <c r="V29" s="23"/>
      <c r="W29" s="23"/>
      <c r="X29" s="23"/>
      <c r="Y29" s="23"/>
      <c r="Z29" s="23"/>
      <c r="AA29" s="6"/>
      <c r="AB29" s="6"/>
      <c r="AC29" s="6"/>
      <c r="AD29" s="6"/>
    </row>
    <row r="30" spans="1:30" ht="18" customHeight="1" x14ac:dyDescent="0.2">
      <c r="A30" s="19" t="s">
        <v>64</v>
      </c>
      <c r="B30" s="24" t="s">
        <v>53</v>
      </c>
      <c r="C30" s="24"/>
      <c r="D30" s="24" t="s">
        <v>22</v>
      </c>
      <c r="E30" s="25">
        <v>1</v>
      </c>
      <c r="F30" s="19" t="s">
        <v>346</v>
      </c>
      <c r="G30" s="26">
        <v>0</v>
      </c>
      <c r="H30" s="28">
        <v>1310.28</v>
      </c>
      <c r="I30" s="28">
        <v>5241.1099999999997</v>
      </c>
      <c r="J30" s="21">
        <f t="shared" si="0"/>
        <v>6551.3899999999994</v>
      </c>
      <c r="K30" s="22"/>
      <c r="L30" s="22"/>
      <c r="M30" s="22"/>
      <c r="N30" s="22"/>
      <c r="O30" s="22"/>
      <c r="P30" s="22"/>
      <c r="Q30" s="22"/>
      <c r="R30" s="23"/>
      <c r="S30" s="23"/>
      <c r="T30" s="23"/>
      <c r="U30" s="23"/>
      <c r="V30" s="23"/>
      <c r="W30" s="23"/>
      <c r="X30" s="23"/>
      <c r="Y30" s="23"/>
      <c r="Z30" s="23"/>
      <c r="AA30" s="6"/>
      <c r="AB30" s="6"/>
      <c r="AC30" s="6"/>
      <c r="AD30" s="6"/>
    </row>
    <row r="31" spans="1:30" ht="18" customHeight="1" x14ac:dyDescent="0.2">
      <c r="A31" s="19" t="s">
        <v>66</v>
      </c>
      <c r="B31" s="24" t="s">
        <v>53</v>
      </c>
      <c r="C31" s="24"/>
      <c r="D31" s="24" t="s">
        <v>48</v>
      </c>
      <c r="E31" s="25">
        <v>1</v>
      </c>
      <c r="F31" s="19"/>
      <c r="G31" s="26">
        <v>0</v>
      </c>
      <c r="H31" s="28">
        <v>1310.28</v>
      </c>
      <c r="I31" s="28">
        <v>5241.1099999999997</v>
      </c>
      <c r="J31" s="21">
        <f t="shared" si="0"/>
        <v>6551.3899999999994</v>
      </c>
      <c r="K31" s="22"/>
      <c r="L31" s="22"/>
      <c r="M31" s="22"/>
      <c r="N31" s="22"/>
      <c r="O31" s="22"/>
      <c r="P31" s="22"/>
      <c r="Q31" s="22"/>
      <c r="R31" s="23"/>
      <c r="S31" s="23"/>
      <c r="T31" s="23"/>
      <c r="U31" s="23"/>
      <c r="V31" s="23"/>
      <c r="W31" s="23"/>
      <c r="X31" s="23"/>
      <c r="Y31" s="23"/>
      <c r="Z31" s="23"/>
      <c r="AA31" s="6"/>
      <c r="AB31" s="6"/>
      <c r="AC31" s="6"/>
      <c r="AD31" s="6"/>
    </row>
    <row r="32" spans="1:30" ht="18" customHeight="1" x14ac:dyDescent="0.2">
      <c r="A32" s="19" t="s">
        <v>67</v>
      </c>
      <c r="B32" s="24" t="s">
        <v>53</v>
      </c>
      <c r="C32" s="24"/>
      <c r="D32" s="24" t="s">
        <v>22</v>
      </c>
      <c r="E32" s="25">
        <v>1</v>
      </c>
      <c r="F32" s="19" t="s">
        <v>68</v>
      </c>
      <c r="G32" s="26">
        <v>0</v>
      </c>
      <c r="H32" s="28">
        <v>1310.28</v>
      </c>
      <c r="I32" s="28">
        <v>5241.1099999999997</v>
      </c>
      <c r="J32" s="21">
        <f t="shared" si="0"/>
        <v>6551.3899999999994</v>
      </c>
      <c r="K32" s="22"/>
      <c r="L32" s="22"/>
      <c r="M32" s="22"/>
      <c r="N32" s="22"/>
      <c r="O32" s="22"/>
      <c r="P32" s="22"/>
      <c r="Q32" s="22"/>
      <c r="R32" s="23"/>
      <c r="S32" s="23"/>
      <c r="T32" s="23"/>
      <c r="U32" s="23"/>
      <c r="V32" s="23"/>
      <c r="W32" s="23"/>
      <c r="X32" s="23"/>
      <c r="Y32" s="23"/>
      <c r="Z32" s="23"/>
      <c r="AA32" s="6"/>
      <c r="AB32" s="6"/>
      <c r="AC32" s="6"/>
      <c r="AD32" s="6"/>
    </row>
    <row r="33" spans="1:30" ht="18" customHeight="1" x14ac:dyDescent="0.2">
      <c r="A33" s="19" t="s">
        <v>69</v>
      </c>
      <c r="B33" s="24" t="s">
        <v>53</v>
      </c>
      <c r="C33" s="24"/>
      <c r="D33" s="24" t="s">
        <v>22</v>
      </c>
      <c r="E33" s="25">
        <v>1</v>
      </c>
      <c r="F33" s="19" t="s">
        <v>70</v>
      </c>
      <c r="G33" s="26">
        <v>0</v>
      </c>
      <c r="H33" s="28">
        <v>1310.28</v>
      </c>
      <c r="I33" s="28">
        <v>5241.1099999999997</v>
      </c>
      <c r="J33" s="21">
        <f t="shared" si="0"/>
        <v>6551.3899999999994</v>
      </c>
      <c r="K33" s="22"/>
      <c r="L33" s="22"/>
      <c r="M33" s="22"/>
      <c r="N33" s="22"/>
      <c r="O33" s="22"/>
      <c r="P33" s="22"/>
      <c r="Q33" s="22"/>
      <c r="R33" s="23"/>
      <c r="S33" s="23"/>
      <c r="T33" s="23"/>
      <c r="U33" s="23"/>
      <c r="V33" s="23"/>
      <c r="W33" s="23"/>
      <c r="X33" s="23"/>
      <c r="Y33" s="23"/>
      <c r="Z33" s="23"/>
      <c r="AA33" s="6"/>
      <c r="AB33" s="6"/>
      <c r="AC33" s="6"/>
      <c r="AD33" s="6"/>
    </row>
    <row r="34" spans="1:30" ht="18" customHeight="1" x14ac:dyDescent="0.2">
      <c r="A34" s="19" t="s">
        <v>71</v>
      </c>
      <c r="B34" s="24" t="s">
        <v>53</v>
      </c>
      <c r="C34" s="24"/>
      <c r="D34" s="24" t="s">
        <v>22</v>
      </c>
      <c r="E34" s="25">
        <v>1</v>
      </c>
      <c r="F34" s="19" t="s">
        <v>72</v>
      </c>
      <c r="G34" s="26">
        <v>0</v>
      </c>
      <c r="H34" s="28">
        <v>1310.28</v>
      </c>
      <c r="I34" s="28">
        <v>5241.1099999999997</v>
      </c>
      <c r="J34" s="21">
        <f t="shared" si="0"/>
        <v>6551.3899999999994</v>
      </c>
      <c r="K34" s="22"/>
      <c r="L34" s="22"/>
      <c r="M34" s="22"/>
      <c r="N34" s="22"/>
      <c r="O34" s="22"/>
      <c r="P34" s="22"/>
      <c r="Q34" s="22"/>
      <c r="R34" s="23"/>
      <c r="S34" s="23"/>
      <c r="T34" s="23"/>
      <c r="U34" s="23"/>
      <c r="V34" s="23"/>
      <c r="W34" s="23"/>
      <c r="X34" s="23"/>
      <c r="Y34" s="23"/>
      <c r="Z34" s="23"/>
      <c r="AA34" s="6"/>
      <c r="AB34" s="6"/>
      <c r="AC34" s="6"/>
      <c r="AD34" s="6"/>
    </row>
    <row r="35" spans="1:30" ht="18" customHeight="1" x14ac:dyDescent="0.2">
      <c r="A35" s="19" t="s">
        <v>73</v>
      </c>
      <c r="B35" s="24" t="s">
        <v>53</v>
      </c>
      <c r="C35" s="24"/>
      <c r="D35" s="24" t="s">
        <v>22</v>
      </c>
      <c r="E35" s="25">
        <v>1</v>
      </c>
      <c r="F35" s="19" t="s">
        <v>74</v>
      </c>
      <c r="G35" s="26">
        <v>0</v>
      </c>
      <c r="H35" s="28">
        <v>1310.28</v>
      </c>
      <c r="I35" s="28">
        <v>5241.1099999999997</v>
      </c>
      <c r="J35" s="21">
        <f t="shared" si="0"/>
        <v>6551.3899999999994</v>
      </c>
      <c r="K35" s="22"/>
      <c r="L35" s="22"/>
      <c r="M35" s="22"/>
      <c r="N35" s="22"/>
      <c r="O35" s="22"/>
      <c r="P35" s="22"/>
      <c r="Q35" s="22"/>
      <c r="R35" s="23"/>
      <c r="S35" s="23"/>
      <c r="T35" s="23"/>
      <c r="U35" s="23"/>
      <c r="V35" s="23"/>
      <c r="W35" s="23"/>
      <c r="X35" s="23"/>
      <c r="Y35" s="23"/>
      <c r="Z35" s="23"/>
      <c r="AA35" s="6"/>
      <c r="AB35" s="6"/>
      <c r="AC35" s="6"/>
      <c r="AD35" s="6"/>
    </row>
    <row r="36" spans="1:30" ht="18" customHeight="1" x14ac:dyDescent="0.2">
      <c r="A36" s="19" t="s">
        <v>75</v>
      </c>
      <c r="B36" s="24" t="s">
        <v>53</v>
      </c>
      <c r="C36" s="24"/>
      <c r="D36" s="24" t="s">
        <v>22</v>
      </c>
      <c r="E36" s="25">
        <v>1</v>
      </c>
      <c r="F36" s="19" t="s">
        <v>76</v>
      </c>
      <c r="G36" s="26">
        <v>0</v>
      </c>
      <c r="H36" s="28">
        <v>1310.28</v>
      </c>
      <c r="I36" s="28">
        <v>5241.1099999999997</v>
      </c>
      <c r="J36" s="21">
        <f t="shared" si="0"/>
        <v>6551.3899999999994</v>
      </c>
      <c r="K36" s="22"/>
      <c r="L36" s="22"/>
      <c r="M36" s="22"/>
      <c r="N36" s="22"/>
      <c r="O36" s="22"/>
      <c r="P36" s="22"/>
      <c r="Q36" s="22"/>
      <c r="R36" s="23"/>
      <c r="S36" s="23"/>
      <c r="T36" s="23"/>
      <c r="U36" s="23"/>
      <c r="V36" s="23"/>
      <c r="W36" s="23"/>
      <c r="X36" s="23"/>
      <c r="Y36" s="23"/>
      <c r="Z36" s="23"/>
      <c r="AA36" s="6"/>
      <c r="AB36" s="6"/>
      <c r="AC36" s="6"/>
      <c r="AD36" s="6"/>
    </row>
    <row r="37" spans="1:30" ht="18" customHeight="1" x14ac:dyDescent="0.2">
      <c r="A37" s="19" t="s">
        <v>77</v>
      </c>
      <c r="B37" s="24" t="s">
        <v>78</v>
      </c>
      <c r="C37" s="24"/>
      <c r="D37" s="24" t="s">
        <v>22</v>
      </c>
      <c r="E37" s="25">
        <v>1</v>
      </c>
      <c r="F37" s="19" t="s">
        <v>352</v>
      </c>
      <c r="G37" s="26">
        <v>0</v>
      </c>
      <c r="H37" s="28">
        <v>1079.06</v>
      </c>
      <c r="I37" s="28">
        <v>4316.21</v>
      </c>
      <c r="J37" s="21">
        <f t="shared" si="0"/>
        <v>5395.27</v>
      </c>
      <c r="K37" s="22"/>
      <c r="L37" s="22"/>
      <c r="M37" s="22"/>
      <c r="N37" s="22"/>
      <c r="O37" s="22"/>
      <c r="P37" s="22"/>
      <c r="Q37" s="22"/>
      <c r="R37" s="23"/>
      <c r="S37" s="23"/>
      <c r="T37" s="23"/>
      <c r="U37" s="23"/>
      <c r="V37" s="23"/>
      <c r="W37" s="23"/>
      <c r="X37" s="23"/>
      <c r="Y37" s="23"/>
      <c r="Z37" s="23"/>
      <c r="AA37" s="6"/>
      <c r="AB37" s="6"/>
      <c r="AC37" s="6"/>
      <c r="AD37" s="6"/>
    </row>
    <row r="38" spans="1:30" ht="18" customHeight="1" x14ac:dyDescent="0.2">
      <c r="A38" s="19" t="s">
        <v>79</v>
      </c>
      <c r="B38" s="24" t="s">
        <v>78</v>
      </c>
      <c r="C38" s="24"/>
      <c r="D38" s="24" t="s">
        <v>22</v>
      </c>
      <c r="E38" s="25">
        <v>1</v>
      </c>
      <c r="F38" s="19" t="s">
        <v>80</v>
      </c>
      <c r="G38" s="26">
        <v>0</v>
      </c>
      <c r="H38" s="28">
        <v>1079.06</v>
      </c>
      <c r="I38" s="28">
        <v>4316.21</v>
      </c>
      <c r="J38" s="21">
        <f t="shared" si="0"/>
        <v>5395.27</v>
      </c>
      <c r="K38" s="22"/>
      <c r="L38" s="22"/>
      <c r="M38" s="22"/>
      <c r="N38" s="22"/>
      <c r="O38" s="22"/>
      <c r="P38" s="22"/>
      <c r="Q38" s="22"/>
      <c r="R38" s="23"/>
      <c r="S38" s="23"/>
      <c r="T38" s="23"/>
      <c r="U38" s="23"/>
      <c r="V38" s="23"/>
      <c r="W38" s="23"/>
      <c r="X38" s="23"/>
      <c r="Y38" s="23"/>
      <c r="Z38" s="23"/>
      <c r="AA38" s="6"/>
      <c r="AB38" s="6"/>
      <c r="AC38" s="6"/>
      <c r="AD38" s="6"/>
    </row>
    <row r="39" spans="1:30" ht="18" customHeight="1" x14ac:dyDescent="0.2">
      <c r="A39" s="19" t="s">
        <v>81</v>
      </c>
      <c r="B39" s="24" t="s">
        <v>78</v>
      </c>
      <c r="C39" s="24"/>
      <c r="D39" s="24" t="s">
        <v>22</v>
      </c>
      <c r="E39" s="25">
        <v>1</v>
      </c>
      <c r="F39" s="19" t="s">
        <v>82</v>
      </c>
      <c r="G39" s="26">
        <v>0</v>
      </c>
      <c r="H39" s="28">
        <v>1079.06</v>
      </c>
      <c r="I39" s="28">
        <v>4316.21</v>
      </c>
      <c r="J39" s="21">
        <f t="shared" si="0"/>
        <v>5395.27</v>
      </c>
      <c r="K39" s="22"/>
      <c r="L39" s="22"/>
      <c r="M39" s="22"/>
      <c r="N39" s="22"/>
      <c r="O39" s="22"/>
      <c r="P39" s="22"/>
      <c r="Q39" s="22"/>
      <c r="R39" s="23"/>
      <c r="S39" s="23"/>
      <c r="T39" s="23"/>
      <c r="U39" s="23"/>
      <c r="V39" s="23"/>
      <c r="W39" s="23"/>
      <c r="X39" s="23"/>
      <c r="Y39" s="23"/>
      <c r="Z39" s="23"/>
      <c r="AA39" s="6"/>
      <c r="AB39" s="6"/>
      <c r="AC39" s="6"/>
      <c r="AD39" s="6"/>
    </row>
    <row r="40" spans="1:30" ht="18" customHeight="1" x14ac:dyDescent="0.2">
      <c r="A40" s="19" t="s">
        <v>81</v>
      </c>
      <c r="B40" s="24" t="s">
        <v>78</v>
      </c>
      <c r="C40" s="24"/>
      <c r="D40" s="24" t="s">
        <v>48</v>
      </c>
      <c r="E40" s="25">
        <v>1</v>
      </c>
      <c r="F40" s="19"/>
      <c r="G40" s="26">
        <v>0</v>
      </c>
      <c r="H40" s="28"/>
      <c r="I40" s="28"/>
      <c r="J40" s="21">
        <f t="shared" si="0"/>
        <v>0</v>
      </c>
      <c r="K40" s="22"/>
      <c r="L40" s="22"/>
      <c r="M40" s="22"/>
      <c r="N40" s="22"/>
      <c r="O40" s="22"/>
      <c r="P40" s="22"/>
      <c r="Q40" s="22"/>
      <c r="R40" s="23"/>
      <c r="S40" s="23"/>
      <c r="T40" s="23"/>
      <c r="U40" s="23"/>
      <c r="V40" s="23"/>
      <c r="W40" s="23"/>
      <c r="X40" s="23"/>
      <c r="Y40" s="23"/>
      <c r="Z40" s="23"/>
      <c r="AA40" s="6"/>
      <c r="AB40" s="6"/>
      <c r="AC40" s="6"/>
      <c r="AD40" s="6"/>
    </row>
    <row r="41" spans="1:30" ht="18" customHeight="1" x14ac:dyDescent="0.2">
      <c r="A41" s="19" t="s">
        <v>81</v>
      </c>
      <c r="B41" s="24" t="s">
        <v>78</v>
      </c>
      <c r="C41" s="24"/>
      <c r="D41" s="24" t="s">
        <v>48</v>
      </c>
      <c r="E41" s="25">
        <v>1</v>
      </c>
      <c r="F41" s="19"/>
      <c r="G41" s="26">
        <v>0</v>
      </c>
      <c r="H41" s="28"/>
      <c r="I41" s="28"/>
      <c r="J41" s="21">
        <f t="shared" si="0"/>
        <v>0</v>
      </c>
      <c r="K41" s="22"/>
      <c r="L41" s="22"/>
      <c r="M41" s="22"/>
      <c r="N41" s="22"/>
      <c r="O41" s="22"/>
      <c r="P41" s="22"/>
      <c r="Q41" s="22"/>
      <c r="R41" s="23"/>
      <c r="S41" s="23"/>
      <c r="T41" s="23"/>
      <c r="U41" s="23"/>
      <c r="V41" s="23"/>
      <c r="W41" s="23"/>
      <c r="X41" s="23"/>
      <c r="Y41" s="23"/>
      <c r="Z41" s="23"/>
      <c r="AA41" s="6"/>
      <c r="AB41" s="6"/>
      <c r="AC41" s="6"/>
      <c r="AD41" s="6"/>
    </row>
    <row r="42" spans="1:30" ht="18" customHeight="1" x14ac:dyDescent="0.2">
      <c r="A42" s="19" t="s">
        <v>83</v>
      </c>
      <c r="B42" s="24" t="s">
        <v>78</v>
      </c>
      <c r="C42" s="24"/>
      <c r="D42" s="24" t="s">
        <v>28</v>
      </c>
      <c r="E42" s="25">
        <v>1</v>
      </c>
      <c r="F42" s="19" t="s">
        <v>353</v>
      </c>
      <c r="G42" s="26">
        <v>0</v>
      </c>
      <c r="H42" s="28"/>
      <c r="I42" s="28">
        <v>4316.21</v>
      </c>
      <c r="J42" s="21">
        <f t="shared" si="0"/>
        <v>4316.21</v>
      </c>
      <c r="K42" s="22"/>
      <c r="L42" s="22"/>
      <c r="M42" s="22"/>
      <c r="N42" s="22"/>
      <c r="O42" s="22"/>
      <c r="P42" s="22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6"/>
      <c r="AB42" s="6"/>
      <c r="AC42" s="6"/>
      <c r="AD42" s="6"/>
    </row>
    <row r="43" spans="1:30" ht="18" customHeight="1" x14ac:dyDescent="0.2">
      <c r="A43" s="19" t="s">
        <v>84</v>
      </c>
      <c r="B43" s="24" t="s">
        <v>78</v>
      </c>
      <c r="C43" s="24"/>
      <c r="D43" s="24" t="s">
        <v>28</v>
      </c>
      <c r="E43" s="25">
        <v>1</v>
      </c>
      <c r="F43" s="19" t="s">
        <v>85</v>
      </c>
      <c r="G43" s="26">
        <v>0</v>
      </c>
      <c r="H43" s="28"/>
      <c r="I43" s="28">
        <v>4316.21</v>
      </c>
      <c r="J43" s="21">
        <f t="shared" si="0"/>
        <v>4316.21</v>
      </c>
      <c r="K43" s="22"/>
      <c r="L43" s="22"/>
      <c r="M43" s="22"/>
      <c r="N43" s="22"/>
      <c r="O43" s="22"/>
      <c r="P43" s="22"/>
      <c r="Q43" s="22"/>
      <c r="R43" s="23"/>
      <c r="S43" s="23"/>
      <c r="T43" s="23"/>
      <c r="U43" s="23"/>
      <c r="V43" s="23"/>
      <c r="W43" s="23"/>
      <c r="X43" s="23"/>
      <c r="Y43" s="23"/>
      <c r="Z43" s="23"/>
      <c r="AA43" s="6"/>
      <c r="AB43" s="6"/>
      <c r="AC43" s="6"/>
      <c r="AD43" s="6"/>
    </row>
    <row r="44" spans="1:30" ht="18" customHeight="1" x14ac:dyDescent="0.2">
      <c r="A44" s="27" t="s">
        <v>86</v>
      </c>
      <c r="B44" s="24" t="s">
        <v>78</v>
      </c>
      <c r="C44" s="24"/>
      <c r="D44" s="24" t="s">
        <v>22</v>
      </c>
      <c r="E44" s="25">
        <v>1</v>
      </c>
      <c r="F44" s="19" t="s">
        <v>87</v>
      </c>
      <c r="G44" s="26">
        <v>0</v>
      </c>
      <c r="H44" s="28">
        <v>1079.06</v>
      </c>
      <c r="I44" s="28">
        <v>4316.21</v>
      </c>
      <c r="J44" s="21">
        <f t="shared" si="0"/>
        <v>5395.27</v>
      </c>
      <c r="K44" s="22"/>
      <c r="L44" s="22"/>
      <c r="M44" s="22"/>
      <c r="N44" s="22"/>
      <c r="O44" s="22"/>
      <c r="P44" s="22"/>
      <c r="Q44" s="22"/>
      <c r="R44" s="23"/>
      <c r="S44" s="23"/>
      <c r="T44" s="23"/>
      <c r="U44" s="23"/>
      <c r="V44" s="23"/>
      <c r="W44" s="23"/>
      <c r="X44" s="23"/>
      <c r="Y44" s="23"/>
      <c r="Z44" s="23"/>
      <c r="AA44" s="6"/>
      <c r="AB44" s="6"/>
      <c r="AC44" s="6"/>
      <c r="AD44" s="6"/>
    </row>
    <row r="45" spans="1:30" ht="18" customHeight="1" x14ac:dyDescent="0.2">
      <c r="A45" s="19" t="s">
        <v>88</v>
      </c>
      <c r="B45" s="24" t="s">
        <v>78</v>
      </c>
      <c r="C45" s="24"/>
      <c r="D45" s="24" t="s">
        <v>22</v>
      </c>
      <c r="E45" s="25">
        <v>1</v>
      </c>
      <c r="F45" s="19" t="s">
        <v>89</v>
      </c>
      <c r="G45" s="26">
        <v>0</v>
      </c>
      <c r="H45" s="28">
        <v>1079.06</v>
      </c>
      <c r="I45" s="28">
        <v>4316.21</v>
      </c>
      <c r="J45" s="21">
        <f t="shared" si="0"/>
        <v>5395.27</v>
      </c>
      <c r="K45" s="22"/>
      <c r="L45" s="22"/>
      <c r="M45" s="22"/>
      <c r="N45" s="22"/>
      <c r="O45" s="22"/>
      <c r="P45" s="22"/>
      <c r="Q45" s="22"/>
      <c r="R45" s="23"/>
      <c r="S45" s="23"/>
      <c r="T45" s="23"/>
      <c r="U45" s="23"/>
      <c r="V45" s="23"/>
      <c r="W45" s="23"/>
      <c r="X45" s="23"/>
      <c r="Y45" s="23"/>
      <c r="Z45" s="23"/>
      <c r="AA45" s="6"/>
      <c r="AB45" s="6"/>
      <c r="AC45" s="6"/>
      <c r="AD45" s="6"/>
    </row>
    <row r="46" spans="1:30" ht="18" customHeight="1" x14ac:dyDescent="0.2">
      <c r="A46" s="19" t="s">
        <v>90</v>
      </c>
      <c r="B46" s="24" t="s">
        <v>78</v>
      </c>
      <c r="C46" s="24"/>
      <c r="D46" s="24" t="s">
        <v>22</v>
      </c>
      <c r="E46" s="25">
        <v>1</v>
      </c>
      <c r="F46" s="19" t="s">
        <v>344</v>
      </c>
      <c r="G46" s="26">
        <v>0</v>
      </c>
      <c r="H46" s="28">
        <v>1079.06</v>
      </c>
      <c r="I46" s="28">
        <v>4316.21</v>
      </c>
      <c r="J46" s="21">
        <f t="shared" si="0"/>
        <v>5395.27</v>
      </c>
      <c r="K46" s="22"/>
      <c r="L46" s="22"/>
      <c r="M46" s="22"/>
      <c r="N46" s="22"/>
      <c r="O46" s="22"/>
      <c r="P46" s="22"/>
      <c r="Q46" s="22"/>
      <c r="R46" s="23"/>
      <c r="S46" s="23"/>
      <c r="T46" s="23"/>
      <c r="U46" s="23"/>
      <c r="V46" s="23"/>
      <c r="W46" s="23"/>
      <c r="X46" s="23"/>
      <c r="Y46" s="23"/>
      <c r="Z46" s="23"/>
      <c r="AA46" s="6"/>
      <c r="AB46" s="6"/>
      <c r="AC46" s="6"/>
      <c r="AD46" s="6"/>
    </row>
    <row r="47" spans="1:30" ht="18" customHeight="1" x14ac:dyDescent="0.2">
      <c r="A47" s="19" t="s">
        <v>92</v>
      </c>
      <c r="B47" s="24" t="s">
        <v>93</v>
      </c>
      <c r="C47" s="24"/>
      <c r="D47" s="24" t="s">
        <v>48</v>
      </c>
      <c r="E47" s="25">
        <v>1</v>
      </c>
      <c r="F47" s="19"/>
      <c r="G47" s="26">
        <v>0</v>
      </c>
      <c r="H47" s="28"/>
      <c r="I47" s="28"/>
      <c r="J47" s="21">
        <f t="shared" si="0"/>
        <v>0</v>
      </c>
      <c r="K47" s="22"/>
      <c r="L47" s="22"/>
      <c r="M47" s="22"/>
      <c r="N47" s="22"/>
      <c r="O47" s="22"/>
      <c r="P47" s="22"/>
      <c r="Q47" s="22"/>
      <c r="R47" s="23"/>
      <c r="S47" s="23"/>
      <c r="T47" s="23"/>
      <c r="U47" s="23"/>
      <c r="V47" s="23"/>
      <c r="W47" s="23"/>
      <c r="X47" s="23"/>
      <c r="Y47" s="23"/>
      <c r="Z47" s="23"/>
      <c r="AA47" s="6"/>
      <c r="AB47" s="6"/>
      <c r="AC47" s="6"/>
      <c r="AD47" s="6"/>
    </row>
    <row r="48" spans="1:30" ht="18" customHeight="1" x14ac:dyDescent="0.2">
      <c r="A48" s="19" t="s">
        <v>94</v>
      </c>
      <c r="B48" s="24" t="s">
        <v>95</v>
      </c>
      <c r="C48" s="24"/>
      <c r="D48" s="24" t="s">
        <v>22</v>
      </c>
      <c r="E48" s="25">
        <v>1</v>
      </c>
      <c r="F48" s="19" t="s">
        <v>96</v>
      </c>
      <c r="G48" s="26">
        <v>0</v>
      </c>
      <c r="H48" s="28">
        <v>770.75</v>
      </c>
      <c r="I48" s="28">
        <v>3083.01</v>
      </c>
      <c r="J48" s="21">
        <f t="shared" si="0"/>
        <v>3853.76</v>
      </c>
      <c r="K48" s="22"/>
      <c r="L48" s="22"/>
      <c r="M48" s="22"/>
      <c r="N48" s="22"/>
      <c r="O48" s="22"/>
      <c r="P48" s="22"/>
      <c r="Q48" s="22"/>
      <c r="R48" s="23"/>
      <c r="S48" s="23"/>
      <c r="T48" s="23"/>
      <c r="U48" s="23"/>
      <c r="V48" s="23"/>
      <c r="W48" s="23"/>
      <c r="X48" s="23"/>
      <c r="Y48" s="23"/>
      <c r="Z48" s="23"/>
      <c r="AA48" s="6"/>
      <c r="AB48" s="6"/>
      <c r="AC48" s="6"/>
      <c r="AD48" s="6"/>
    </row>
    <row r="49" spans="1:30" ht="18" customHeight="1" x14ac:dyDescent="0.2">
      <c r="A49" s="19" t="s">
        <v>94</v>
      </c>
      <c r="B49" s="24" t="s">
        <v>95</v>
      </c>
      <c r="C49" s="24"/>
      <c r="D49" s="24" t="s">
        <v>22</v>
      </c>
      <c r="E49" s="25">
        <v>1</v>
      </c>
      <c r="F49" s="19" t="s">
        <v>131</v>
      </c>
      <c r="G49" s="26">
        <v>0</v>
      </c>
      <c r="H49" s="28">
        <v>770.75</v>
      </c>
      <c r="I49" s="28">
        <v>3083.01</v>
      </c>
      <c r="J49" s="21">
        <f t="shared" si="0"/>
        <v>3853.76</v>
      </c>
      <c r="K49" s="22"/>
      <c r="L49" s="22"/>
      <c r="M49" s="22"/>
      <c r="N49" s="22"/>
      <c r="O49" s="22"/>
      <c r="P49" s="22"/>
      <c r="Q49" s="22"/>
      <c r="R49" s="23"/>
      <c r="S49" s="23"/>
      <c r="T49" s="23"/>
      <c r="U49" s="23"/>
      <c r="V49" s="23"/>
      <c r="W49" s="23"/>
      <c r="X49" s="23"/>
      <c r="Y49" s="23"/>
      <c r="Z49" s="23"/>
      <c r="AA49" s="6"/>
      <c r="AB49" s="6"/>
      <c r="AC49" s="6"/>
      <c r="AD49" s="6"/>
    </row>
    <row r="50" spans="1:30" ht="18" customHeight="1" x14ac:dyDescent="0.2">
      <c r="A50" s="19" t="s">
        <v>97</v>
      </c>
      <c r="B50" s="24" t="s">
        <v>95</v>
      </c>
      <c r="C50" s="24"/>
      <c r="D50" s="24" t="s">
        <v>22</v>
      </c>
      <c r="E50" s="25">
        <v>1</v>
      </c>
      <c r="F50" s="19" t="s">
        <v>98</v>
      </c>
      <c r="G50" s="26">
        <v>0</v>
      </c>
      <c r="H50" s="28">
        <v>770.75</v>
      </c>
      <c r="I50" s="28">
        <v>3083.01</v>
      </c>
      <c r="J50" s="21">
        <f t="shared" si="0"/>
        <v>3853.76</v>
      </c>
      <c r="K50" s="22"/>
      <c r="L50" s="22"/>
      <c r="M50" s="22"/>
      <c r="N50" s="22"/>
      <c r="O50" s="22"/>
      <c r="P50" s="22"/>
      <c r="Q50" s="22"/>
      <c r="R50" s="23"/>
      <c r="S50" s="23"/>
      <c r="T50" s="23"/>
      <c r="U50" s="23"/>
      <c r="V50" s="23"/>
      <c r="W50" s="23"/>
      <c r="X50" s="23"/>
      <c r="Y50" s="23"/>
      <c r="Z50" s="23"/>
      <c r="AA50" s="6"/>
      <c r="AB50" s="6"/>
      <c r="AC50" s="6"/>
      <c r="AD50" s="6"/>
    </row>
    <row r="51" spans="1:30" ht="18" customHeight="1" x14ac:dyDescent="0.2">
      <c r="A51" s="19" t="s">
        <v>99</v>
      </c>
      <c r="B51" s="24" t="s">
        <v>95</v>
      </c>
      <c r="C51" s="24"/>
      <c r="D51" s="24" t="s">
        <v>22</v>
      </c>
      <c r="E51" s="25">
        <v>1</v>
      </c>
      <c r="F51" s="19" t="s">
        <v>100</v>
      </c>
      <c r="G51" s="26">
        <v>0</v>
      </c>
      <c r="H51" s="28">
        <v>770.75</v>
      </c>
      <c r="I51" s="28">
        <v>3083.01</v>
      </c>
      <c r="J51" s="21">
        <f t="shared" si="0"/>
        <v>3853.76</v>
      </c>
      <c r="K51" s="22"/>
      <c r="L51" s="22"/>
      <c r="M51" s="22"/>
      <c r="N51" s="22"/>
      <c r="O51" s="22"/>
      <c r="P51" s="22"/>
      <c r="Q51" s="22"/>
      <c r="R51" s="23"/>
      <c r="S51" s="23"/>
      <c r="T51" s="23"/>
      <c r="U51" s="23"/>
      <c r="V51" s="23"/>
      <c r="W51" s="23"/>
      <c r="X51" s="23"/>
      <c r="Y51" s="23"/>
      <c r="Z51" s="23"/>
      <c r="AA51" s="6"/>
      <c r="AB51" s="6"/>
      <c r="AC51" s="6"/>
      <c r="AD51" s="6"/>
    </row>
    <row r="52" spans="1:30" ht="18" customHeight="1" x14ac:dyDescent="0.2">
      <c r="A52" s="19" t="s">
        <v>99</v>
      </c>
      <c r="B52" s="24" t="s">
        <v>95</v>
      </c>
      <c r="C52" s="24"/>
      <c r="D52" s="24" t="s">
        <v>22</v>
      </c>
      <c r="E52" s="25">
        <v>1</v>
      </c>
      <c r="F52" s="19" t="s">
        <v>101</v>
      </c>
      <c r="G52" s="26">
        <v>0</v>
      </c>
      <c r="H52" s="28">
        <v>770.75</v>
      </c>
      <c r="I52" s="28">
        <v>3083.01</v>
      </c>
      <c r="J52" s="21">
        <f t="shared" si="0"/>
        <v>3853.76</v>
      </c>
      <c r="K52" s="22"/>
      <c r="L52" s="22"/>
      <c r="M52" s="22"/>
      <c r="N52" s="22"/>
      <c r="O52" s="22"/>
      <c r="P52" s="22"/>
      <c r="Q52" s="22"/>
      <c r="R52" s="23"/>
      <c r="S52" s="23"/>
      <c r="T52" s="23"/>
      <c r="U52" s="23"/>
      <c r="V52" s="23"/>
      <c r="W52" s="23"/>
      <c r="X52" s="23"/>
      <c r="Y52" s="23"/>
      <c r="Z52" s="23"/>
      <c r="AA52" s="6"/>
      <c r="AB52" s="6"/>
      <c r="AC52" s="6"/>
      <c r="AD52" s="6"/>
    </row>
    <row r="53" spans="1:30" ht="18" customHeight="1" x14ac:dyDescent="0.2">
      <c r="A53" s="19" t="s">
        <v>102</v>
      </c>
      <c r="B53" s="24" t="s">
        <v>95</v>
      </c>
      <c r="C53" s="24"/>
      <c r="D53" s="24" t="s">
        <v>48</v>
      </c>
      <c r="E53" s="25">
        <v>1</v>
      </c>
      <c r="F53" s="19"/>
      <c r="G53" s="26">
        <v>0</v>
      </c>
      <c r="H53" s="28"/>
      <c r="I53" s="28"/>
      <c r="J53" s="21">
        <f t="shared" si="0"/>
        <v>0</v>
      </c>
      <c r="K53" s="22"/>
      <c r="L53" s="22"/>
      <c r="M53" s="22"/>
      <c r="N53" s="22"/>
      <c r="O53" s="22"/>
      <c r="P53" s="22"/>
      <c r="Q53" s="22"/>
      <c r="R53" s="23"/>
      <c r="S53" s="23"/>
      <c r="T53" s="23"/>
      <c r="U53" s="23"/>
      <c r="V53" s="23"/>
      <c r="W53" s="23"/>
      <c r="X53" s="23"/>
      <c r="Y53" s="23"/>
      <c r="Z53" s="23"/>
      <c r="AA53" s="6"/>
      <c r="AB53" s="6"/>
      <c r="AC53" s="6"/>
      <c r="AD53" s="6"/>
    </row>
    <row r="54" spans="1:30" ht="18" customHeight="1" x14ac:dyDescent="0.2">
      <c r="A54" s="27" t="s">
        <v>103</v>
      </c>
      <c r="B54" s="24" t="s">
        <v>95</v>
      </c>
      <c r="C54" s="24"/>
      <c r="D54" s="24" t="s">
        <v>22</v>
      </c>
      <c r="E54" s="25">
        <v>1</v>
      </c>
      <c r="F54" s="19" t="s">
        <v>104</v>
      </c>
      <c r="G54" s="26">
        <v>0</v>
      </c>
      <c r="H54" s="28">
        <v>770.75</v>
      </c>
      <c r="I54" s="28">
        <v>3083.01</v>
      </c>
      <c r="J54" s="21">
        <f t="shared" si="0"/>
        <v>3853.76</v>
      </c>
      <c r="K54" s="22"/>
      <c r="L54" s="22"/>
      <c r="M54" s="22"/>
      <c r="N54" s="22"/>
      <c r="O54" s="22"/>
      <c r="P54" s="22"/>
      <c r="Q54" s="22"/>
      <c r="R54" s="23"/>
      <c r="S54" s="23"/>
      <c r="T54" s="23"/>
      <c r="U54" s="23"/>
      <c r="V54" s="23"/>
      <c r="W54" s="23"/>
      <c r="X54" s="23"/>
      <c r="Y54" s="23"/>
      <c r="Z54" s="23"/>
      <c r="AA54" s="6"/>
      <c r="AB54" s="6"/>
      <c r="AC54" s="6"/>
      <c r="AD54" s="6"/>
    </row>
    <row r="55" spans="1:30" ht="18" customHeight="1" x14ac:dyDescent="0.2">
      <c r="A55" s="19" t="s">
        <v>105</v>
      </c>
      <c r="B55" s="24" t="s">
        <v>95</v>
      </c>
      <c r="C55" s="24"/>
      <c r="D55" s="24" t="s">
        <v>22</v>
      </c>
      <c r="E55" s="25">
        <v>1</v>
      </c>
      <c r="F55" s="19" t="s">
        <v>106</v>
      </c>
      <c r="G55" s="26">
        <v>0</v>
      </c>
      <c r="H55" s="28">
        <v>770.75</v>
      </c>
      <c r="I55" s="28">
        <v>3083.01</v>
      </c>
      <c r="J55" s="21">
        <f t="shared" si="0"/>
        <v>3853.76</v>
      </c>
      <c r="K55" s="22"/>
      <c r="L55" s="22"/>
      <c r="M55" s="22"/>
      <c r="N55" s="22"/>
      <c r="O55" s="22"/>
      <c r="P55" s="22"/>
      <c r="Q55" s="22"/>
      <c r="R55" s="23"/>
      <c r="S55" s="23"/>
      <c r="T55" s="23"/>
      <c r="U55" s="23"/>
      <c r="V55" s="23"/>
      <c r="W55" s="23"/>
      <c r="X55" s="23"/>
      <c r="Y55" s="23"/>
      <c r="Z55" s="23"/>
      <c r="AA55" s="6"/>
      <c r="AB55" s="6"/>
      <c r="AC55" s="6"/>
      <c r="AD55" s="6"/>
    </row>
    <row r="56" spans="1:30" ht="18" customHeight="1" x14ac:dyDescent="0.2">
      <c r="A56" s="19" t="s">
        <v>107</v>
      </c>
      <c r="B56" s="24" t="s">
        <v>95</v>
      </c>
      <c r="C56" s="24"/>
      <c r="D56" s="24" t="s">
        <v>22</v>
      </c>
      <c r="E56" s="25">
        <v>1</v>
      </c>
      <c r="F56" s="19" t="s">
        <v>108</v>
      </c>
      <c r="G56" s="26">
        <v>0</v>
      </c>
      <c r="H56" s="28">
        <v>770.75</v>
      </c>
      <c r="I56" s="28">
        <v>3083.01</v>
      </c>
      <c r="J56" s="21">
        <f t="shared" si="0"/>
        <v>3853.76</v>
      </c>
      <c r="K56" s="22"/>
      <c r="L56" s="22"/>
      <c r="M56" s="22"/>
      <c r="N56" s="22"/>
      <c r="O56" s="22"/>
      <c r="P56" s="22"/>
      <c r="Q56" s="22"/>
      <c r="R56" s="23"/>
      <c r="S56" s="23"/>
      <c r="T56" s="23"/>
      <c r="U56" s="23"/>
      <c r="V56" s="23"/>
      <c r="W56" s="23"/>
      <c r="X56" s="23"/>
      <c r="Y56" s="23"/>
      <c r="Z56" s="23"/>
      <c r="AA56" s="6"/>
      <c r="AB56" s="6"/>
      <c r="AC56" s="6"/>
      <c r="AD56" s="6"/>
    </row>
    <row r="57" spans="1:30" ht="18" customHeight="1" x14ac:dyDescent="0.2">
      <c r="A57" s="19" t="s">
        <v>109</v>
      </c>
      <c r="B57" s="24" t="s">
        <v>95</v>
      </c>
      <c r="C57" s="24"/>
      <c r="D57" s="24" t="s">
        <v>22</v>
      </c>
      <c r="E57" s="25">
        <v>1</v>
      </c>
      <c r="F57" s="19" t="s">
        <v>110</v>
      </c>
      <c r="G57" s="26">
        <v>0</v>
      </c>
      <c r="H57" s="28">
        <v>770.75</v>
      </c>
      <c r="I57" s="28">
        <v>3083.01</v>
      </c>
      <c r="J57" s="21">
        <f t="shared" si="0"/>
        <v>3853.76</v>
      </c>
      <c r="K57" s="22"/>
      <c r="L57" s="22"/>
      <c r="M57" s="22"/>
      <c r="N57" s="22"/>
      <c r="O57" s="22"/>
      <c r="P57" s="22"/>
      <c r="Q57" s="22"/>
      <c r="R57" s="23"/>
      <c r="S57" s="23"/>
      <c r="T57" s="23"/>
      <c r="U57" s="23"/>
      <c r="V57" s="23"/>
      <c r="W57" s="23"/>
      <c r="X57" s="23"/>
      <c r="Y57" s="23"/>
      <c r="Z57" s="23"/>
      <c r="AA57" s="6"/>
      <c r="AB57" s="6"/>
      <c r="AC57" s="6"/>
      <c r="AD57" s="6"/>
    </row>
    <row r="58" spans="1:30" ht="18" customHeight="1" x14ac:dyDescent="0.2">
      <c r="A58" s="19" t="s">
        <v>111</v>
      </c>
      <c r="B58" s="24" t="s">
        <v>95</v>
      </c>
      <c r="C58" s="24"/>
      <c r="D58" s="24" t="s">
        <v>22</v>
      </c>
      <c r="E58" s="25">
        <v>1</v>
      </c>
      <c r="F58" s="19" t="s">
        <v>354</v>
      </c>
      <c r="G58" s="26">
        <v>0</v>
      </c>
      <c r="H58" s="28">
        <v>770.75</v>
      </c>
      <c r="I58" s="28">
        <v>3083.01</v>
      </c>
      <c r="J58" s="21">
        <f t="shared" si="0"/>
        <v>3853.76</v>
      </c>
      <c r="K58" s="22"/>
      <c r="L58" s="22"/>
      <c r="M58" s="22"/>
      <c r="N58" s="22"/>
      <c r="O58" s="22"/>
      <c r="P58" s="22"/>
      <c r="Q58" s="22"/>
      <c r="R58" s="23"/>
      <c r="S58" s="23"/>
      <c r="T58" s="23"/>
      <c r="U58" s="23"/>
      <c r="V58" s="23"/>
      <c r="W58" s="23"/>
      <c r="X58" s="23"/>
      <c r="Y58" s="23"/>
      <c r="Z58" s="23"/>
      <c r="AA58" s="6"/>
      <c r="AB58" s="6"/>
      <c r="AC58" s="6"/>
      <c r="AD58" s="6"/>
    </row>
    <row r="59" spans="1:30" ht="18" customHeight="1" x14ac:dyDescent="0.2">
      <c r="A59" s="19" t="s">
        <v>113</v>
      </c>
      <c r="B59" s="24" t="s">
        <v>95</v>
      </c>
      <c r="C59" s="24"/>
      <c r="D59" s="24" t="s">
        <v>22</v>
      </c>
      <c r="E59" s="25">
        <v>1</v>
      </c>
      <c r="F59" s="19" t="s">
        <v>114</v>
      </c>
      <c r="G59" s="26">
        <v>0</v>
      </c>
      <c r="H59" s="28">
        <v>770.75</v>
      </c>
      <c r="I59" s="28">
        <v>3083.01</v>
      </c>
      <c r="J59" s="21">
        <f t="shared" si="0"/>
        <v>3853.76</v>
      </c>
      <c r="K59" s="22"/>
      <c r="L59" s="22"/>
      <c r="M59" s="22"/>
      <c r="N59" s="22"/>
      <c r="O59" s="22"/>
      <c r="P59" s="22"/>
      <c r="Q59" s="22"/>
      <c r="R59" s="23"/>
      <c r="S59" s="23"/>
      <c r="T59" s="23"/>
      <c r="U59" s="23"/>
      <c r="V59" s="23"/>
      <c r="W59" s="23"/>
      <c r="X59" s="23"/>
      <c r="Y59" s="23"/>
      <c r="Z59" s="23"/>
      <c r="AA59" s="6"/>
      <c r="AB59" s="6"/>
      <c r="AC59" s="6"/>
      <c r="AD59" s="6"/>
    </row>
    <row r="60" spans="1:30" ht="18" customHeight="1" x14ac:dyDescent="0.2">
      <c r="A60" s="19" t="s">
        <v>115</v>
      </c>
      <c r="B60" s="24" t="s">
        <v>95</v>
      </c>
      <c r="C60" s="24"/>
      <c r="D60" s="24" t="s">
        <v>22</v>
      </c>
      <c r="E60" s="25">
        <v>1</v>
      </c>
      <c r="F60" s="19" t="s">
        <v>116</v>
      </c>
      <c r="G60" s="26">
        <v>0</v>
      </c>
      <c r="H60" s="28">
        <v>770.75</v>
      </c>
      <c r="I60" s="28">
        <v>3083.01</v>
      </c>
      <c r="J60" s="21">
        <f t="shared" si="0"/>
        <v>3853.76</v>
      </c>
      <c r="K60" s="22"/>
      <c r="L60" s="22"/>
      <c r="M60" s="22"/>
      <c r="N60" s="22"/>
      <c r="O60" s="22"/>
      <c r="P60" s="22"/>
      <c r="Q60" s="22"/>
      <c r="R60" s="23"/>
      <c r="S60" s="23"/>
      <c r="T60" s="23"/>
      <c r="U60" s="23"/>
      <c r="V60" s="23"/>
      <c r="W60" s="23"/>
      <c r="X60" s="23"/>
      <c r="Y60" s="23"/>
      <c r="Z60" s="23"/>
      <c r="AA60" s="6"/>
      <c r="AB60" s="6"/>
      <c r="AC60" s="6"/>
      <c r="AD60" s="6"/>
    </row>
    <row r="61" spans="1:30" ht="18" customHeight="1" x14ac:dyDescent="0.2">
      <c r="A61" s="19" t="s">
        <v>117</v>
      </c>
      <c r="B61" s="24" t="s">
        <v>95</v>
      </c>
      <c r="C61" s="24"/>
      <c r="D61" s="24" t="s">
        <v>48</v>
      </c>
      <c r="E61" s="25">
        <v>1</v>
      </c>
      <c r="F61" s="19"/>
      <c r="G61" s="26">
        <v>0</v>
      </c>
      <c r="H61" s="28"/>
      <c r="I61" s="28"/>
      <c r="J61" s="21">
        <f t="shared" si="0"/>
        <v>0</v>
      </c>
      <c r="K61" s="22"/>
      <c r="L61" s="22"/>
      <c r="M61" s="22"/>
      <c r="N61" s="22"/>
      <c r="O61" s="22"/>
      <c r="P61" s="22"/>
      <c r="Q61" s="22"/>
      <c r="R61" s="23"/>
      <c r="S61" s="23"/>
      <c r="T61" s="23"/>
      <c r="U61" s="23"/>
      <c r="V61" s="23"/>
      <c r="W61" s="23"/>
      <c r="X61" s="23"/>
      <c r="Y61" s="23"/>
      <c r="Z61" s="23"/>
      <c r="AA61" s="6"/>
      <c r="AB61" s="6"/>
      <c r="AC61" s="6"/>
      <c r="AD61" s="6"/>
    </row>
    <row r="62" spans="1:30" ht="18" customHeight="1" x14ac:dyDescent="0.2">
      <c r="A62" s="19" t="s">
        <v>118</v>
      </c>
      <c r="B62" s="24" t="s">
        <v>95</v>
      </c>
      <c r="C62" s="24"/>
      <c r="D62" s="24" t="s">
        <v>22</v>
      </c>
      <c r="E62" s="25">
        <v>1</v>
      </c>
      <c r="F62" s="19" t="s">
        <v>119</v>
      </c>
      <c r="G62" s="26">
        <v>0</v>
      </c>
      <c r="H62" s="28">
        <v>770.75</v>
      </c>
      <c r="I62" s="28">
        <v>3083.01</v>
      </c>
      <c r="J62" s="21">
        <f t="shared" si="0"/>
        <v>3853.76</v>
      </c>
      <c r="K62" s="22"/>
      <c r="L62" s="22"/>
      <c r="M62" s="22"/>
      <c r="N62" s="22"/>
      <c r="O62" s="22"/>
      <c r="P62" s="22"/>
      <c r="Q62" s="22"/>
      <c r="R62" s="23"/>
      <c r="S62" s="23"/>
      <c r="T62" s="23"/>
      <c r="U62" s="23"/>
      <c r="V62" s="23"/>
      <c r="W62" s="23"/>
      <c r="X62" s="23"/>
      <c r="Y62" s="23"/>
      <c r="Z62" s="23"/>
      <c r="AA62" s="6"/>
      <c r="AB62" s="6"/>
      <c r="AC62" s="6"/>
      <c r="AD62" s="6"/>
    </row>
    <row r="63" spans="1:30" ht="18" customHeight="1" x14ac:dyDescent="0.2">
      <c r="A63" s="19" t="s">
        <v>120</v>
      </c>
      <c r="B63" s="24" t="s">
        <v>95</v>
      </c>
      <c r="C63" s="24"/>
      <c r="D63" s="24" t="s">
        <v>22</v>
      </c>
      <c r="E63" s="25">
        <v>1</v>
      </c>
      <c r="F63" s="19" t="s">
        <v>121</v>
      </c>
      <c r="G63" s="26">
        <v>0</v>
      </c>
      <c r="H63" s="28">
        <v>770.75</v>
      </c>
      <c r="I63" s="28">
        <v>3083.01</v>
      </c>
      <c r="J63" s="21">
        <f t="shared" si="0"/>
        <v>3853.76</v>
      </c>
      <c r="K63" s="22"/>
      <c r="L63" s="22"/>
      <c r="M63" s="22"/>
      <c r="N63" s="22"/>
      <c r="O63" s="22"/>
      <c r="P63" s="22"/>
      <c r="Q63" s="22"/>
      <c r="R63" s="23"/>
      <c r="S63" s="23"/>
      <c r="T63" s="23"/>
      <c r="U63" s="23"/>
      <c r="V63" s="23"/>
      <c r="W63" s="23"/>
      <c r="X63" s="23"/>
      <c r="Y63" s="23"/>
      <c r="Z63" s="23"/>
      <c r="AA63" s="6"/>
      <c r="AB63" s="6"/>
      <c r="AC63" s="6"/>
      <c r="AD63" s="6"/>
    </row>
    <row r="64" spans="1:30" ht="18" customHeight="1" x14ac:dyDescent="0.2">
      <c r="A64" s="19" t="s">
        <v>122</v>
      </c>
      <c r="B64" s="24" t="s">
        <v>95</v>
      </c>
      <c r="C64" s="24"/>
      <c r="D64" s="24" t="s">
        <v>22</v>
      </c>
      <c r="E64" s="25">
        <v>1</v>
      </c>
      <c r="F64" s="19" t="s">
        <v>123</v>
      </c>
      <c r="G64" s="26">
        <v>0</v>
      </c>
      <c r="H64" s="28">
        <v>770.75</v>
      </c>
      <c r="I64" s="28">
        <v>3083.01</v>
      </c>
      <c r="J64" s="21">
        <f t="shared" si="0"/>
        <v>3853.76</v>
      </c>
      <c r="K64" s="22"/>
      <c r="L64" s="22"/>
      <c r="M64" s="22"/>
      <c r="N64" s="22"/>
      <c r="O64" s="22"/>
      <c r="P64" s="22"/>
      <c r="Q64" s="22"/>
      <c r="R64" s="23"/>
      <c r="S64" s="23"/>
      <c r="T64" s="23"/>
      <c r="U64" s="23"/>
      <c r="V64" s="23"/>
      <c r="W64" s="23"/>
      <c r="X64" s="23"/>
      <c r="Y64" s="23"/>
      <c r="Z64" s="23"/>
      <c r="AA64" s="6"/>
      <c r="AB64" s="6"/>
      <c r="AC64" s="6"/>
      <c r="AD64" s="6"/>
    </row>
    <row r="65" spans="1:30" ht="18" customHeight="1" x14ac:dyDescent="0.2">
      <c r="A65" s="19" t="s">
        <v>124</v>
      </c>
      <c r="B65" s="24" t="s">
        <v>125</v>
      </c>
      <c r="C65" s="24"/>
      <c r="D65" s="24" t="s">
        <v>22</v>
      </c>
      <c r="E65" s="25">
        <v>1</v>
      </c>
      <c r="F65" s="19" t="s">
        <v>126</v>
      </c>
      <c r="G65" s="26">
        <v>0</v>
      </c>
      <c r="H65" s="28">
        <v>500.99</v>
      </c>
      <c r="I65" s="28">
        <v>2003.96</v>
      </c>
      <c r="J65" s="21">
        <f t="shared" si="0"/>
        <v>2504.9499999999998</v>
      </c>
      <c r="K65" s="22"/>
      <c r="L65" s="22"/>
      <c r="M65" s="22"/>
      <c r="N65" s="22"/>
      <c r="O65" s="22"/>
      <c r="P65" s="22"/>
      <c r="Q65" s="22"/>
      <c r="R65" s="23"/>
      <c r="S65" s="23"/>
      <c r="T65" s="23"/>
      <c r="U65" s="23"/>
      <c r="V65" s="23"/>
      <c r="W65" s="23"/>
      <c r="X65" s="23"/>
      <c r="Y65" s="23"/>
      <c r="Z65" s="23"/>
      <c r="AA65" s="6"/>
      <c r="AB65" s="6"/>
      <c r="AC65" s="6"/>
      <c r="AD65" s="6"/>
    </row>
    <row r="66" spans="1:30" ht="18" customHeight="1" x14ac:dyDescent="0.2">
      <c r="A66" s="19" t="s">
        <v>127</v>
      </c>
      <c r="B66" s="24" t="s">
        <v>125</v>
      </c>
      <c r="C66" s="24"/>
      <c r="D66" s="24" t="s">
        <v>48</v>
      </c>
      <c r="E66" s="25">
        <v>1</v>
      </c>
      <c r="F66" s="19"/>
      <c r="G66" s="26">
        <v>0</v>
      </c>
      <c r="H66" s="28"/>
      <c r="I66" s="28"/>
      <c r="J66" s="21">
        <f t="shared" si="0"/>
        <v>0</v>
      </c>
      <c r="K66" s="22"/>
      <c r="L66" s="22"/>
      <c r="M66" s="22"/>
      <c r="N66" s="22"/>
      <c r="O66" s="22"/>
      <c r="P66" s="22"/>
      <c r="Q66" s="22"/>
      <c r="R66" s="23"/>
      <c r="S66" s="23"/>
      <c r="T66" s="23"/>
      <c r="U66" s="23"/>
      <c r="V66" s="23"/>
      <c r="W66" s="23"/>
      <c r="X66" s="23"/>
      <c r="Y66" s="23"/>
      <c r="Z66" s="23"/>
      <c r="AA66" s="6"/>
      <c r="AB66" s="6"/>
      <c r="AC66" s="6"/>
      <c r="AD66" s="6"/>
    </row>
    <row r="67" spans="1:30" ht="18" customHeight="1" x14ac:dyDescent="0.2">
      <c r="A67" s="19" t="s">
        <v>128</v>
      </c>
      <c r="B67" s="24" t="s">
        <v>125</v>
      </c>
      <c r="C67" s="24"/>
      <c r="D67" s="24" t="s">
        <v>22</v>
      </c>
      <c r="E67" s="25">
        <v>1</v>
      </c>
      <c r="F67" s="19" t="s">
        <v>129</v>
      </c>
      <c r="G67" s="26">
        <v>0</v>
      </c>
      <c r="H67" s="28">
        <v>500.99</v>
      </c>
      <c r="I67" s="28">
        <v>2003.96</v>
      </c>
      <c r="J67" s="21">
        <f t="shared" si="0"/>
        <v>2504.9499999999998</v>
      </c>
      <c r="K67" s="22"/>
      <c r="L67" s="22"/>
      <c r="M67" s="22"/>
      <c r="N67" s="22"/>
      <c r="O67" s="22"/>
      <c r="P67" s="22"/>
      <c r="Q67" s="22"/>
      <c r="R67" s="23"/>
      <c r="S67" s="23"/>
      <c r="T67" s="23"/>
      <c r="U67" s="23"/>
      <c r="V67" s="23"/>
      <c r="W67" s="23"/>
      <c r="X67" s="23"/>
      <c r="Y67" s="23"/>
      <c r="Z67" s="23"/>
      <c r="AA67" s="6"/>
      <c r="AB67" s="6"/>
      <c r="AC67" s="6"/>
      <c r="AD67" s="6"/>
    </row>
    <row r="68" spans="1:30" ht="18" customHeight="1" x14ac:dyDescent="0.2">
      <c r="A68" s="19" t="s">
        <v>130</v>
      </c>
      <c r="B68" s="24" t="s">
        <v>125</v>
      </c>
      <c r="C68" s="24"/>
      <c r="D68" s="24" t="s">
        <v>48</v>
      </c>
      <c r="E68" s="25">
        <v>1</v>
      </c>
      <c r="F68" s="19"/>
      <c r="G68" s="26">
        <v>0</v>
      </c>
      <c r="H68" s="28"/>
      <c r="I68" s="28"/>
      <c r="J68" s="21">
        <f t="shared" si="0"/>
        <v>0</v>
      </c>
      <c r="K68" s="22"/>
      <c r="L68" s="22"/>
      <c r="M68" s="22"/>
      <c r="N68" s="22"/>
      <c r="O68" s="22"/>
      <c r="P68" s="22"/>
      <c r="Q68" s="22"/>
      <c r="R68" s="23"/>
      <c r="S68" s="23"/>
      <c r="T68" s="23"/>
      <c r="U68" s="23"/>
      <c r="V68" s="23"/>
      <c r="W68" s="23"/>
      <c r="X68" s="23"/>
      <c r="Y68" s="23"/>
      <c r="Z68" s="23"/>
      <c r="AA68" s="6"/>
      <c r="AB68" s="6"/>
      <c r="AC68" s="6"/>
      <c r="AD68" s="6"/>
    </row>
    <row r="69" spans="1:30" ht="18" customHeight="1" x14ac:dyDescent="0.2">
      <c r="A69" s="19" t="s">
        <v>132</v>
      </c>
      <c r="B69" s="24" t="s">
        <v>125</v>
      </c>
      <c r="C69" s="24"/>
      <c r="D69" s="24" t="s">
        <v>22</v>
      </c>
      <c r="E69" s="25">
        <v>1</v>
      </c>
      <c r="F69" s="19" t="s">
        <v>133</v>
      </c>
      <c r="G69" s="26">
        <v>0</v>
      </c>
      <c r="H69" s="28">
        <v>500.99</v>
      </c>
      <c r="I69" s="28">
        <v>2003.96</v>
      </c>
      <c r="J69" s="21">
        <f t="shared" si="0"/>
        <v>2504.9499999999998</v>
      </c>
      <c r="K69" s="22"/>
      <c r="L69" s="22"/>
      <c r="M69" s="22"/>
      <c r="N69" s="22"/>
      <c r="O69" s="22"/>
      <c r="P69" s="22"/>
      <c r="Q69" s="22"/>
      <c r="R69" s="23"/>
      <c r="S69" s="23"/>
      <c r="T69" s="23"/>
      <c r="U69" s="23"/>
      <c r="V69" s="23"/>
      <c r="W69" s="23"/>
      <c r="X69" s="23"/>
      <c r="Y69" s="23"/>
      <c r="Z69" s="23"/>
      <c r="AA69" s="6"/>
      <c r="AB69" s="6"/>
      <c r="AC69" s="6"/>
      <c r="AD69" s="6"/>
    </row>
    <row r="70" spans="1:30" ht="18" customHeight="1" x14ac:dyDescent="0.2">
      <c r="A70" s="19" t="s">
        <v>134</v>
      </c>
      <c r="B70" s="24" t="s">
        <v>125</v>
      </c>
      <c r="C70" s="24"/>
      <c r="D70" s="24" t="s">
        <v>22</v>
      </c>
      <c r="E70" s="25">
        <v>1</v>
      </c>
      <c r="F70" s="19" t="s">
        <v>135</v>
      </c>
      <c r="G70" s="26">
        <v>0</v>
      </c>
      <c r="H70" s="28">
        <v>500.99</v>
      </c>
      <c r="I70" s="28">
        <v>2003.96</v>
      </c>
      <c r="J70" s="21">
        <f t="shared" si="0"/>
        <v>2504.9499999999998</v>
      </c>
      <c r="K70" s="22"/>
      <c r="L70" s="22"/>
      <c r="M70" s="22"/>
      <c r="N70" s="22"/>
      <c r="O70" s="22"/>
      <c r="P70" s="22"/>
      <c r="Q70" s="22"/>
      <c r="R70" s="23"/>
      <c r="S70" s="23"/>
      <c r="T70" s="23"/>
      <c r="U70" s="23"/>
      <c r="V70" s="23"/>
      <c r="W70" s="23"/>
      <c r="X70" s="23"/>
      <c r="Y70" s="23"/>
      <c r="Z70" s="23"/>
      <c r="AA70" s="6"/>
      <c r="AB70" s="6"/>
      <c r="AC70" s="6"/>
      <c r="AD70" s="6"/>
    </row>
    <row r="71" spans="1:30" ht="18" customHeight="1" x14ac:dyDescent="0.2">
      <c r="A71" s="19" t="s">
        <v>136</v>
      </c>
      <c r="B71" s="24" t="s">
        <v>125</v>
      </c>
      <c r="C71" s="24"/>
      <c r="D71" s="24" t="s">
        <v>22</v>
      </c>
      <c r="E71" s="25">
        <v>1</v>
      </c>
      <c r="F71" s="19" t="s">
        <v>137</v>
      </c>
      <c r="G71" s="26">
        <v>0</v>
      </c>
      <c r="H71" s="28">
        <v>500.99</v>
      </c>
      <c r="I71" s="28">
        <v>2003.96</v>
      </c>
      <c r="J71" s="21">
        <f t="shared" ref="J71:J82" si="1">SUM(G71:I71)</f>
        <v>2504.9499999999998</v>
      </c>
      <c r="K71" s="22"/>
      <c r="L71" s="22"/>
      <c r="M71" s="22"/>
      <c r="N71" s="22"/>
      <c r="O71" s="22"/>
      <c r="P71" s="22"/>
      <c r="Q71" s="22"/>
      <c r="R71" s="23"/>
      <c r="S71" s="23"/>
      <c r="T71" s="23"/>
      <c r="U71" s="23"/>
      <c r="V71" s="23"/>
      <c r="W71" s="23"/>
      <c r="X71" s="23"/>
      <c r="Y71" s="23"/>
      <c r="Z71" s="23"/>
      <c r="AA71" s="6"/>
      <c r="AB71" s="6"/>
      <c r="AC71" s="6"/>
      <c r="AD71" s="6"/>
    </row>
    <row r="72" spans="1:30" ht="18" customHeight="1" x14ac:dyDescent="0.2">
      <c r="A72" s="19" t="s">
        <v>138</v>
      </c>
      <c r="B72" s="24" t="s">
        <v>125</v>
      </c>
      <c r="C72" s="24"/>
      <c r="D72" s="24" t="s">
        <v>48</v>
      </c>
      <c r="E72" s="25">
        <v>1</v>
      </c>
      <c r="F72" s="19"/>
      <c r="G72" s="26">
        <v>0</v>
      </c>
      <c r="H72" s="28"/>
      <c r="I72" s="28"/>
      <c r="J72" s="21">
        <f t="shared" si="1"/>
        <v>0</v>
      </c>
      <c r="K72" s="22"/>
      <c r="L72" s="22"/>
      <c r="M72" s="22"/>
      <c r="N72" s="22"/>
      <c r="O72" s="22"/>
      <c r="P72" s="22"/>
      <c r="Q72" s="22"/>
      <c r="R72" s="23"/>
      <c r="S72" s="23"/>
      <c r="T72" s="23"/>
      <c r="U72" s="23"/>
      <c r="V72" s="23"/>
      <c r="W72" s="23"/>
      <c r="X72" s="23"/>
      <c r="Y72" s="23"/>
      <c r="Z72" s="23"/>
      <c r="AA72" s="6"/>
      <c r="AB72" s="6"/>
      <c r="AC72" s="6"/>
      <c r="AD72" s="6"/>
    </row>
    <row r="73" spans="1:30" ht="18" customHeight="1" x14ac:dyDescent="0.2">
      <c r="A73" s="19" t="s">
        <v>139</v>
      </c>
      <c r="B73" s="24" t="s">
        <v>125</v>
      </c>
      <c r="C73" s="24"/>
      <c r="D73" s="24" t="s">
        <v>48</v>
      </c>
      <c r="E73" s="25">
        <v>1</v>
      </c>
      <c r="F73" s="19"/>
      <c r="G73" s="26">
        <v>0</v>
      </c>
      <c r="H73" s="28"/>
      <c r="I73" s="28"/>
      <c r="J73" s="21">
        <f t="shared" si="1"/>
        <v>0</v>
      </c>
      <c r="K73" s="22"/>
      <c r="L73" s="22"/>
      <c r="M73" s="22"/>
      <c r="N73" s="22"/>
      <c r="O73" s="22"/>
      <c r="P73" s="22"/>
      <c r="Q73" s="22"/>
      <c r="R73" s="23"/>
      <c r="S73" s="23"/>
      <c r="T73" s="23"/>
      <c r="U73" s="23"/>
      <c r="V73" s="23"/>
      <c r="W73" s="23"/>
      <c r="X73" s="23"/>
      <c r="Y73" s="23"/>
      <c r="Z73" s="23"/>
      <c r="AA73" s="6"/>
      <c r="AB73" s="6"/>
      <c r="AC73" s="6"/>
      <c r="AD73" s="6"/>
    </row>
    <row r="74" spans="1:30" ht="18" customHeight="1" x14ac:dyDescent="0.2">
      <c r="A74" s="19" t="s">
        <v>140</v>
      </c>
      <c r="B74" s="24" t="s">
        <v>125</v>
      </c>
      <c r="C74" s="24"/>
      <c r="D74" s="24" t="s">
        <v>22</v>
      </c>
      <c r="E74" s="25">
        <v>1</v>
      </c>
      <c r="F74" s="19" t="s">
        <v>141</v>
      </c>
      <c r="G74" s="26">
        <v>0</v>
      </c>
      <c r="H74" s="28">
        <v>500.99</v>
      </c>
      <c r="I74" s="28">
        <v>2003.96</v>
      </c>
      <c r="J74" s="21">
        <f t="shared" si="1"/>
        <v>2504.9499999999998</v>
      </c>
      <c r="K74" s="22"/>
      <c r="L74" s="22"/>
      <c r="M74" s="22"/>
      <c r="N74" s="22"/>
      <c r="O74" s="22"/>
      <c r="P74" s="22"/>
      <c r="Q74" s="22"/>
      <c r="R74" s="23"/>
      <c r="S74" s="23"/>
      <c r="T74" s="23"/>
      <c r="U74" s="23"/>
      <c r="V74" s="23"/>
      <c r="W74" s="23"/>
      <c r="X74" s="23"/>
      <c r="Y74" s="23"/>
      <c r="Z74" s="23"/>
      <c r="AA74" s="6"/>
      <c r="AB74" s="6"/>
      <c r="AC74" s="6"/>
      <c r="AD74" s="6"/>
    </row>
    <row r="75" spans="1:30" ht="18" customHeight="1" x14ac:dyDescent="0.2">
      <c r="A75" s="19" t="s">
        <v>140</v>
      </c>
      <c r="B75" s="24" t="s">
        <v>125</v>
      </c>
      <c r="C75" s="24"/>
      <c r="D75" s="24" t="s">
        <v>22</v>
      </c>
      <c r="E75" s="25">
        <v>1</v>
      </c>
      <c r="F75" s="19" t="s">
        <v>142</v>
      </c>
      <c r="G75" s="26">
        <v>0</v>
      </c>
      <c r="H75" s="28">
        <v>500.99</v>
      </c>
      <c r="I75" s="28">
        <v>2003.96</v>
      </c>
      <c r="J75" s="21">
        <f t="shared" si="1"/>
        <v>2504.9499999999998</v>
      </c>
      <c r="K75" s="22"/>
      <c r="L75" s="22"/>
      <c r="M75" s="22"/>
      <c r="N75" s="22"/>
      <c r="O75" s="22"/>
      <c r="P75" s="22"/>
      <c r="Q75" s="22"/>
      <c r="R75" s="23"/>
      <c r="S75" s="23"/>
      <c r="T75" s="23"/>
      <c r="U75" s="23"/>
      <c r="V75" s="23"/>
      <c r="W75" s="23"/>
      <c r="X75" s="23"/>
      <c r="Y75" s="23"/>
      <c r="Z75" s="23"/>
      <c r="AA75" s="6"/>
      <c r="AB75" s="6"/>
      <c r="AC75" s="6"/>
      <c r="AD75" s="6"/>
    </row>
    <row r="76" spans="1:30" ht="18" customHeight="1" x14ac:dyDescent="0.2">
      <c r="A76" s="19" t="s">
        <v>139</v>
      </c>
      <c r="B76" s="24" t="s">
        <v>125</v>
      </c>
      <c r="C76" s="24"/>
      <c r="D76" s="24" t="s">
        <v>22</v>
      </c>
      <c r="E76" s="25">
        <v>1</v>
      </c>
      <c r="F76" s="19" t="s">
        <v>143</v>
      </c>
      <c r="G76" s="26">
        <v>0</v>
      </c>
      <c r="H76" s="28">
        <v>500.99</v>
      </c>
      <c r="I76" s="28">
        <v>2003.96</v>
      </c>
      <c r="J76" s="21">
        <f t="shared" si="1"/>
        <v>2504.9499999999998</v>
      </c>
      <c r="K76" s="22"/>
      <c r="L76" s="22"/>
      <c r="M76" s="22"/>
      <c r="N76" s="22"/>
      <c r="O76" s="22"/>
      <c r="P76" s="22"/>
      <c r="Q76" s="22"/>
      <c r="R76" s="23"/>
      <c r="S76" s="23"/>
      <c r="T76" s="23"/>
      <c r="U76" s="23"/>
      <c r="V76" s="23"/>
      <c r="W76" s="23"/>
      <c r="X76" s="23"/>
      <c r="Y76" s="23"/>
      <c r="Z76" s="23"/>
      <c r="AA76" s="6"/>
      <c r="AB76" s="6"/>
      <c r="AC76" s="6"/>
      <c r="AD76" s="6"/>
    </row>
    <row r="77" spans="1:30" ht="18" customHeight="1" x14ac:dyDescent="0.2">
      <c r="A77" s="19" t="s">
        <v>144</v>
      </c>
      <c r="B77" s="24" t="s">
        <v>145</v>
      </c>
      <c r="C77" s="24"/>
      <c r="D77" s="24" t="s">
        <v>22</v>
      </c>
      <c r="E77" s="25">
        <v>1</v>
      </c>
      <c r="F77" s="19" t="s">
        <v>342</v>
      </c>
      <c r="G77" s="26">
        <v>0</v>
      </c>
      <c r="H77" s="28">
        <v>308.3</v>
      </c>
      <c r="I77" s="28">
        <v>1233.21</v>
      </c>
      <c r="J77" s="21">
        <f t="shared" si="1"/>
        <v>1541.51</v>
      </c>
      <c r="K77" s="22"/>
      <c r="L77" s="22"/>
      <c r="M77" s="22"/>
      <c r="N77" s="22"/>
      <c r="O77" s="22"/>
      <c r="P77" s="22"/>
      <c r="Q77" s="22"/>
      <c r="R77" s="23"/>
      <c r="S77" s="23"/>
      <c r="T77" s="23"/>
      <c r="U77" s="23"/>
      <c r="V77" s="23"/>
      <c r="W77" s="23"/>
      <c r="X77" s="23"/>
      <c r="Y77" s="23"/>
      <c r="Z77" s="23"/>
      <c r="AA77" s="6"/>
      <c r="AB77" s="6"/>
      <c r="AC77" s="6"/>
      <c r="AD77" s="6"/>
    </row>
    <row r="78" spans="1:30" ht="18" customHeight="1" x14ac:dyDescent="0.2">
      <c r="A78" s="19" t="s">
        <v>147</v>
      </c>
      <c r="B78" s="24" t="s">
        <v>145</v>
      </c>
      <c r="C78" s="24"/>
      <c r="D78" s="24" t="s">
        <v>48</v>
      </c>
      <c r="E78" s="25">
        <v>1</v>
      </c>
      <c r="F78" s="19"/>
      <c r="G78" s="26">
        <v>0</v>
      </c>
      <c r="H78" s="28"/>
      <c r="I78" s="28"/>
      <c r="J78" s="21">
        <f t="shared" si="1"/>
        <v>0</v>
      </c>
      <c r="K78" s="22"/>
      <c r="L78" s="22"/>
      <c r="M78" s="22"/>
      <c r="N78" s="22"/>
      <c r="O78" s="22"/>
      <c r="P78" s="22"/>
      <c r="Q78" s="22"/>
      <c r="R78" s="23"/>
      <c r="S78" s="23"/>
      <c r="T78" s="23"/>
      <c r="U78" s="23"/>
      <c r="V78" s="23"/>
      <c r="W78" s="23"/>
      <c r="X78" s="23"/>
      <c r="Y78" s="23"/>
      <c r="Z78" s="23"/>
      <c r="AA78" s="6"/>
      <c r="AB78" s="6"/>
      <c r="AC78" s="6"/>
      <c r="AD78" s="6"/>
    </row>
    <row r="79" spans="1:30" ht="18" customHeight="1" x14ac:dyDescent="0.2">
      <c r="A79" s="19" t="s">
        <v>149</v>
      </c>
      <c r="B79" s="24" t="s">
        <v>145</v>
      </c>
      <c r="C79" s="24"/>
      <c r="D79" s="24" t="s">
        <v>22</v>
      </c>
      <c r="E79" s="25">
        <v>1</v>
      </c>
      <c r="F79" s="19" t="s">
        <v>150</v>
      </c>
      <c r="G79" s="26">
        <v>0</v>
      </c>
      <c r="H79" s="28">
        <v>308.3</v>
      </c>
      <c r="I79" s="28">
        <v>1233.21</v>
      </c>
      <c r="J79" s="21">
        <f t="shared" si="1"/>
        <v>1541.51</v>
      </c>
      <c r="K79" s="22"/>
      <c r="L79" s="22"/>
      <c r="M79" s="22"/>
      <c r="N79" s="22"/>
      <c r="O79" s="22"/>
      <c r="P79" s="22"/>
      <c r="Q79" s="22"/>
      <c r="R79" s="23"/>
      <c r="S79" s="23"/>
      <c r="T79" s="23"/>
      <c r="U79" s="23"/>
      <c r="V79" s="23"/>
      <c r="W79" s="23"/>
      <c r="X79" s="23"/>
      <c r="Y79" s="23"/>
      <c r="Z79" s="23"/>
      <c r="AA79" s="6"/>
      <c r="AB79" s="6"/>
      <c r="AC79" s="6"/>
      <c r="AD79" s="6"/>
    </row>
    <row r="80" spans="1:30" ht="18" customHeight="1" x14ac:dyDescent="0.2">
      <c r="A80" s="19" t="s">
        <v>151</v>
      </c>
      <c r="B80" s="24" t="s">
        <v>152</v>
      </c>
      <c r="C80" s="24"/>
      <c r="D80" s="24" t="s">
        <v>22</v>
      </c>
      <c r="E80" s="25">
        <v>1</v>
      </c>
      <c r="F80" s="19" t="s">
        <v>153</v>
      </c>
      <c r="G80" s="26">
        <v>0</v>
      </c>
      <c r="H80" s="28">
        <v>269.76</v>
      </c>
      <c r="I80" s="28">
        <v>1079.06</v>
      </c>
      <c r="J80" s="21">
        <f t="shared" si="1"/>
        <v>1348.82</v>
      </c>
      <c r="K80" s="22"/>
      <c r="L80" s="22"/>
      <c r="M80" s="22"/>
      <c r="N80" s="22"/>
      <c r="O80" s="22"/>
      <c r="P80" s="22"/>
      <c r="Q80" s="22"/>
      <c r="R80" s="23"/>
      <c r="S80" s="23"/>
      <c r="T80" s="23"/>
      <c r="U80" s="23"/>
      <c r="V80" s="23"/>
      <c r="W80" s="23"/>
      <c r="X80" s="23"/>
      <c r="Y80" s="23"/>
      <c r="Z80" s="23"/>
      <c r="AA80" s="6"/>
      <c r="AB80" s="6"/>
      <c r="AC80" s="6"/>
      <c r="AD80" s="6"/>
    </row>
    <row r="81" spans="1:30" ht="18" customHeight="1" x14ac:dyDescent="0.2">
      <c r="A81" s="19" t="s">
        <v>151</v>
      </c>
      <c r="B81" s="24" t="s">
        <v>152</v>
      </c>
      <c r="C81" s="24"/>
      <c r="D81" s="24" t="s">
        <v>22</v>
      </c>
      <c r="E81" s="25">
        <v>1</v>
      </c>
      <c r="F81" s="19" t="s">
        <v>154</v>
      </c>
      <c r="G81" s="26">
        <v>0</v>
      </c>
      <c r="H81" s="28">
        <v>269.76</v>
      </c>
      <c r="I81" s="28">
        <v>1079.06</v>
      </c>
      <c r="J81" s="21">
        <f t="shared" si="1"/>
        <v>1348.82</v>
      </c>
      <c r="K81" s="22"/>
      <c r="L81" s="22"/>
      <c r="M81" s="22"/>
      <c r="N81" s="22"/>
      <c r="O81" s="22"/>
      <c r="P81" s="22"/>
      <c r="Q81" s="22"/>
      <c r="R81" s="23"/>
      <c r="S81" s="23"/>
      <c r="T81" s="23"/>
      <c r="U81" s="23"/>
      <c r="V81" s="23"/>
      <c r="W81" s="23"/>
      <c r="X81" s="23"/>
      <c r="Y81" s="23"/>
      <c r="Z81" s="23"/>
      <c r="AA81" s="6"/>
      <c r="AB81" s="6"/>
      <c r="AC81" s="6"/>
      <c r="AD81" s="6"/>
    </row>
    <row r="82" spans="1:30" ht="18" customHeight="1" x14ac:dyDescent="0.2">
      <c r="A82" s="19" t="s">
        <v>155</v>
      </c>
      <c r="B82" s="24" t="s">
        <v>152</v>
      </c>
      <c r="C82" s="24"/>
      <c r="D82" s="24" t="s">
        <v>22</v>
      </c>
      <c r="E82" s="25">
        <v>1</v>
      </c>
      <c r="F82" s="19" t="s">
        <v>156</v>
      </c>
      <c r="G82" s="26">
        <v>0</v>
      </c>
      <c r="H82" s="28">
        <v>269.77999999999997</v>
      </c>
      <c r="I82" s="28">
        <v>1079.06</v>
      </c>
      <c r="J82" s="21">
        <f t="shared" si="1"/>
        <v>1348.84</v>
      </c>
      <c r="K82" s="22"/>
      <c r="L82" s="22"/>
      <c r="M82" s="22"/>
      <c r="N82" s="22"/>
      <c r="O82" s="22"/>
      <c r="P82" s="22"/>
      <c r="Q82" s="22"/>
      <c r="R82" s="23"/>
      <c r="S82" s="23"/>
      <c r="T82" s="23"/>
      <c r="U82" s="23"/>
      <c r="V82" s="23"/>
      <c r="W82" s="23"/>
      <c r="X82" s="23"/>
      <c r="Y82" s="23"/>
      <c r="Z82" s="23"/>
      <c r="AA82" s="6"/>
      <c r="AB82" s="6"/>
      <c r="AC82" s="6"/>
      <c r="AD82" s="6"/>
    </row>
    <row r="83" spans="1:30" ht="35.1" customHeight="1" x14ac:dyDescent="0.2">
      <c r="A83" s="30" t="s">
        <v>157</v>
      </c>
      <c r="B83" s="31" t="s">
        <v>158</v>
      </c>
      <c r="C83" s="32" t="s">
        <v>159</v>
      </c>
      <c r="D83" s="33" t="s">
        <v>160</v>
      </c>
      <c r="E83" s="32" t="s">
        <v>161</v>
      </c>
      <c r="F83" s="34"/>
      <c r="G83" s="33" t="s">
        <v>162</v>
      </c>
      <c r="H83" s="32" t="s">
        <v>163</v>
      </c>
      <c r="I83" s="32" t="s">
        <v>164</v>
      </c>
      <c r="J83" s="35" t="s">
        <v>165</v>
      </c>
      <c r="K83" s="22"/>
      <c r="L83" s="22"/>
      <c r="M83" s="22"/>
      <c r="N83" s="22"/>
      <c r="O83" s="22"/>
      <c r="P83" s="22"/>
      <c r="Q83" s="22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8" customHeight="1" x14ac:dyDescent="0.2">
      <c r="A84" s="36" t="s">
        <v>166</v>
      </c>
      <c r="B84" s="25" t="s">
        <v>17</v>
      </c>
      <c r="C84" s="37">
        <f>SUMIFS($E$7:$E$82,$B$7:$B$82,"DAS",$D$7:$D$82,"&lt;&gt;VAGO")</f>
        <v>1</v>
      </c>
      <c r="D84" s="37">
        <f>SUMIFS($E$7:$E$82,$B$7:$B$82,"DAS",$D$7:$D$82,"VAGO")</f>
        <v>0</v>
      </c>
      <c r="E84" s="37">
        <f t="shared" ref="E84:E94" si="2">C84+D84</f>
        <v>1</v>
      </c>
      <c r="F84" s="38"/>
      <c r="G84" s="39">
        <f>SUMIF($B$7:$B$82,"DAS",$G$7:$G$82)</f>
        <v>0</v>
      </c>
      <c r="H84" s="39">
        <f>SUMIF($B$7:$B$82,"DAS",$H$7:$H$82)</f>
        <v>0</v>
      </c>
      <c r="I84" s="39">
        <f>SUMIF($B$7:$B$82,"DAS",$I$7:$I$82)</f>
        <v>18000</v>
      </c>
      <c r="J84" s="40">
        <f>SUMIF($B$7:$B$82,"DAS",$J$7:$J$82)</f>
        <v>18000</v>
      </c>
      <c r="K84" s="8"/>
      <c r="L84" s="8"/>
      <c r="M84" s="8"/>
      <c r="N84" s="8"/>
      <c r="O84" s="8"/>
      <c r="P84" s="8"/>
      <c r="Q84" s="8"/>
    </row>
    <row r="85" spans="1:30" ht="18" customHeight="1" x14ac:dyDescent="0.2">
      <c r="A85" s="36" t="s">
        <v>167</v>
      </c>
      <c r="B85" s="25" t="s">
        <v>21</v>
      </c>
      <c r="C85" s="37">
        <f>SUMIFS($E$7:$E$82,$B$7:$B$82,"DAS-1",$D$7:$D$82,"&lt;&gt;VAGO")</f>
        <v>1</v>
      </c>
      <c r="D85" s="37">
        <f>SUMIFS($E$7:$E$82,$B$7:$B$82,"DAS-1",$D$7:$D$82,"VAGO")</f>
        <v>1</v>
      </c>
      <c r="E85" s="37">
        <f t="shared" si="2"/>
        <v>2</v>
      </c>
      <c r="F85" s="36"/>
      <c r="G85" s="39">
        <f>SUMIF($B$7:$B$82,"DAS-1",$G$7:$G$82)</f>
        <v>0</v>
      </c>
      <c r="H85" s="39">
        <f>SUMIF($B$7:$B$82,"DAS-1",$H$7:$H$82)</f>
        <v>2600</v>
      </c>
      <c r="I85" s="39">
        <f>SUMIF($B$7:$B$82,"DAS-1",$I$7:$I$82)</f>
        <v>10400</v>
      </c>
      <c r="J85" s="40">
        <f>SUMIF($B$7:$B$82,"DAS-1",$J$7:$J$82)</f>
        <v>13000</v>
      </c>
      <c r="K85" s="8"/>
      <c r="L85" s="8"/>
      <c r="M85" s="8"/>
      <c r="N85" s="8"/>
      <c r="O85" s="8"/>
      <c r="P85" s="8"/>
      <c r="Q85" s="8"/>
    </row>
    <row r="86" spans="1:30" ht="18" customHeight="1" x14ac:dyDescent="0.2">
      <c r="A86" s="36" t="s">
        <v>168</v>
      </c>
      <c r="B86" s="25" t="s">
        <v>27</v>
      </c>
      <c r="C86" s="37">
        <f>SUMIFS($E$7:$E$82,$B$7:$B$82,"DAS-2",$D$7:$D$82,"&lt;&gt;VAGO")</f>
        <v>5</v>
      </c>
      <c r="D86" s="37">
        <f>SUMIFS($E$7:$E$82,$B$7:$B$82,"DAS-2",$D$7:$D$82,"VAGO")</f>
        <v>0</v>
      </c>
      <c r="E86" s="37">
        <f t="shared" si="2"/>
        <v>5</v>
      </c>
      <c r="F86" s="36"/>
      <c r="G86" s="39">
        <f>SUMIF($B$7:$B$82,"DAS-2",$G$7:$G$82)</f>
        <v>0</v>
      </c>
      <c r="H86" s="39">
        <f>SUMIF($B$7:$B$82,"DAS-2",$H$7:$H$82)</f>
        <v>6782.6</v>
      </c>
      <c r="I86" s="39">
        <f>SUMIF($B$7:$B$82,"DAS-2",$I$7:$I$82)</f>
        <v>33913.049999999996</v>
      </c>
      <c r="J86" s="40">
        <f>SUMIF($B$7:$B$82,"DAS-2",$J$7:$J$82)</f>
        <v>40695.65</v>
      </c>
      <c r="K86" s="8"/>
      <c r="L86" s="8"/>
      <c r="M86" s="8"/>
      <c r="N86" s="8"/>
      <c r="O86" s="8"/>
      <c r="P86" s="8"/>
      <c r="Q86" s="8"/>
    </row>
    <row r="87" spans="1:30" ht="18" customHeight="1" x14ac:dyDescent="0.2">
      <c r="A87" s="36" t="s">
        <v>169</v>
      </c>
      <c r="B87" s="25" t="s">
        <v>39</v>
      </c>
      <c r="C87" s="37">
        <f>SUMIFS($E$7:$E$82,$B$7:$B$82,"DAS-3",$D$7:$D$82,"&lt;&gt;VAGO")</f>
        <v>5</v>
      </c>
      <c r="D87" s="37">
        <f>SUMIFS($E$7:$E$82,$B$7:$B$82,"DAS-3",$D$7:$D$82,"VAGO")</f>
        <v>2</v>
      </c>
      <c r="E87" s="37">
        <f t="shared" si="2"/>
        <v>7</v>
      </c>
      <c r="F87" s="36"/>
      <c r="G87" s="39">
        <f>SUMIF($B$7:$B$82,"DAS-3",$G$7:$G$82)</f>
        <v>0</v>
      </c>
      <c r="H87" s="39">
        <f>SUMIF($B$7:$B$82,"DAS-3",$H$7:$H$82)</f>
        <v>7129.5</v>
      </c>
      <c r="I87" s="39">
        <f>SUMIF($B$7:$B$82,"DAS-3",$I$7:$I$82)</f>
        <v>28517.820000000003</v>
      </c>
      <c r="J87" s="40">
        <f>SUMIF($B$7:$B$82,"DAS-3",$J$7:$J$82)</f>
        <v>35647.32</v>
      </c>
      <c r="K87" s="8"/>
      <c r="L87" s="8"/>
      <c r="M87" s="8"/>
      <c r="N87" s="8"/>
      <c r="O87" s="8"/>
      <c r="P87" s="8"/>
      <c r="Q87" s="8"/>
    </row>
    <row r="88" spans="1:30" ht="18" customHeight="1" x14ac:dyDescent="0.2">
      <c r="A88" s="41" t="s">
        <v>170</v>
      </c>
      <c r="B88" s="25" t="s">
        <v>53</v>
      </c>
      <c r="C88" s="37">
        <f>SUMIFS($E$7:$E$82,$B$7:$B$82,"DAS-4",$D$7:$D$82,"&lt;&gt;VAGO")</f>
        <v>11</v>
      </c>
      <c r="D88" s="37">
        <f>SUMIFS($E$7:$E$82,$B$7:$B$82,"DAS-4",$D$7:$D$82,"VAGO")</f>
        <v>4</v>
      </c>
      <c r="E88" s="37">
        <f t="shared" si="2"/>
        <v>15</v>
      </c>
      <c r="F88" s="41"/>
      <c r="G88" s="39">
        <f>SUMIF($B$7:$B$82,"DAS-4",$G$7:$G$82)</f>
        <v>0</v>
      </c>
      <c r="H88" s="39">
        <f>SUMIF($B$7:$B$82,"DAS-4",$H$7:$H$82)</f>
        <v>15723.360000000002</v>
      </c>
      <c r="I88" s="39">
        <f>SUMIF($B$7:$B$82,"DAS-4",$I$7:$I$82)</f>
        <v>62893.32</v>
      </c>
      <c r="J88" s="40">
        <f>SUMIF($B$7:$B$82,"DAS-4",$J$7:$J$82)</f>
        <v>78616.679999999993</v>
      </c>
      <c r="K88" s="8"/>
      <c r="L88" s="8"/>
      <c r="M88" s="8"/>
      <c r="N88" s="8"/>
      <c r="O88" s="8"/>
      <c r="P88" s="8"/>
      <c r="Q88" s="8"/>
    </row>
    <row r="89" spans="1:30" ht="18" customHeight="1" x14ac:dyDescent="0.2">
      <c r="A89" s="41" t="s">
        <v>171</v>
      </c>
      <c r="B89" s="25" t="s">
        <v>78</v>
      </c>
      <c r="C89" s="37">
        <f>SUMIFS($E$7:$E$82,$B$7:$B$82,"DAS-5",$D$7:$D$82,"&lt;&gt;VAGO")</f>
        <v>8</v>
      </c>
      <c r="D89" s="37">
        <f>SUMIFS($E$7:$E$82,$B$7:$B$82,"DAS-5",$D$7:$D$82,"VAGO")</f>
        <v>2</v>
      </c>
      <c r="E89" s="37">
        <f t="shared" si="2"/>
        <v>10</v>
      </c>
      <c r="F89" s="41"/>
      <c r="G89" s="39">
        <f>SUMIF($B$7:$B$82,"DAS-5",$G$7:$G$82)</f>
        <v>0</v>
      </c>
      <c r="H89" s="39">
        <f>SUMIF($B$7:$B$82,"DAS-5",$H$7:$H$82)</f>
        <v>6474.3599999999988</v>
      </c>
      <c r="I89" s="39">
        <f>SUMIF($B$7:$B$82,"DAS-5",$I$7:$I$82)</f>
        <v>34529.68</v>
      </c>
      <c r="J89" s="40">
        <f>SUMIF($B$7:$B$82,"DAS-5",$J$7:$J$82)</f>
        <v>41004.040000000008</v>
      </c>
      <c r="K89" s="8"/>
      <c r="L89" s="8"/>
      <c r="M89" s="8"/>
      <c r="N89" s="8"/>
      <c r="O89" s="8"/>
      <c r="P89" s="8"/>
      <c r="Q89" s="8"/>
    </row>
    <row r="90" spans="1:30" ht="18" customHeight="1" x14ac:dyDescent="0.2">
      <c r="A90" s="41" t="s">
        <v>172</v>
      </c>
      <c r="B90" s="25" t="s">
        <v>93</v>
      </c>
      <c r="C90" s="37">
        <f>SUMIFS($E$7:$E$82,$B$7:$B$82,"CAA-1",$D$7:$D$82,"&lt;&gt;VAGO")</f>
        <v>0</v>
      </c>
      <c r="D90" s="37">
        <f>SUMIFS($E$7:$E$82,$B$7:$B$82,"CAA-1",$D$7:$D$82,"VAGO")</f>
        <v>1</v>
      </c>
      <c r="E90" s="37">
        <f t="shared" si="2"/>
        <v>1</v>
      </c>
      <c r="F90" s="41"/>
      <c r="G90" s="39">
        <f>SUMIF($B$7:$B$82,"CAA-1",$G$7:$G$82)</f>
        <v>0</v>
      </c>
      <c r="H90" s="39">
        <f>SUMIF($B$7:$B$82,"CAA-1",$H$7:$H$82)</f>
        <v>0</v>
      </c>
      <c r="I90" s="39">
        <f>SUMIF($B$7:$B$82,"CAA-1",$I$7:$I$82)</f>
        <v>0</v>
      </c>
      <c r="J90" s="40">
        <f>SUMIF($B$7:$B$82,"CAA-1",$J$7:$J$82)</f>
        <v>0</v>
      </c>
      <c r="K90" s="8"/>
      <c r="L90" s="8"/>
      <c r="M90" s="8"/>
      <c r="N90" s="8"/>
      <c r="O90" s="8"/>
      <c r="P90" s="8"/>
      <c r="Q90" s="8"/>
    </row>
    <row r="91" spans="1:30" ht="18" customHeight="1" x14ac:dyDescent="0.2">
      <c r="A91" s="41" t="s">
        <v>173</v>
      </c>
      <c r="B91" s="25" t="s">
        <v>95</v>
      </c>
      <c r="C91" s="37">
        <f>SUMIFS($E$7:$E$82,$B$7:$B$82,"CAA-2",$D$7:$D$82,"&lt;&gt;VAGO")</f>
        <v>15</v>
      </c>
      <c r="D91" s="37">
        <f>SUMIFS($E$7:$E$82,$B$7:$B$82,"CAA-2",$D$7:$D$82,"VAGO")</f>
        <v>2</v>
      </c>
      <c r="E91" s="37">
        <f t="shared" si="2"/>
        <v>17</v>
      </c>
      <c r="F91" s="41"/>
      <c r="G91" s="39">
        <f>SUMIF($B$7:$B$82,"CAA-2",$G$7:$G$82)</f>
        <v>0</v>
      </c>
      <c r="H91" s="39">
        <f>SUMIF($B$7:$B$82,"CAA-2",$H$7:$H$82)</f>
        <v>11561.25</v>
      </c>
      <c r="I91" s="39">
        <f>SUMIF($B$7:$B$82,"CAA-2",$I$7:$I$82)</f>
        <v>46245.150000000016</v>
      </c>
      <c r="J91" s="40">
        <f>SUMIF($B$7:$B$82,"CAA-2",$J$7:$J$82)</f>
        <v>57806.400000000023</v>
      </c>
      <c r="K91" s="8"/>
      <c r="L91" s="8"/>
      <c r="M91" s="8"/>
      <c r="N91" s="8"/>
      <c r="O91" s="8"/>
      <c r="P91" s="8"/>
      <c r="Q91" s="8"/>
    </row>
    <row r="92" spans="1:30" ht="18" customHeight="1" x14ac:dyDescent="0.2">
      <c r="A92" s="41" t="s">
        <v>174</v>
      </c>
      <c r="B92" s="25" t="s">
        <v>125</v>
      </c>
      <c r="C92" s="37">
        <f>SUMIFS($E$7:$E$82,$B$7:$B$82,"CAA-3",$D$7:$D$82,"&lt;&gt;VAGO")</f>
        <v>8</v>
      </c>
      <c r="D92" s="37">
        <f>SUMIFS($E$7:$E$82,$B$7:$B$82,"CAA-3",$D$7:$D$82,"VAGO")</f>
        <v>4</v>
      </c>
      <c r="E92" s="37">
        <f t="shared" si="2"/>
        <v>12</v>
      </c>
      <c r="F92" s="36"/>
      <c r="G92" s="39">
        <f>SUMIF($B$7:$B$82,"CAA-3",$G$7:$G$82)</f>
        <v>0</v>
      </c>
      <c r="H92" s="39">
        <f>SUMIF($B$7:$B$82,"CAA-3",$H$7:$H$82)</f>
        <v>4007.9199999999992</v>
      </c>
      <c r="I92" s="39">
        <f>SUMIF($B$7:$B$82,"CAA-3",$I$7:$I$82)</f>
        <v>16031.679999999997</v>
      </c>
      <c r="J92" s="40">
        <f>SUMIF($B$7:$B$82,"CAA-3",$J$7:$J$82)</f>
        <v>20039.600000000002</v>
      </c>
      <c r="K92" s="8"/>
      <c r="L92" s="8"/>
      <c r="M92" s="8"/>
      <c r="N92" s="8"/>
      <c r="O92" s="8"/>
      <c r="P92" s="8"/>
      <c r="Q92" s="8"/>
    </row>
    <row r="93" spans="1:30" ht="18" customHeight="1" x14ac:dyDescent="0.2">
      <c r="A93" s="41" t="s">
        <v>175</v>
      </c>
      <c r="B93" s="25" t="s">
        <v>145</v>
      </c>
      <c r="C93" s="37">
        <f>SUMIFS($E$7:$E$82,$B$7:$B$82,"CAA-4",$D$7:$D$82,"&lt;&gt;VAGO")</f>
        <v>2</v>
      </c>
      <c r="D93" s="37">
        <f>SUMIFS($E$7:$E$82,$B$7:$B$82,"CAA-4",$D$7:$D$82,"VAGO")</f>
        <v>1</v>
      </c>
      <c r="E93" s="37">
        <f t="shared" si="2"/>
        <v>3</v>
      </c>
      <c r="F93" s="36"/>
      <c r="G93" s="39">
        <f>SUMIF($B$7:$B$82,"CAA-4",$G$7:$G$82)</f>
        <v>0</v>
      </c>
      <c r="H93" s="39">
        <f>SUMIF($B$7:$B$82,"CAA-4",$H$7:$H$82)</f>
        <v>616.6</v>
      </c>
      <c r="I93" s="39">
        <f>SUMIF($B$7:$B$82,"CAA-4",$I$7:$I$82)</f>
        <v>2466.42</v>
      </c>
      <c r="J93" s="40">
        <f>SUMIF($B$7:$B$82,"CAA-4",$J$7:$J$82)</f>
        <v>3083.02</v>
      </c>
      <c r="K93" s="8"/>
      <c r="L93" s="8"/>
      <c r="M93" s="8"/>
      <c r="N93" s="8"/>
      <c r="O93" s="8"/>
      <c r="P93" s="8"/>
      <c r="Q93" s="8"/>
    </row>
    <row r="94" spans="1:30" ht="18" customHeight="1" x14ac:dyDescent="0.2">
      <c r="A94" s="41" t="s">
        <v>176</v>
      </c>
      <c r="B94" s="25" t="s">
        <v>152</v>
      </c>
      <c r="C94" s="37">
        <f>SUMIFS($E$7:$E$82,$B$7:$B$82,"CAA-5",$D$7:$D$82,"&lt;&gt;VAGO")</f>
        <v>3</v>
      </c>
      <c r="D94" s="37">
        <f>SUMIFS($E$7:$E$82,$B$7:$B$82,"CAA-5",$D$7:$D$82,"VAGO")</f>
        <v>0</v>
      </c>
      <c r="E94" s="37">
        <f t="shared" si="2"/>
        <v>3</v>
      </c>
      <c r="F94" s="36"/>
      <c r="G94" s="39">
        <f>SUMIF($B$7:$B$82,"CAA-5",$G$7:$G$82)</f>
        <v>0</v>
      </c>
      <c r="H94" s="39">
        <f>SUMIF($B$7:$B$82,"CAA-5",$H$7:$H$82)</f>
        <v>809.3</v>
      </c>
      <c r="I94" s="39">
        <f>SUMIF($B$7:$B$82,"CAA-5",$I$7:$I$82)</f>
        <v>3237.18</v>
      </c>
      <c r="J94" s="40">
        <f>SUMIF($B$7:$B$82,"CAA-5",$J$7:$J$82)</f>
        <v>4046.4799999999996</v>
      </c>
      <c r="K94" s="8"/>
      <c r="L94" s="8"/>
      <c r="M94" s="8"/>
      <c r="N94" s="8"/>
      <c r="O94" s="8"/>
      <c r="P94" s="8"/>
      <c r="Q94" s="8"/>
    </row>
    <row r="95" spans="1:30" ht="35.1" customHeight="1" x14ac:dyDescent="0.2">
      <c r="A95" s="30" t="s">
        <v>177</v>
      </c>
      <c r="B95" s="42"/>
      <c r="C95" s="33">
        <f>SUM(C84:C94)</f>
        <v>59</v>
      </c>
      <c r="D95" s="33">
        <f>SUM(D84:D94)</f>
        <v>17</v>
      </c>
      <c r="E95" s="33">
        <f>SUM(E84:E94)</f>
        <v>76</v>
      </c>
      <c r="F95" s="34"/>
      <c r="G95" s="43">
        <f>SUM(G84:G94)</f>
        <v>0</v>
      </c>
      <c r="H95" s="43">
        <f>SUM(H84:H94)</f>
        <v>55704.89</v>
      </c>
      <c r="I95" s="43">
        <f>SUM(I84:I94)</f>
        <v>256234.30000000002</v>
      </c>
      <c r="J95" s="44">
        <f>SUM(J84:J94)</f>
        <v>311939.19</v>
      </c>
      <c r="K95" s="8"/>
      <c r="L95" s="8"/>
      <c r="M95" s="8"/>
      <c r="N95" s="8"/>
      <c r="O95" s="8"/>
      <c r="P95" s="8"/>
      <c r="Q95" s="8"/>
    </row>
    <row r="96" spans="1:30" ht="18" customHeight="1" x14ac:dyDescent="0.2">
      <c r="A96" s="45"/>
      <c r="B96" s="46"/>
      <c r="C96" s="46"/>
      <c r="D96" s="46"/>
      <c r="E96" s="46"/>
      <c r="F96" s="45"/>
      <c r="G96" s="46"/>
      <c r="H96" s="47"/>
      <c r="I96" s="47"/>
      <c r="J96" s="48"/>
      <c r="K96" s="8"/>
      <c r="L96" s="8"/>
      <c r="M96" s="8"/>
      <c r="N96" s="8"/>
      <c r="O96" s="8"/>
      <c r="P96" s="8"/>
      <c r="Q96" s="8"/>
    </row>
    <row r="97" spans="1:30" ht="35.1" customHeight="1" x14ac:dyDescent="0.2">
      <c r="A97" s="86" t="s">
        <v>178</v>
      </c>
      <c r="B97" s="87"/>
      <c r="C97" s="87"/>
      <c r="D97" s="87"/>
      <c r="E97" s="87"/>
      <c r="F97" s="87"/>
      <c r="G97" s="87"/>
      <c r="H97" s="87"/>
      <c r="I97" s="87"/>
      <c r="J97" s="50"/>
      <c r="K97" s="7"/>
      <c r="L97" s="8"/>
      <c r="M97" s="8"/>
      <c r="N97" s="8"/>
      <c r="O97" s="8"/>
      <c r="P97" s="8"/>
      <c r="Q97" s="8"/>
    </row>
    <row r="98" spans="1:30" ht="35.1" customHeight="1" x14ac:dyDescent="0.2">
      <c r="A98" s="51" t="s">
        <v>179</v>
      </c>
      <c r="B98" s="49" t="s">
        <v>180</v>
      </c>
      <c r="C98" s="49" t="s">
        <v>181</v>
      </c>
      <c r="D98" s="49" t="s">
        <v>182</v>
      </c>
      <c r="E98" s="49" t="s">
        <v>183</v>
      </c>
      <c r="F98" s="52" t="s">
        <v>184</v>
      </c>
      <c r="G98" s="53" t="s">
        <v>185</v>
      </c>
      <c r="H98" s="53" t="s">
        <v>186</v>
      </c>
      <c r="I98" s="49" t="s">
        <v>187</v>
      </c>
      <c r="J98" s="54"/>
      <c r="K98" s="7"/>
      <c r="L98" s="13"/>
      <c r="M98" s="13"/>
      <c r="N98" s="13"/>
      <c r="O98" s="13"/>
      <c r="P98" s="13"/>
      <c r="Q98" s="13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ht="18" customHeight="1" x14ac:dyDescent="0.2">
      <c r="A99" s="19" t="s">
        <v>188</v>
      </c>
      <c r="B99" s="24" t="s">
        <v>189</v>
      </c>
      <c r="C99" s="24" t="s">
        <v>190</v>
      </c>
      <c r="D99" s="24" t="s">
        <v>28</v>
      </c>
      <c r="E99" s="55">
        <v>1</v>
      </c>
      <c r="F99" s="19" t="s">
        <v>191</v>
      </c>
      <c r="G99" s="26">
        <v>0</v>
      </c>
      <c r="H99" s="56">
        <v>6782.61</v>
      </c>
      <c r="I99" s="56">
        <f t="shared" ref="I99:I104" si="3">SUM(G99:H99)</f>
        <v>6782.61</v>
      </c>
      <c r="J99" s="50"/>
      <c r="K99" s="22"/>
      <c r="L99" s="22"/>
      <c r="M99" s="22"/>
      <c r="N99" s="22"/>
      <c r="O99" s="22"/>
      <c r="P99" s="22"/>
      <c r="Q99" s="22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 spans="1:30" ht="18" customHeight="1" x14ac:dyDescent="0.2">
      <c r="A100" s="19" t="s">
        <v>192</v>
      </c>
      <c r="B100" s="24" t="s">
        <v>193</v>
      </c>
      <c r="C100" s="24" t="s">
        <v>198</v>
      </c>
      <c r="D100" s="24" t="s">
        <v>28</v>
      </c>
      <c r="E100" s="55">
        <v>1</v>
      </c>
      <c r="F100" s="19" t="s">
        <v>199</v>
      </c>
      <c r="G100" s="26">
        <v>0</v>
      </c>
      <c r="H100" s="56">
        <v>5703.56</v>
      </c>
      <c r="I100" s="56">
        <f t="shared" si="3"/>
        <v>5703.56</v>
      </c>
      <c r="J100" s="50"/>
      <c r="K100" s="22"/>
      <c r="L100" s="22"/>
      <c r="M100" s="22"/>
      <c r="N100" s="22"/>
      <c r="O100" s="22"/>
      <c r="P100" s="22"/>
      <c r="Q100" s="22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8" customHeight="1" x14ac:dyDescent="0.2">
      <c r="A101" s="19" t="s">
        <v>61</v>
      </c>
      <c r="B101" s="24" t="s">
        <v>193</v>
      </c>
      <c r="C101" s="24" t="s">
        <v>194</v>
      </c>
      <c r="D101" s="24" t="s">
        <v>28</v>
      </c>
      <c r="E101" s="55">
        <v>1</v>
      </c>
      <c r="F101" s="19" t="s">
        <v>195</v>
      </c>
      <c r="G101" s="26">
        <v>0</v>
      </c>
      <c r="H101" s="56">
        <v>5703.56</v>
      </c>
      <c r="I101" s="56">
        <f t="shared" si="3"/>
        <v>5703.56</v>
      </c>
      <c r="J101" s="50"/>
      <c r="K101" s="22"/>
      <c r="L101" s="22"/>
      <c r="M101" s="22"/>
      <c r="N101" s="22"/>
      <c r="O101" s="22"/>
      <c r="P101" s="22"/>
      <c r="Q101" s="22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8" customHeight="1" x14ac:dyDescent="0.2">
      <c r="A102" s="19" t="s">
        <v>196</v>
      </c>
      <c r="B102" s="24" t="s">
        <v>197</v>
      </c>
      <c r="C102" s="24"/>
      <c r="D102" s="24" t="s">
        <v>48</v>
      </c>
      <c r="E102" s="55">
        <v>1</v>
      </c>
      <c r="F102" s="19"/>
      <c r="G102" s="26">
        <v>0</v>
      </c>
      <c r="H102" s="56"/>
      <c r="I102" s="56">
        <f t="shared" si="3"/>
        <v>0</v>
      </c>
      <c r="J102" s="50"/>
      <c r="K102" s="22"/>
      <c r="L102" s="22"/>
      <c r="M102" s="22"/>
      <c r="N102" s="22"/>
      <c r="O102" s="22"/>
      <c r="P102" s="22"/>
      <c r="Q102" s="22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 spans="1:30" ht="18" customHeight="1" x14ac:dyDescent="0.2">
      <c r="A103" s="19" t="s">
        <v>200</v>
      </c>
      <c r="B103" s="24" t="s">
        <v>197</v>
      </c>
      <c r="C103" s="24" t="s">
        <v>201</v>
      </c>
      <c r="D103" s="24" t="s">
        <v>28</v>
      </c>
      <c r="E103" s="55">
        <v>1</v>
      </c>
      <c r="F103" s="19" t="s">
        <v>202</v>
      </c>
      <c r="G103" s="26">
        <v>0</v>
      </c>
      <c r="H103" s="56">
        <v>5241.1099999999997</v>
      </c>
      <c r="I103" s="56">
        <f t="shared" si="3"/>
        <v>5241.1099999999997</v>
      </c>
      <c r="J103" s="50"/>
      <c r="K103" s="22"/>
      <c r="L103" s="22"/>
      <c r="M103" s="22"/>
      <c r="N103" s="22"/>
      <c r="O103" s="22"/>
      <c r="P103" s="22"/>
      <c r="Q103" s="22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 spans="1:30" ht="18" customHeight="1" x14ac:dyDescent="0.2">
      <c r="A104" s="19" t="s">
        <v>203</v>
      </c>
      <c r="B104" s="24" t="s">
        <v>204</v>
      </c>
      <c r="C104" s="24" t="s">
        <v>205</v>
      </c>
      <c r="D104" s="24" t="s">
        <v>28</v>
      </c>
      <c r="E104" s="55">
        <v>1</v>
      </c>
      <c r="F104" s="19" t="s">
        <v>206</v>
      </c>
      <c r="G104" s="26">
        <v>0</v>
      </c>
      <c r="H104" s="56">
        <v>4316.21</v>
      </c>
      <c r="I104" s="56">
        <f t="shared" si="3"/>
        <v>4316.21</v>
      </c>
      <c r="J104" s="50"/>
      <c r="K104" s="22"/>
      <c r="L104" s="22"/>
      <c r="M104" s="22"/>
      <c r="N104" s="22"/>
      <c r="O104" s="22"/>
      <c r="P104" s="22"/>
      <c r="Q104" s="22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 spans="1:30" ht="60" x14ac:dyDescent="0.2">
      <c r="A105" s="30" t="s">
        <v>207</v>
      </c>
      <c r="B105" s="31" t="s">
        <v>208</v>
      </c>
      <c r="C105" s="32" t="s">
        <v>209</v>
      </c>
      <c r="D105" s="33" t="s">
        <v>210</v>
      </c>
      <c r="E105" s="49" t="s">
        <v>211</v>
      </c>
      <c r="F105" s="57"/>
      <c r="G105" s="53" t="s">
        <v>212</v>
      </c>
      <c r="H105" s="53" t="s">
        <v>213</v>
      </c>
      <c r="I105" s="49" t="s">
        <v>214</v>
      </c>
      <c r="J105" s="50"/>
      <c r="K105" s="7"/>
      <c r="L105" s="7"/>
      <c r="M105" s="7"/>
      <c r="N105" s="7"/>
      <c r="O105" s="7"/>
      <c r="P105" s="7"/>
      <c r="Q105" s="7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0" ht="18" customHeight="1" x14ac:dyDescent="0.2">
      <c r="A106" s="36" t="s">
        <v>215</v>
      </c>
      <c r="B106" s="39" t="s">
        <v>189</v>
      </c>
      <c r="C106" s="37">
        <f>SUMIFS($E$99:$E$104,$B$99:$B$104,"FDA",$D$99:$D$104,"&lt;&gt;VAGO")</f>
        <v>1</v>
      </c>
      <c r="D106" s="37">
        <f>SUMIFS($E$99:$E$104,$B$99:$B$104,"FDA",$D$99:$D$104,"VAGO")</f>
        <v>0</v>
      </c>
      <c r="E106" s="37">
        <f t="shared" ref="E106:E110" si="4">C106+D106</f>
        <v>1</v>
      </c>
      <c r="F106" s="38"/>
      <c r="G106" s="39">
        <f>SUMIF($B$99:$B$104,"FDA",$G$99:$G$104)</f>
        <v>0</v>
      </c>
      <c r="H106" s="39">
        <f>SUMIF($B$99:$B$104,"FDA",$H$99:$H$104)</f>
        <v>6782.61</v>
      </c>
      <c r="I106" s="39">
        <f>SUMIF($B$99:$B$104,"FDA",$I$99:$I$104)</f>
        <v>6782.61</v>
      </c>
      <c r="J106" s="58"/>
      <c r="K106" s="7"/>
      <c r="L106" s="22"/>
      <c r="M106" s="22"/>
      <c r="N106" s="22"/>
      <c r="O106" s="22"/>
      <c r="P106" s="22"/>
      <c r="Q106" s="22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 spans="1:30" ht="18" customHeight="1" x14ac:dyDescent="0.2">
      <c r="A107" s="36" t="s">
        <v>216</v>
      </c>
      <c r="B107" s="39" t="s">
        <v>193</v>
      </c>
      <c r="C107" s="37">
        <f>SUMIFS($E$99:$E$104,$B$99:$B$104,"FDA-1",$D$99:$D$104,"&lt;&gt;VAGO")</f>
        <v>2</v>
      </c>
      <c r="D107" s="37">
        <f>SUMIFS($E$99:$E$104,$B$99:$B$104,"FDA-1",$D$99:$D$104,"VAGO")</f>
        <v>0</v>
      </c>
      <c r="E107" s="37">
        <f t="shared" si="4"/>
        <v>2</v>
      </c>
      <c r="F107" s="38"/>
      <c r="G107" s="39">
        <f>SUMIF($B$99:$B$104,"FDA-1",$G$99:$G$104)</f>
        <v>0</v>
      </c>
      <c r="H107" s="39">
        <f>SUMIF($B$99:$B$104,"FDA-1",$H$99:$H$104)</f>
        <v>11407.12</v>
      </c>
      <c r="I107" s="39">
        <f>SUMIF($B$99:$B$104,"FDA-1",$I$99:$I$104)</f>
        <v>11407.12</v>
      </c>
      <c r="J107" s="58"/>
      <c r="K107" s="7"/>
      <c r="L107" s="22"/>
      <c r="M107" s="22"/>
      <c r="N107" s="22"/>
      <c r="O107" s="22"/>
      <c r="P107" s="22"/>
      <c r="Q107" s="22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 spans="1:30" ht="18" customHeight="1" x14ac:dyDescent="0.2">
      <c r="A108" s="36" t="s">
        <v>217</v>
      </c>
      <c r="B108" s="39" t="s">
        <v>197</v>
      </c>
      <c r="C108" s="37">
        <f>SUMIFS($E$99:$E$104,$B$99:$B$104,"FDA-2",$D$99:$D$104,"&lt;&gt;VAGO")</f>
        <v>1</v>
      </c>
      <c r="D108" s="37">
        <f>SUMIFS($E$99:$E$104,$B$99:$B$104,"FDA-2",$D$99:$D$104,"VAGO")</f>
        <v>1</v>
      </c>
      <c r="E108" s="37">
        <f t="shared" si="4"/>
        <v>2</v>
      </c>
      <c r="F108" s="36"/>
      <c r="G108" s="39">
        <f>SUMIF($B$99:$B$104,"FDA-2",$G$99:$G$104)</f>
        <v>0</v>
      </c>
      <c r="H108" s="39">
        <f>SUMIF($B$99:$B$104,"FDA-2",$H$99:$H$104)</f>
        <v>5241.1099999999997</v>
      </c>
      <c r="I108" s="39">
        <f>SUMIF($B$99:$B$104,"FDA-2",$I$99:$I$104)</f>
        <v>5241.1099999999997</v>
      </c>
      <c r="J108" s="58"/>
      <c r="K108" s="7"/>
      <c r="L108" s="22"/>
      <c r="M108" s="22"/>
      <c r="N108" s="22"/>
      <c r="O108" s="22"/>
      <c r="P108" s="22"/>
      <c r="Q108" s="22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 spans="1:30" ht="18" customHeight="1" x14ac:dyDescent="0.2">
      <c r="A109" s="36" t="s">
        <v>218</v>
      </c>
      <c r="B109" s="39" t="s">
        <v>204</v>
      </c>
      <c r="C109" s="37">
        <f>SUMIFS($E$99:$E$104,$B$99:$B$104,"FDA-3",$D$99:$D$104,"&lt;&gt;VAGO")</f>
        <v>1</v>
      </c>
      <c r="D109" s="37">
        <f>SUMIFS($E$99:$E$104,$B$99:$B$104,"FDA-3",$D$99:$D$104,"VAGO")</f>
        <v>0</v>
      </c>
      <c r="E109" s="37">
        <f t="shared" si="4"/>
        <v>1</v>
      </c>
      <c r="F109" s="41"/>
      <c r="G109" s="39">
        <f>SUMIF($B$99:$B$104,"FDA-3",$G$99:$G$104)</f>
        <v>0</v>
      </c>
      <c r="H109" s="39">
        <f>SUMIF($B$99:$B$104,"FDA-3",$H$99:$H$104)</f>
        <v>4316.21</v>
      </c>
      <c r="I109" s="39">
        <f>SUMIF($B$99:$B$104,"FDA-3",$I$99:$I$104)</f>
        <v>4316.21</v>
      </c>
      <c r="J109" s="58"/>
      <c r="K109" s="7"/>
      <c r="L109" s="22"/>
      <c r="M109" s="22"/>
      <c r="N109" s="22"/>
      <c r="O109" s="22"/>
      <c r="P109" s="22"/>
      <c r="Q109" s="22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 spans="1:30" ht="18" customHeight="1" x14ac:dyDescent="0.2">
      <c r="A110" s="36" t="s">
        <v>219</v>
      </c>
      <c r="B110" s="39" t="s">
        <v>220</v>
      </c>
      <c r="C110" s="37">
        <f>SUMIFS($E$99:$E$104,$B$99:$B$104,"FDA-4",$D$99:$D$104,"&lt;&gt;VAGO")</f>
        <v>0</v>
      </c>
      <c r="D110" s="37">
        <f>SUMIFS($E$99:$E$104,$B$99:$B$104,"FDA-4",$D$99:$D$104,"VAGO")</f>
        <v>0</v>
      </c>
      <c r="E110" s="37">
        <f t="shared" si="4"/>
        <v>0</v>
      </c>
      <c r="F110" s="36"/>
      <c r="G110" s="39">
        <f>SUMIF($B$99:$B$104,"FDA-4",$G$99:$G$104)</f>
        <v>0</v>
      </c>
      <c r="H110" s="39">
        <f>SUMIF($B$99:$B$104,"FDA-4",$H$99:$H$104)</f>
        <v>0</v>
      </c>
      <c r="I110" s="39">
        <f>SUMIF($B$99:$B$104,"FDA-4",$I$99:$I$104)</f>
        <v>0</v>
      </c>
      <c r="J110" s="58"/>
      <c r="K110" s="7"/>
      <c r="L110" s="22"/>
      <c r="M110" s="22"/>
      <c r="N110" s="22"/>
      <c r="O110" s="22"/>
      <c r="P110" s="22"/>
      <c r="Q110" s="22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 spans="1:30" ht="35.1" customHeight="1" x14ac:dyDescent="0.2">
      <c r="A111" s="30" t="s">
        <v>221</v>
      </c>
      <c r="B111" s="42"/>
      <c r="C111" s="33">
        <f>SUM(C106:C110)</f>
        <v>5</v>
      </c>
      <c r="D111" s="33">
        <f>SUM(D106:D110)</f>
        <v>1</v>
      </c>
      <c r="E111" s="33">
        <f>SUM(E106:E110)</f>
        <v>6</v>
      </c>
      <c r="F111" s="34"/>
      <c r="G111" s="43">
        <f>SUM(G106:G110)</f>
        <v>0</v>
      </c>
      <c r="H111" s="43">
        <f>SUM(H106:H110)</f>
        <v>27747.05</v>
      </c>
      <c r="I111" s="43">
        <f>SUM(I106:I110)</f>
        <v>27747.05</v>
      </c>
      <c r="J111" s="58"/>
      <c r="K111" s="7"/>
      <c r="L111" s="22"/>
      <c r="M111" s="22"/>
      <c r="N111" s="22"/>
      <c r="O111" s="22"/>
      <c r="P111" s="22"/>
      <c r="Q111" s="22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 spans="1:30" ht="18" customHeight="1" x14ac:dyDescent="0.2">
      <c r="A112" s="59"/>
      <c r="B112" s="60"/>
      <c r="C112" s="60"/>
      <c r="D112" s="60"/>
      <c r="E112" s="60"/>
      <c r="F112" s="59"/>
      <c r="G112" s="60"/>
      <c r="H112" s="60"/>
      <c r="I112" s="61"/>
      <c r="J112" s="58"/>
      <c r="K112" s="7"/>
      <c r="L112" s="22"/>
      <c r="M112" s="22"/>
      <c r="N112" s="22"/>
      <c r="O112" s="22"/>
      <c r="P112" s="22"/>
      <c r="Q112" s="22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 spans="1:30" ht="35.1" customHeight="1" x14ac:dyDescent="0.2">
      <c r="A113" s="86" t="s">
        <v>222</v>
      </c>
      <c r="B113" s="87"/>
      <c r="C113" s="87"/>
      <c r="D113" s="87"/>
      <c r="E113" s="87"/>
      <c r="F113" s="87"/>
      <c r="G113" s="87"/>
      <c r="H113" s="87"/>
      <c r="I113" s="87"/>
      <c r="J113" s="58"/>
      <c r="K113" s="7"/>
      <c r="L113" s="22"/>
      <c r="M113" s="22"/>
      <c r="N113" s="22"/>
      <c r="O113" s="22"/>
      <c r="P113" s="22"/>
      <c r="Q113" s="22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 spans="1:30" ht="35.1" customHeight="1" x14ac:dyDescent="0.2">
      <c r="A114" s="62" t="s">
        <v>223</v>
      </c>
      <c r="B114" s="49" t="s">
        <v>224</v>
      </c>
      <c r="C114" s="49" t="s">
        <v>225</v>
      </c>
      <c r="D114" s="49" t="s">
        <v>226</v>
      </c>
      <c r="E114" s="49" t="s">
        <v>227</v>
      </c>
      <c r="F114" s="52" t="s">
        <v>228</v>
      </c>
      <c r="G114" s="49" t="s">
        <v>229</v>
      </c>
      <c r="H114" s="49" t="s">
        <v>230</v>
      </c>
      <c r="I114" s="49" t="s">
        <v>231</v>
      </c>
      <c r="J114" s="63"/>
      <c r="K114" s="7"/>
      <c r="L114" s="7"/>
      <c r="M114" s="7"/>
      <c r="N114" s="7"/>
      <c r="O114" s="7"/>
      <c r="P114" s="7"/>
      <c r="Q114" s="7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</row>
    <row r="115" spans="1:30" ht="18" customHeight="1" x14ac:dyDescent="0.2">
      <c r="A115" s="19" t="s">
        <v>232</v>
      </c>
      <c r="B115" s="24" t="s">
        <v>233</v>
      </c>
      <c r="C115" s="26" t="s">
        <v>234</v>
      </c>
      <c r="D115" s="24" t="s">
        <v>28</v>
      </c>
      <c r="E115" s="55">
        <v>1</v>
      </c>
      <c r="F115" s="64" t="s">
        <v>235</v>
      </c>
      <c r="G115" s="26">
        <v>0</v>
      </c>
      <c r="H115" s="65">
        <v>1392.8</v>
      </c>
      <c r="I115" s="39">
        <f t="shared" ref="I115:I131" si="5">SUM(G115:H115)</f>
        <v>1392.8</v>
      </c>
      <c r="J115" s="58"/>
      <c r="K115" s="22"/>
      <c r="L115" s="22"/>
      <c r="M115" s="22"/>
      <c r="N115" s="22"/>
      <c r="O115" s="22"/>
      <c r="P115" s="22"/>
      <c r="Q115" s="22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 spans="1:30" ht="18" customHeight="1" x14ac:dyDescent="0.2">
      <c r="A116" s="19" t="s">
        <v>232</v>
      </c>
      <c r="B116" s="24" t="s">
        <v>233</v>
      </c>
      <c r="C116" s="26" t="s">
        <v>198</v>
      </c>
      <c r="D116" s="24" t="s">
        <v>28</v>
      </c>
      <c r="E116" s="55">
        <v>1</v>
      </c>
      <c r="F116" s="64" t="s">
        <v>236</v>
      </c>
      <c r="G116" s="26">
        <v>0</v>
      </c>
      <c r="H116" s="65">
        <v>1392.8</v>
      </c>
      <c r="I116" s="39">
        <f t="shared" si="5"/>
        <v>1392.8</v>
      </c>
      <c r="J116" s="58"/>
      <c r="K116" s="22"/>
      <c r="L116" s="22"/>
      <c r="M116" s="22"/>
      <c r="N116" s="22"/>
      <c r="O116" s="22"/>
      <c r="P116" s="22"/>
      <c r="Q116" s="22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 spans="1:30" ht="18" customHeight="1" x14ac:dyDescent="0.2">
      <c r="A117" s="19" t="s">
        <v>232</v>
      </c>
      <c r="B117" s="24" t="s">
        <v>233</v>
      </c>
      <c r="C117" s="26" t="s">
        <v>237</v>
      </c>
      <c r="D117" s="24" t="s">
        <v>28</v>
      </c>
      <c r="E117" s="55">
        <v>1</v>
      </c>
      <c r="F117" s="64" t="s">
        <v>238</v>
      </c>
      <c r="G117" s="26">
        <v>0</v>
      </c>
      <c r="H117" s="65">
        <v>1392.8</v>
      </c>
      <c r="I117" s="39">
        <f t="shared" si="5"/>
        <v>1392.8</v>
      </c>
      <c r="J117" s="58"/>
      <c r="K117" s="22"/>
      <c r="L117" s="22"/>
      <c r="M117" s="22"/>
      <c r="N117" s="22"/>
      <c r="O117" s="22"/>
      <c r="P117" s="22"/>
      <c r="Q117" s="22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 spans="1:30" ht="18" customHeight="1" x14ac:dyDescent="0.2">
      <c r="A118" s="19" t="s">
        <v>232</v>
      </c>
      <c r="B118" s="24" t="s">
        <v>233</v>
      </c>
      <c r="C118" s="26" t="s">
        <v>234</v>
      </c>
      <c r="D118" s="24" t="s">
        <v>28</v>
      </c>
      <c r="E118" s="55">
        <v>1</v>
      </c>
      <c r="F118" s="64" t="s">
        <v>239</v>
      </c>
      <c r="G118" s="26">
        <v>0</v>
      </c>
      <c r="H118" s="65">
        <v>1392.8</v>
      </c>
      <c r="I118" s="39">
        <f t="shared" si="5"/>
        <v>1392.8</v>
      </c>
      <c r="J118" s="58"/>
      <c r="K118" s="22"/>
      <c r="L118" s="22"/>
      <c r="M118" s="22"/>
      <c r="N118" s="22"/>
      <c r="O118" s="22"/>
      <c r="P118" s="22"/>
      <c r="Q118" s="22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 spans="1:30" ht="18" customHeight="1" x14ac:dyDescent="0.2">
      <c r="A119" s="19" t="s">
        <v>232</v>
      </c>
      <c r="B119" s="24" t="s">
        <v>233</v>
      </c>
      <c r="C119" s="26" t="s">
        <v>234</v>
      </c>
      <c r="D119" s="24" t="s">
        <v>28</v>
      </c>
      <c r="E119" s="25">
        <v>1</v>
      </c>
      <c r="F119" s="66" t="s">
        <v>240</v>
      </c>
      <c r="G119" s="26">
        <v>0</v>
      </c>
      <c r="H119" s="26">
        <v>1392.8</v>
      </c>
      <c r="I119" s="39">
        <f t="shared" si="5"/>
        <v>1392.8</v>
      </c>
      <c r="J119" s="58"/>
      <c r="K119" s="22"/>
      <c r="L119" s="22"/>
      <c r="M119" s="22"/>
      <c r="N119" s="22"/>
      <c r="O119" s="22"/>
      <c r="P119" s="22"/>
      <c r="Q119" s="22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 spans="1:30" ht="18" customHeight="1" x14ac:dyDescent="0.2">
      <c r="A120" s="19" t="s">
        <v>232</v>
      </c>
      <c r="B120" s="24" t="s">
        <v>233</v>
      </c>
      <c r="C120" s="26"/>
      <c r="D120" s="24" t="s">
        <v>48</v>
      </c>
      <c r="E120" s="25">
        <v>1</v>
      </c>
      <c r="F120" s="67"/>
      <c r="G120" s="26">
        <v>0</v>
      </c>
      <c r="H120" s="26">
        <v>0</v>
      </c>
      <c r="I120" s="39">
        <f t="shared" si="5"/>
        <v>0</v>
      </c>
      <c r="J120" s="58"/>
      <c r="K120" s="22"/>
      <c r="L120" s="22"/>
      <c r="M120" s="22"/>
      <c r="N120" s="22"/>
      <c r="O120" s="22"/>
      <c r="P120" s="22"/>
      <c r="Q120" s="22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 spans="1:30" ht="18" customHeight="1" x14ac:dyDescent="0.2">
      <c r="A121" s="19" t="s">
        <v>232</v>
      </c>
      <c r="B121" s="24" t="s">
        <v>233</v>
      </c>
      <c r="C121" s="26"/>
      <c r="D121" s="24" t="s">
        <v>48</v>
      </c>
      <c r="E121" s="25">
        <v>1</v>
      </c>
      <c r="F121" s="67"/>
      <c r="G121" s="26">
        <v>0</v>
      </c>
      <c r="H121" s="26">
        <v>0</v>
      </c>
      <c r="I121" s="39">
        <f t="shared" si="5"/>
        <v>0</v>
      </c>
      <c r="J121" s="58"/>
      <c r="K121" s="22"/>
      <c r="L121" s="22"/>
      <c r="M121" s="22"/>
      <c r="N121" s="22"/>
      <c r="O121" s="22"/>
      <c r="P121" s="22"/>
      <c r="Q121" s="22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 spans="1:30" ht="18" customHeight="1" x14ac:dyDescent="0.2">
      <c r="A122" s="19" t="s">
        <v>232</v>
      </c>
      <c r="B122" s="24" t="s">
        <v>233</v>
      </c>
      <c r="C122" s="26"/>
      <c r="D122" s="24" t="s">
        <v>48</v>
      </c>
      <c r="E122" s="25">
        <v>1</v>
      </c>
      <c r="F122" s="67"/>
      <c r="G122" s="26">
        <v>0</v>
      </c>
      <c r="H122" s="26">
        <v>0</v>
      </c>
      <c r="I122" s="39">
        <f t="shared" si="5"/>
        <v>0</v>
      </c>
      <c r="J122" s="58"/>
      <c r="K122" s="22"/>
      <c r="L122" s="22"/>
      <c r="M122" s="22"/>
      <c r="N122" s="22"/>
      <c r="O122" s="22"/>
      <c r="P122" s="22"/>
      <c r="Q122" s="22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 spans="1:30" ht="18" customHeight="1" x14ac:dyDescent="0.2">
      <c r="A123" s="19" t="s">
        <v>232</v>
      </c>
      <c r="B123" s="24" t="s">
        <v>233</v>
      </c>
      <c r="C123" s="26"/>
      <c r="D123" s="24" t="s">
        <v>48</v>
      </c>
      <c r="E123" s="25">
        <v>1</v>
      </c>
      <c r="F123" s="67"/>
      <c r="G123" s="26">
        <v>0</v>
      </c>
      <c r="H123" s="26">
        <v>0</v>
      </c>
      <c r="I123" s="39">
        <f t="shared" si="5"/>
        <v>0</v>
      </c>
      <c r="J123" s="58"/>
      <c r="K123" s="22"/>
      <c r="L123" s="22"/>
      <c r="M123" s="22"/>
      <c r="N123" s="22"/>
      <c r="O123" s="22"/>
      <c r="P123" s="22"/>
      <c r="Q123" s="22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 spans="1:30" ht="18" customHeight="1" x14ac:dyDescent="0.2">
      <c r="A124" s="19" t="s">
        <v>241</v>
      </c>
      <c r="B124" s="24" t="s">
        <v>242</v>
      </c>
      <c r="C124" s="24"/>
      <c r="D124" s="24" t="s">
        <v>48</v>
      </c>
      <c r="E124" s="25">
        <v>1</v>
      </c>
      <c r="F124" s="19"/>
      <c r="G124" s="26">
        <v>0</v>
      </c>
      <c r="H124" s="26">
        <v>0</v>
      </c>
      <c r="I124" s="39">
        <f t="shared" si="5"/>
        <v>0</v>
      </c>
      <c r="J124" s="58"/>
      <c r="K124" s="22"/>
      <c r="L124" s="22"/>
      <c r="M124" s="22"/>
      <c r="N124" s="22"/>
      <c r="O124" s="22"/>
      <c r="P124" s="22"/>
      <c r="Q124" s="22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 spans="1:30" ht="18" customHeight="1" x14ac:dyDescent="0.2">
      <c r="A125" s="19" t="s">
        <v>241</v>
      </c>
      <c r="B125" s="24" t="s">
        <v>242</v>
      </c>
      <c r="C125" s="24"/>
      <c r="D125" s="24" t="s">
        <v>48</v>
      </c>
      <c r="E125" s="25">
        <v>1</v>
      </c>
      <c r="F125" s="19"/>
      <c r="G125" s="26">
        <v>0</v>
      </c>
      <c r="H125" s="26">
        <v>0</v>
      </c>
      <c r="I125" s="39">
        <f t="shared" si="5"/>
        <v>0</v>
      </c>
      <c r="J125" s="58"/>
      <c r="K125" s="22"/>
      <c r="L125" s="22"/>
      <c r="M125" s="22"/>
      <c r="N125" s="22"/>
      <c r="O125" s="22"/>
      <c r="P125" s="22"/>
      <c r="Q125" s="22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 spans="1:30" ht="18" customHeight="1" x14ac:dyDescent="0.2">
      <c r="A126" s="19" t="s">
        <v>241</v>
      </c>
      <c r="B126" s="24" t="s">
        <v>242</v>
      </c>
      <c r="C126" s="24"/>
      <c r="D126" s="24" t="s">
        <v>48</v>
      </c>
      <c r="E126" s="25">
        <v>1</v>
      </c>
      <c r="F126" s="19"/>
      <c r="G126" s="26">
        <v>0</v>
      </c>
      <c r="H126" s="26">
        <v>0</v>
      </c>
      <c r="I126" s="39">
        <f t="shared" si="5"/>
        <v>0</v>
      </c>
      <c r="J126" s="58"/>
      <c r="K126" s="22"/>
      <c r="L126" s="22"/>
      <c r="M126" s="22"/>
      <c r="N126" s="22"/>
      <c r="O126" s="22"/>
      <c r="P126" s="22"/>
      <c r="Q126" s="22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 spans="1:30" ht="18" customHeight="1" x14ac:dyDescent="0.2">
      <c r="A127" s="19" t="s">
        <v>241</v>
      </c>
      <c r="B127" s="24" t="s">
        <v>242</v>
      </c>
      <c r="C127" s="24"/>
      <c r="D127" s="24" t="s">
        <v>48</v>
      </c>
      <c r="E127" s="25">
        <v>1</v>
      </c>
      <c r="F127" s="19"/>
      <c r="G127" s="26">
        <v>0</v>
      </c>
      <c r="H127" s="26">
        <v>0</v>
      </c>
      <c r="I127" s="39">
        <f t="shared" si="5"/>
        <v>0</v>
      </c>
      <c r="J127" s="58"/>
      <c r="K127" s="22"/>
      <c r="L127" s="22"/>
      <c r="M127" s="22"/>
      <c r="N127" s="22"/>
      <c r="O127" s="22"/>
      <c r="P127" s="22"/>
      <c r="Q127" s="22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 spans="1:30" ht="18" customHeight="1" x14ac:dyDescent="0.2">
      <c r="A128" s="19" t="s">
        <v>241</v>
      </c>
      <c r="B128" s="24" t="s">
        <v>242</v>
      </c>
      <c r="C128" s="24"/>
      <c r="D128" s="24" t="s">
        <v>48</v>
      </c>
      <c r="E128" s="25">
        <v>1</v>
      </c>
      <c r="F128" s="19"/>
      <c r="G128" s="26">
        <v>0</v>
      </c>
      <c r="H128" s="26">
        <v>0</v>
      </c>
      <c r="I128" s="39">
        <f t="shared" si="5"/>
        <v>0</v>
      </c>
      <c r="J128" s="58"/>
      <c r="K128" s="22"/>
      <c r="L128" s="22"/>
      <c r="M128" s="22"/>
      <c r="N128" s="22"/>
      <c r="O128" s="22"/>
      <c r="P128" s="22"/>
      <c r="Q128" s="22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 spans="1:30" ht="18" customHeight="1" x14ac:dyDescent="0.2">
      <c r="A129" s="19" t="s">
        <v>243</v>
      </c>
      <c r="B129" s="24" t="s">
        <v>244</v>
      </c>
      <c r="C129" s="24"/>
      <c r="D129" s="24" t="s">
        <v>48</v>
      </c>
      <c r="E129" s="25">
        <v>1</v>
      </c>
      <c r="F129" s="19"/>
      <c r="G129" s="26">
        <v>0</v>
      </c>
      <c r="H129" s="26">
        <v>0</v>
      </c>
      <c r="I129" s="39">
        <f t="shared" si="5"/>
        <v>0</v>
      </c>
      <c r="J129" s="58"/>
      <c r="K129" s="22"/>
      <c r="L129" s="22"/>
      <c r="M129" s="22"/>
      <c r="N129" s="22"/>
      <c r="O129" s="22"/>
      <c r="P129" s="22"/>
      <c r="Q129" s="22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 spans="1:30" ht="18" customHeight="1" x14ac:dyDescent="0.2">
      <c r="A130" s="19" t="s">
        <v>243</v>
      </c>
      <c r="B130" s="24" t="s">
        <v>244</v>
      </c>
      <c r="C130" s="24"/>
      <c r="D130" s="24" t="s">
        <v>48</v>
      </c>
      <c r="E130" s="25">
        <v>1</v>
      </c>
      <c r="F130" s="68"/>
      <c r="G130" s="26">
        <v>0</v>
      </c>
      <c r="H130" s="26">
        <v>0</v>
      </c>
      <c r="I130" s="39">
        <f t="shared" si="5"/>
        <v>0</v>
      </c>
      <c r="J130" s="58"/>
      <c r="K130" s="22"/>
      <c r="L130" s="22"/>
      <c r="M130" s="22"/>
      <c r="N130" s="22"/>
      <c r="O130" s="22"/>
      <c r="P130" s="22"/>
      <c r="Q130" s="22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 spans="1:30" ht="18" customHeight="1" x14ac:dyDescent="0.2">
      <c r="A131" s="19" t="s">
        <v>245</v>
      </c>
      <c r="B131" s="24" t="s">
        <v>246</v>
      </c>
      <c r="C131" s="24"/>
      <c r="D131" s="24" t="s">
        <v>48</v>
      </c>
      <c r="E131" s="25">
        <v>1</v>
      </c>
      <c r="F131" s="19"/>
      <c r="G131" s="26">
        <v>0</v>
      </c>
      <c r="H131" s="26">
        <v>0</v>
      </c>
      <c r="I131" s="39">
        <f t="shared" si="5"/>
        <v>0</v>
      </c>
      <c r="J131" s="58"/>
      <c r="K131" s="22"/>
      <c r="L131" s="22"/>
      <c r="M131" s="22"/>
      <c r="N131" s="22"/>
      <c r="O131" s="22"/>
      <c r="P131" s="22"/>
      <c r="Q131" s="22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 spans="1:30" ht="55.15" customHeight="1" x14ac:dyDescent="0.2">
      <c r="A132" s="30" t="s">
        <v>247</v>
      </c>
      <c r="B132" s="31" t="s">
        <v>248</v>
      </c>
      <c r="C132" s="33" t="s">
        <v>249</v>
      </c>
      <c r="D132" s="33" t="s">
        <v>250</v>
      </c>
      <c r="E132" s="33" t="s">
        <v>251</v>
      </c>
      <c r="F132" s="34"/>
      <c r="G132" s="33" t="s">
        <v>252</v>
      </c>
      <c r="H132" s="33" t="s">
        <v>253</v>
      </c>
      <c r="I132" s="33" t="s">
        <v>254</v>
      </c>
      <c r="J132" s="58"/>
      <c r="K132" s="22"/>
      <c r="L132" s="22"/>
      <c r="M132" s="22"/>
      <c r="N132" s="22"/>
      <c r="O132" s="22"/>
      <c r="P132" s="22"/>
      <c r="Q132" s="22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1:30" ht="18" customHeight="1" x14ac:dyDescent="0.2">
      <c r="A133" s="36" t="s">
        <v>255</v>
      </c>
      <c r="B133" s="39" t="s">
        <v>233</v>
      </c>
      <c r="C133" s="37">
        <f>SUMIFS($E$115:$E$131,$B$115:$B$131,"FGS-1",$D$115:$D$131,"&lt;&gt;VAGO")</f>
        <v>5</v>
      </c>
      <c r="D133" s="37">
        <f>SUMIFS($E$115:$E$131,$B$115:$B$131,"FGS-1",$D$115:$D$131,"VAGO")</f>
        <v>4</v>
      </c>
      <c r="E133" s="37">
        <f t="shared" ref="E133:E138" si="6">C133+D133</f>
        <v>9</v>
      </c>
      <c r="F133" s="38"/>
      <c r="G133" s="39">
        <f>SUMIF($B$115:$B$131,"FGS-1",$G$115:$G$131)</f>
        <v>0</v>
      </c>
      <c r="H133" s="39">
        <f>SUMIF($B$115:$B$131,"FGS-1",$H$115:$H$131)</f>
        <v>6964</v>
      </c>
      <c r="I133" s="39">
        <f>SUMIF($B$115:$B$131,"FGS-1",$I$115:$I$131)</f>
        <v>6964</v>
      </c>
      <c r="J133" s="58"/>
      <c r="K133" s="22"/>
      <c r="L133" s="22"/>
      <c r="M133" s="22"/>
      <c r="N133" s="22"/>
      <c r="O133" s="22"/>
      <c r="P133" s="22"/>
      <c r="Q133" s="22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</row>
    <row r="134" spans="1:30" ht="18" customHeight="1" x14ac:dyDescent="0.2">
      <c r="A134" s="36" t="s">
        <v>256</v>
      </c>
      <c r="B134" s="39" t="s">
        <v>257</v>
      </c>
      <c r="C134" s="37">
        <f>SUMIFS($E$115:$E$131,$B$115:$B$131,"FGS-2",$D$115:$D$131,"&lt;&gt;VAGO")</f>
        <v>0</v>
      </c>
      <c r="D134" s="37">
        <f>SUMIFS($E$115:$E$131,$B$115:$B$131,"FGS-2",$D$115:$D$131,"VAGO")</f>
        <v>5</v>
      </c>
      <c r="E134" s="37">
        <f t="shared" si="6"/>
        <v>5</v>
      </c>
      <c r="F134" s="36"/>
      <c r="G134" s="39">
        <f>SUMIF($B$115:$B$131,"FGS-2",$G$115:$G$131)</f>
        <v>0</v>
      </c>
      <c r="H134" s="39">
        <f>SUMIF($B$115:$B$131,"FGS-2",$H$115:$H$131)</f>
        <v>0</v>
      </c>
      <c r="I134" s="39">
        <f>SUMIF($B$115:$B$131,"FGS-2",$I$115:$I$131)</f>
        <v>0</v>
      </c>
      <c r="J134" s="58"/>
      <c r="K134" s="22"/>
      <c r="L134" s="22"/>
      <c r="M134" s="22"/>
      <c r="N134" s="22"/>
      <c r="O134" s="22"/>
      <c r="P134" s="22"/>
      <c r="Q134" s="22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</row>
    <row r="135" spans="1:30" ht="18" customHeight="1" x14ac:dyDescent="0.2">
      <c r="A135" s="36" t="s">
        <v>258</v>
      </c>
      <c r="B135" s="39" t="s">
        <v>244</v>
      </c>
      <c r="C135" s="37">
        <f>SUMIFS($E$115:$E$131,$B$115:$B$131,"FGS-3",$D$115:$D$131,"&lt;&gt;VAGO")</f>
        <v>0</v>
      </c>
      <c r="D135" s="37">
        <f>SUMIFS($E$115:$E$131,$B$115:$B$131,"FGS-3",$D$115:$D$131,"VAGO")</f>
        <v>2</v>
      </c>
      <c r="E135" s="37">
        <f t="shared" si="6"/>
        <v>2</v>
      </c>
      <c r="F135" s="36"/>
      <c r="G135" s="39">
        <f>SUMIF($B$115:$B$131,"FGS-3",$G$115:$G$131)</f>
        <v>0</v>
      </c>
      <c r="H135" s="39">
        <f>SUMIF($B$115:$B$131,"FGS-3",$H$115:$H$131)</f>
        <v>0</v>
      </c>
      <c r="I135" s="39">
        <f>SUMIF($B$115:$B$131,"FGS-3",$I$115:$I$131)</f>
        <v>0</v>
      </c>
      <c r="J135" s="58"/>
      <c r="K135" s="22"/>
      <c r="L135" s="22"/>
      <c r="M135" s="22"/>
      <c r="N135" s="22"/>
      <c r="O135" s="22"/>
      <c r="P135" s="22"/>
      <c r="Q135" s="22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</row>
    <row r="136" spans="1:30" ht="18" customHeight="1" x14ac:dyDescent="0.2">
      <c r="A136" s="41" t="s">
        <v>259</v>
      </c>
      <c r="B136" s="69" t="s">
        <v>260</v>
      </c>
      <c r="C136" s="37">
        <f>SUMIFS($E$115:$E$131,$B$115:$B$131,"FGA-1",$D$115:$D$131,"&lt;&gt;VAGO")</f>
        <v>0</v>
      </c>
      <c r="D136" s="37">
        <f>SUMIFS($E$115:$E$131,$B$115:$B$131,"FGA-1",$D$115:$D$131,"VAGO")</f>
        <v>1</v>
      </c>
      <c r="E136" s="37">
        <f t="shared" si="6"/>
        <v>1</v>
      </c>
      <c r="F136" s="41"/>
      <c r="G136" s="39">
        <f>SUMIF($B$115:$B$131,"FGA-1",$G$115:$G$131)</f>
        <v>0</v>
      </c>
      <c r="H136" s="39">
        <f>SUMIF($B$115:$B$131,"FGA-1",$H$115:$H$131)</f>
        <v>0</v>
      </c>
      <c r="I136" s="39">
        <f>SUMIF($B$115:$B$131,"FGA-1",$I$115:$I$131)</f>
        <v>0</v>
      </c>
      <c r="J136" s="58"/>
      <c r="K136" s="22"/>
      <c r="L136" s="22"/>
      <c r="M136" s="22"/>
      <c r="N136" s="22"/>
      <c r="O136" s="22"/>
      <c r="P136" s="22"/>
      <c r="Q136" s="22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</row>
    <row r="137" spans="1:30" ht="18" customHeight="1" x14ac:dyDescent="0.2">
      <c r="A137" s="36" t="s">
        <v>261</v>
      </c>
      <c r="B137" s="39" t="s">
        <v>262</v>
      </c>
      <c r="C137" s="37">
        <f>SUMIFS($E$115:$E$131,$B$115:$B$131,"FGA-2",$D$115:$D$131,"&lt;&gt;VAGO")</f>
        <v>0</v>
      </c>
      <c r="D137" s="37">
        <f>SUMIFS($E$115:$E$131,$B$115:$B$131,"FGA-2",$D$115:$D$131,"VAGO")</f>
        <v>0</v>
      </c>
      <c r="E137" s="37">
        <f t="shared" si="6"/>
        <v>0</v>
      </c>
      <c r="F137" s="41"/>
      <c r="G137" s="39">
        <f>SUMIF($B$115:$B$131,"FGA-2",$G$115:$G$131)</f>
        <v>0</v>
      </c>
      <c r="H137" s="39">
        <f>SUMIF($B$115:$B$131,"FGA-2",$H$115:$H$131)</f>
        <v>0</v>
      </c>
      <c r="I137" s="39">
        <f>SUMIF($B$115:$B$131,"FGA-2",$I$115:$I$131)</f>
        <v>0</v>
      </c>
      <c r="J137" s="58"/>
      <c r="K137" s="22"/>
      <c r="L137" s="22"/>
      <c r="M137" s="22"/>
      <c r="N137" s="22"/>
      <c r="O137" s="22"/>
      <c r="P137" s="22"/>
      <c r="Q137" s="22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</row>
    <row r="138" spans="1:30" ht="18" customHeight="1" x14ac:dyDescent="0.2">
      <c r="A138" s="36" t="s">
        <v>263</v>
      </c>
      <c r="B138" s="39" t="s">
        <v>264</v>
      </c>
      <c r="C138" s="37">
        <f>SUMIFS($E$115:$E$131,$B$115:$B$131,"FGA-3",$D$115:$D$131,"&lt;&gt;VAGO")</f>
        <v>0</v>
      </c>
      <c r="D138" s="37">
        <f>SUMIFS($E$115:$E$131,$B$115:$B$131,"FGA-3",$D$115:$D$131,"VAGO")</f>
        <v>0</v>
      </c>
      <c r="E138" s="37">
        <f t="shared" si="6"/>
        <v>0</v>
      </c>
      <c r="F138" s="36"/>
      <c r="G138" s="39">
        <f>SUMIF($B$115:$B$131,"FGA-3",$G$115:$G$131)</f>
        <v>0</v>
      </c>
      <c r="H138" s="39">
        <f>SUMIF($B$115:$B$131,"FGA-3",$H$115:$H$131)</f>
        <v>0</v>
      </c>
      <c r="I138" s="39">
        <f>SUMIF($B$115:$B$131,"FGA-3",$I$115:$I$131)</f>
        <v>0</v>
      </c>
      <c r="J138" s="58"/>
      <c r="K138" s="22"/>
      <c r="L138" s="22"/>
      <c r="M138" s="22"/>
      <c r="N138" s="22"/>
      <c r="O138" s="22"/>
      <c r="P138" s="22"/>
      <c r="Q138" s="22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pans="1:30" ht="30.2" customHeight="1" x14ac:dyDescent="0.2">
      <c r="A139" s="30" t="s">
        <v>265</v>
      </c>
      <c r="B139" s="42"/>
      <c r="C139" s="33">
        <f>SUM(C133:C138)</f>
        <v>5</v>
      </c>
      <c r="D139" s="33">
        <f>SUM(D133:D138)</f>
        <v>12</v>
      </c>
      <c r="E139" s="33">
        <f>SUM(E133:E138)</f>
        <v>17</v>
      </c>
      <c r="F139" s="34"/>
      <c r="G139" s="43">
        <f>SUM(G133:G138)</f>
        <v>0</v>
      </c>
      <c r="H139" s="43">
        <f>SUM(H133:H138)</f>
        <v>6964</v>
      </c>
      <c r="I139" s="43">
        <f>SUM(I133:I138)</f>
        <v>6964</v>
      </c>
      <c r="J139" s="58"/>
      <c r="K139" s="22"/>
      <c r="L139" s="22"/>
      <c r="M139" s="22"/>
      <c r="N139" s="22"/>
      <c r="O139" s="22"/>
      <c r="P139" s="22"/>
      <c r="Q139" s="22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pans="1:30" ht="18" customHeight="1" x14ac:dyDescent="0.2">
      <c r="A140" s="45"/>
      <c r="B140" s="46"/>
      <c r="C140" s="46"/>
      <c r="D140" s="46"/>
      <c r="E140" s="46"/>
      <c r="F140" s="45"/>
      <c r="G140" s="46"/>
      <c r="H140" s="46"/>
      <c r="I140" s="70"/>
      <c r="J140" s="54"/>
      <c r="K140" s="7"/>
      <c r="L140" s="13"/>
      <c r="M140" s="13"/>
      <c r="N140" s="13"/>
      <c r="O140" s="13"/>
      <c r="P140" s="13"/>
      <c r="Q140" s="13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</row>
    <row r="141" spans="1:30" ht="55.15" customHeight="1" x14ac:dyDescent="0.2">
      <c r="A141" s="30"/>
      <c r="B141" s="31"/>
      <c r="C141" s="33" t="s">
        <v>266</v>
      </c>
      <c r="D141" s="33" t="s">
        <v>267</v>
      </c>
      <c r="E141" s="33" t="s">
        <v>268</v>
      </c>
      <c r="F141" s="34"/>
      <c r="G141" s="33" t="s">
        <v>269</v>
      </c>
      <c r="H141" s="33" t="s">
        <v>270</v>
      </c>
      <c r="I141" s="33" t="s">
        <v>271</v>
      </c>
      <c r="J141" s="54"/>
      <c r="K141" s="7"/>
      <c r="L141" s="13"/>
      <c r="M141" s="13"/>
      <c r="N141" s="13"/>
      <c r="O141" s="13"/>
      <c r="P141" s="13"/>
      <c r="Q141" s="13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</row>
    <row r="142" spans="1:30" ht="30.2" customHeight="1" x14ac:dyDescent="0.2">
      <c r="A142" s="30" t="s">
        <v>272</v>
      </c>
      <c r="B142" s="42"/>
      <c r="C142" s="33">
        <f>SUM(C95+C111+C139)</f>
        <v>69</v>
      </c>
      <c r="D142" s="33">
        <f>SUM(D95+D111+D139)</f>
        <v>30</v>
      </c>
      <c r="E142" s="33">
        <f>SUM(E95+E111+E139)</f>
        <v>99</v>
      </c>
      <c r="F142" s="34"/>
      <c r="G142" s="43">
        <f>SUM(H95+G111+G139)</f>
        <v>55704.89</v>
      </c>
      <c r="H142" s="43">
        <f>SUM(I95+H111+H139)</f>
        <v>290945.35000000003</v>
      </c>
      <c r="I142" s="43">
        <f>SUM(J95+I111+I139)</f>
        <v>346650.24</v>
      </c>
      <c r="J142" s="54"/>
      <c r="K142" s="7"/>
      <c r="L142" s="13"/>
      <c r="M142" s="13"/>
      <c r="N142" s="13"/>
      <c r="O142" s="13"/>
      <c r="P142" s="13"/>
      <c r="Q142" s="13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</row>
    <row r="143" spans="1:30" ht="18" customHeight="1" thickBot="1" x14ac:dyDescent="0.25">
      <c r="A143" s="45"/>
      <c r="B143" s="46"/>
      <c r="C143" s="46"/>
      <c r="D143" s="46"/>
      <c r="E143" s="46"/>
      <c r="F143" s="45"/>
      <c r="G143" s="46"/>
      <c r="H143" s="46"/>
      <c r="I143" s="70"/>
      <c r="J143" s="54"/>
      <c r="K143" s="7"/>
      <c r="L143" s="13"/>
      <c r="M143" s="13"/>
      <c r="N143" s="13"/>
      <c r="O143" s="13"/>
      <c r="P143" s="13"/>
      <c r="Q143" s="13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</row>
    <row r="144" spans="1:30" ht="30.2" customHeight="1" x14ac:dyDescent="0.2">
      <c r="A144" s="88" t="s">
        <v>273</v>
      </c>
      <c r="B144" s="89"/>
      <c r="C144" s="89"/>
      <c r="D144" s="89"/>
      <c r="E144" s="89"/>
      <c r="F144" s="90"/>
      <c r="G144" s="47"/>
      <c r="H144" s="46"/>
      <c r="I144" s="46"/>
      <c r="J144" s="50"/>
      <c r="K144" s="22"/>
      <c r="L144" s="8"/>
      <c r="M144" s="13"/>
      <c r="N144" s="13"/>
      <c r="O144" s="13"/>
      <c r="P144" s="13"/>
      <c r="Q144" s="13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</row>
    <row r="145" spans="1:30" ht="18" customHeight="1" x14ac:dyDescent="0.2">
      <c r="A145" s="91" t="s">
        <v>274</v>
      </c>
      <c r="B145" s="81"/>
      <c r="C145" s="81"/>
      <c r="D145" s="81"/>
      <c r="E145" s="81"/>
      <c r="F145" s="82"/>
      <c r="G145" s="47"/>
      <c r="H145" s="46"/>
      <c r="I145" s="46"/>
      <c r="J145" s="50"/>
      <c r="K145" s="8"/>
      <c r="L145" s="8"/>
      <c r="M145" s="13"/>
      <c r="N145" s="13"/>
      <c r="O145" s="13"/>
      <c r="P145" s="13"/>
      <c r="Q145" s="13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</row>
    <row r="146" spans="1:30" ht="18" customHeight="1" x14ac:dyDescent="0.2">
      <c r="A146" s="91" t="s">
        <v>275</v>
      </c>
      <c r="B146" s="81"/>
      <c r="C146" s="81"/>
      <c r="D146" s="81"/>
      <c r="E146" s="81"/>
      <c r="F146" s="82"/>
      <c r="G146" s="47"/>
      <c r="H146" s="46"/>
      <c r="I146" s="46"/>
      <c r="J146" s="50"/>
      <c r="K146" s="8"/>
      <c r="L146" s="8"/>
      <c r="M146" s="13"/>
      <c r="N146" s="13"/>
      <c r="O146" s="13"/>
      <c r="P146" s="13"/>
      <c r="Q146" s="13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</row>
    <row r="147" spans="1:30" ht="18" customHeight="1" x14ac:dyDescent="0.2">
      <c r="A147" s="80" t="s">
        <v>276</v>
      </c>
      <c r="B147" s="81"/>
      <c r="C147" s="81"/>
      <c r="D147" s="81"/>
      <c r="E147" s="81"/>
      <c r="F147" s="82"/>
      <c r="G147" s="47"/>
      <c r="H147" s="46"/>
      <c r="I147" s="46"/>
      <c r="J147" s="50"/>
      <c r="K147" s="8"/>
      <c r="L147" s="8"/>
      <c r="M147" s="13"/>
      <c r="N147" s="13"/>
      <c r="O147" s="13"/>
      <c r="P147" s="13"/>
      <c r="Q147" s="13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</row>
    <row r="148" spans="1:30" ht="18" customHeight="1" x14ac:dyDescent="0.2">
      <c r="A148" s="80" t="s">
        <v>277</v>
      </c>
      <c r="B148" s="81"/>
      <c r="C148" s="81"/>
      <c r="D148" s="81"/>
      <c r="E148" s="81"/>
      <c r="F148" s="82"/>
      <c r="G148" s="47"/>
      <c r="H148" s="46"/>
      <c r="I148" s="46"/>
      <c r="J148" s="50"/>
      <c r="K148" s="8"/>
      <c r="L148" s="8"/>
      <c r="M148" s="13"/>
      <c r="N148" s="13"/>
      <c r="O148" s="13"/>
      <c r="P148" s="13"/>
      <c r="Q148" s="13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</row>
    <row r="149" spans="1:30" ht="18" customHeight="1" x14ac:dyDescent="0.2">
      <c r="A149" s="80" t="s">
        <v>278</v>
      </c>
      <c r="B149" s="81"/>
      <c r="C149" s="81"/>
      <c r="D149" s="81"/>
      <c r="E149" s="81"/>
      <c r="F149" s="82"/>
      <c r="G149" s="47"/>
      <c r="H149" s="46"/>
      <c r="I149" s="46"/>
      <c r="J149" s="50"/>
      <c r="K149" s="8"/>
      <c r="L149" s="8"/>
      <c r="M149" s="13"/>
      <c r="N149" s="13"/>
      <c r="O149" s="13"/>
      <c r="P149" s="13"/>
      <c r="Q149" s="13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</row>
    <row r="150" spans="1:30" ht="18" customHeight="1" thickBot="1" x14ac:dyDescent="0.25">
      <c r="A150" s="92"/>
      <c r="B150" s="93"/>
      <c r="C150" s="93"/>
      <c r="D150" s="93"/>
      <c r="E150" s="93"/>
      <c r="F150" s="94"/>
      <c r="G150" s="47"/>
      <c r="H150" s="46"/>
      <c r="I150" s="46"/>
      <c r="J150" s="50"/>
      <c r="K150" s="8"/>
      <c r="L150" s="8"/>
      <c r="M150" s="13"/>
      <c r="N150" s="13"/>
      <c r="O150" s="13"/>
      <c r="P150" s="13"/>
      <c r="Q150" s="13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</row>
    <row r="151" spans="1:30" ht="30.2" customHeight="1" x14ac:dyDescent="0.2">
      <c r="A151" s="88" t="s">
        <v>279</v>
      </c>
      <c r="B151" s="89"/>
      <c r="C151" s="89"/>
      <c r="D151" s="89"/>
      <c r="E151" s="89"/>
      <c r="F151" s="90"/>
      <c r="G151" s="47"/>
      <c r="H151" s="46"/>
      <c r="I151" s="46"/>
      <c r="J151" s="50"/>
      <c r="K151" s="8"/>
      <c r="L151" s="8"/>
      <c r="M151" s="13"/>
      <c r="N151" s="13"/>
      <c r="O151" s="13"/>
      <c r="P151" s="13"/>
      <c r="Q151" s="13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</row>
    <row r="152" spans="1:30" ht="18" customHeight="1" x14ac:dyDescent="0.2">
      <c r="A152" s="91" t="s">
        <v>280</v>
      </c>
      <c r="B152" s="81"/>
      <c r="C152" s="81"/>
      <c r="D152" s="81"/>
      <c r="E152" s="81"/>
      <c r="F152" s="82"/>
      <c r="G152" s="47"/>
      <c r="H152" s="46"/>
      <c r="I152" s="46"/>
      <c r="J152" s="50"/>
      <c r="K152" s="8"/>
      <c r="L152" s="8"/>
      <c r="M152" s="13"/>
      <c r="N152" s="13"/>
      <c r="O152" s="13"/>
      <c r="P152" s="13"/>
      <c r="Q152" s="13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</row>
    <row r="153" spans="1:30" ht="18" customHeight="1" x14ac:dyDescent="0.2">
      <c r="A153" s="80" t="s">
        <v>281</v>
      </c>
      <c r="B153" s="81"/>
      <c r="C153" s="81"/>
      <c r="D153" s="81"/>
      <c r="E153" s="81"/>
      <c r="F153" s="82"/>
      <c r="G153" s="47"/>
      <c r="H153" s="46"/>
      <c r="I153" s="46"/>
      <c r="J153" s="50"/>
      <c r="K153" s="8"/>
      <c r="L153" s="8"/>
      <c r="M153" s="13"/>
      <c r="N153" s="13"/>
      <c r="O153" s="13"/>
      <c r="P153" s="13"/>
      <c r="Q153" s="13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</row>
    <row r="154" spans="1:30" ht="30.2" customHeight="1" x14ac:dyDescent="0.2">
      <c r="A154" s="80" t="s">
        <v>282</v>
      </c>
      <c r="B154" s="81"/>
      <c r="C154" s="81"/>
      <c r="D154" s="81"/>
      <c r="E154" s="81"/>
      <c r="F154" s="82"/>
      <c r="G154" s="47"/>
      <c r="H154" s="46"/>
      <c r="I154" s="46"/>
      <c r="J154" s="50"/>
      <c r="K154" s="8"/>
      <c r="L154" s="8"/>
      <c r="M154" s="13"/>
      <c r="N154" s="13"/>
      <c r="O154" s="13"/>
      <c r="P154" s="13"/>
      <c r="Q154" s="13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</row>
    <row r="155" spans="1:30" ht="33.75" customHeight="1" x14ac:dyDescent="0.2">
      <c r="A155" s="80" t="s">
        <v>283</v>
      </c>
      <c r="B155" s="81"/>
      <c r="C155" s="81"/>
      <c r="D155" s="81"/>
      <c r="E155" s="81"/>
      <c r="F155" s="82"/>
      <c r="G155" s="47"/>
      <c r="H155" s="46"/>
      <c r="I155" s="46"/>
      <c r="J155" s="50"/>
      <c r="K155" s="8"/>
      <c r="L155" s="8"/>
      <c r="M155" s="13"/>
      <c r="N155" s="13"/>
      <c r="O155" s="13"/>
      <c r="P155" s="13"/>
      <c r="Q155" s="13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</row>
    <row r="156" spans="1:30" ht="18" customHeight="1" x14ac:dyDescent="0.2">
      <c r="A156" s="80" t="s">
        <v>284</v>
      </c>
      <c r="B156" s="81"/>
      <c r="C156" s="81"/>
      <c r="D156" s="81"/>
      <c r="E156" s="81"/>
      <c r="F156" s="82"/>
      <c r="G156" s="47"/>
      <c r="H156" s="46"/>
      <c r="I156" s="46"/>
      <c r="J156" s="50"/>
      <c r="K156" s="8"/>
      <c r="L156" s="8"/>
      <c r="M156" s="13"/>
      <c r="N156" s="13"/>
      <c r="O156" s="13"/>
      <c r="P156" s="13"/>
      <c r="Q156" s="13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</row>
    <row r="157" spans="1:30" ht="57.75" customHeight="1" x14ac:dyDescent="0.2">
      <c r="A157" s="80" t="s">
        <v>285</v>
      </c>
      <c r="B157" s="81"/>
      <c r="C157" s="81"/>
      <c r="D157" s="81"/>
      <c r="E157" s="81"/>
      <c r="F157" s="82"/>
      <c r="G157" s="47"/>
      <c r="H157" s="46"/>
      <c r="I157" s="46"/>
      <c r="J157" s="50"/>
      <c r="K157" s="8"/>
      <c r="L157" s="8"/>
      <c r="M157" s="13"/>
      <c r="N157" s="13"/>
      <c r="O157" s="13"/>
      <c r="P157" s="13"/>
      <c r="Q157" s="13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</row>
    <row r="158" spans="1:30" ht="32.25" customHeight="1" x14ac:dyDescent="0.2">
      <c r="A158" s="80" t="s">
        <v>286</v>
      </c>
      <c r="B158" s="81"/>
      <c r="C158" s="81"/>
      <c r="D158" s="81"/>
      <c r="E158" s="81"/>
      <c r="F158" s="82"/>
      <c r="G158" s="47"/>
      <c r="H158" s="46"/>
      <c r="I158" s="46"/>
      <c r="J158" s="50"/>
      <c r="K158" s="8"/>
      <c r="L158" s="8"/>
      <c r="M158" s="13"/>
      <c r="N158" s="13"/>
      <c r="O158" s="13"/>
      <c r="P158" s="13"/>
      <c r="Q158" s="13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</row>
    <row r="159" spans="1:30" ht="18" customHeight="1" x14ac:dyDescent="0.2">
      <c r="A159" s="80" t="s">
        <v>287</v>
      </c>
      <c r="B159" s="81"/>
      <c r="C159" s="81"/>
      <c r="D159" s="81"/>
      <c r="E159" s="81"/>
      <c r="F159" s="82"/>
      <c r="G159" s="47"/>
      <c r="H159" s="46"/>
      <c r="I159" s="46"/>
      <c r="J159" s="50"/>
      <c r="K159" s="8"/>
      <c r="L159" s="8"/>
      <c r="M159" s="13"/>
      <c r="N159" s="13"/>
      <c r="O159" s="13"/>
      <c r="P159" s="13"/>
      <c r="Q159" s="13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</row>
    <row r="160" spans="1:30" ht="18" customHeight="1" x14ac:dyDescent="0.2">
      <c r="A160" s="80" t="s">
        <v>288</v>
      </c>
      <c r="B160" s="81"/>
      <c r="C160" s="81"/>
      <c r="D160" s="81"/>
      <c r="E160" s="81"/>
      <c r="F160" s="82"/>
      <c r="G160" s="47"/>
      <c r="H160" s="46"/>
      <c r="I160" s="46"/>
      <c r="J160" s="50"/>
      <c r="K160" s="8"/>
      <c r="L160" s="8"/>
      <c r="M160" s="13"/>
      <c r="N160" s="13"/>
      <c r="O160" s="13"/>
      <c r="P160" s="13"/>
      <c r="Q160" s="13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</row>
    <row r="161" spans="1:30" ht="18" customHeight="1" x14ac:dyDescent="0.2">
      <c r="A161" s="80" t="s">
        <v>289</v>
      </c>
      <c r="B161" s="81"/>
      <c r="C161" s="81"/>
      <c r="D161" s="81"/>
      <c r="E161" s="81"/>
      <c r="F161" s="82"/>
      <c r="G161" s="47"/>
      <c r="H161" s="46"/>
      <c r="I161" s="46"/>
      <c r="J161" s="50"/>
      <c r="K161" s="8"/>
      <c r="L161" s="8"/>
      <c r="M161" s="13"/>
      <c r="N161" s="13"/>
      <c r="O161" s="13"/>
      <c r="P161" s="13"/>
      <c r="Q161" s="13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</row>
    <row r="162" spans="1:30" ht="18" customHeight="1" x14ac:dyDescent="0.2">
      <c r="A162" s="80" t="s">
        <v>290</v>
      </c>
      <c r="B162" s="81"/>
      <c r="C162" s="81"/>
      <c r="D162" s="81"/>
      <c r="E162" s="81"/>
      <c r="F162" s="82"/>
      <c r="G162" s="47"/>
      <c r="H162" s="46"/>
      <c r="I162" s="46"/>
      <c r="J162" s="50"/>
      <c r="K162" s="8"/>
      <c r="L162" s="8"/>
      <c r="M162" s="13"/>
      <c r="N162" s="13"/>
      <c r="O162" s="13"/>
      <c r="P162" s="13"/>
      <c r="Q162" s="13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</row>
    <row r="163" spans="1:30" ht="18" customHeight="1" x14ac:dyDescent="0.2">
      <c r="A163" s="80" t="s">
        <v>291</v>
      </c>
      <c r="B163" s="81"/>
      <c r="C163" s="81"/>
      <c r="D163" s="81"/>
      <c r="E163" s="81"/>
      <c r="F163" s="82"/>
      <c r="G163" s="47"/>
      <c r="H163" s="46"/>
      <c r="I163" s="46"/>
      <c r="J163" s="50"/>
      <c r="K163" s="8"/>
      <c r="L163" s="8"/>
      <c r="M163" s="13"/>
      <c r="N163" s="13"/>
      <c r="O163" s="13"/>
      <c r="P163" s="13"/>
      <c r="Q163" s="13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</row>
    <row r="164" spans="1:30" ht="18" customHeight="1" x14ac:dyDescent="0.2">
      <c r="A164" s="80" t="s">
        <v>292</v>
      </c>
      <c r="B164" s="81"/>
      <c r="C164" s="81"/>
      <c r="D164" s="81"/>
      <c r="E164" s="81"/>
      <c r="F164" s="82"/>
      <c r="G164" s="47"/>
      <c r="H164" s="46"/>
      <c r="I164" s="46"/>
      <c r="J164" s="50"/>
      <c r="K164" s="8"/>
      <c r="L164" s="8"/>
      <c r="M164" s="13"/>
      <c r="N164" s="13"/>
      <c r="O164" s="13"/>
      <c r="P164" s="13"/>
      <c r="Q164" s="13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</row>
    <row r="165" spans="1:30" ht="18" customHeight="1" x14ac:dyDescent="0.2">
      <c r="A165" s="80" t="s">
        <v>293</v>
      </c>
      <c r="B165" s="81"/>
      <c r="C165" s="81"/>
      <c r="D165" s="81"/>
      <c r="E165" s="81"/>
      <c r="F165" s="82"/>
      <c r="G165" s="47"/>
      <c r="H165" s="46"/>
      <c r="I165" s="46"/>
      <c r="J165" s="50"/>
      <c r="K165" s="8"/>
      <c r="L165" s="8"/>
      <c r="M165" s="13"/>
      <c r="N165" s="13"/>
      <c r="O165" s="13"/>
      <c r="P165" s="13"/>
      <c r="Q165" s="13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</row>
    <row r="166" spans="1:30" ht="18" customHeight="1" x14ac:dyDescent="0.2">
      <c r="A166" s="80" t="s">
        <v>294</v>
      </c>
      <c r="B166" s="81"/>
      <c r="C166" s="81"/>
      <c r="D166" s="81"/>
      <c r="E166" s="81"/>
      <c r="F166" s="82"/>
      <c r="G166" s="47"/>
      <c r="H166" s="46"/>
      <c r="I166" s="46"/>
      <c r="J166" s="50"/>
      <c r="K166" s="8"/>
      <c r="L166" s="8"/>
      <c r="M166" s="13"/>
      <c r="N166" s="13"/>
      <c r="O166" s="13"/>
      <c r="P166" s="13"/>
      <c r="Q166" s="13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</row>
    <row r="167" spans="1:30" ht="18" customHeight="1" x14ac:dyDescent="0.2">
      <c r="A167" s="80" t="s">
        <v>295</v>
      </c>
      <c r="B167" s="81"/>
      <c r="C167" s="81"/>
      <c r="D167" s="81"/>
      <c r="E167" s="81"/>
      <c r="F167" s="82"/>
      <c r="G167" s="47"/>
      <c r="H167" s="46"/>
      <c r="I167" s="46"/>
      <c r="J167" s="50"/>
      <c r="K167" s="8"/>
      <c r="L167" s="8"/>
      <c r="M167" s="13"/>
      <c r="N167" s="13"/>
      <c r="O167" s="13"/>
      <c r="P167" s="13"/>
      <c r="Q167" s="13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</row>
    <row r="168" spans="1:30" ht="18" customHeight="1" x14ac:dyDescent="0.2">
      <c r="A168" s="80" t="s">
        <v>296</v>
      </c>
      <c r="B168" s="81"/>
      <c r="C168" s="81"/>
      <c r="D168" s="81"/>
      <c r="E168" s="81"/>
      <c r="F168" s="82"/>
      <c r="G168" s="47"/>
      <c r="H168" s="46"/>
      <c r="I168" s="46"/>
      <c r="J168" s="50"/>
      <c r="K168" s="8"/>
      <c r="L168" s="8"/>
      <c r="M168" s="13"/>
      <c r="N168" s="13"/>
      <c r="O168" s="13"/>
      <c r="P168" s="13"/>
      <c r="Q168" s="13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</row>
    <row r="169" spans="1:30" ht="18" customHeight="1" x14ac:dyDescent="0.2">
      <c r="A169" s="80" t="s">
        <v>297</v>
      </c>
      <c r="B169" s="81"/>
      <c r="C169" s="81"/>
      <c r="D169" s="81"/>
      <c r="E169" s="81"/>
      <c r="F169" s="82"/>
      <c r="G169" s="47"/>
      <c r="H169" s="46"/>
      <c r="I169" s="46"/>
      <c r="J169" s="50"/>
      <c r="K169" s="8"/>
      <c r="L169" s="8"/>
      <c r="M169" s="13"/>
      <c r="N169" s="13"/>
      <c r="O169" s="13"/>
      <c r="P169" s="13"/>
      <c r="Q169" s="13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</row>
    <row r="170" spans="1:30" ht="18" customHeight="1" x14ac:dyDescent="0.2">
      <c r="A170" s="80" t="s">
        <v>298</v>
      </c>
      <c r="B170" s="81"/>
      <c r="C170" s="81"/>
      <c r="D170" s="81"/>
      <c r="E170" s="81"/>
      <c r="F170" s="82"/>
      <c r="G170" s="47"/>
      <c r="H170" s="46"/>
      <c r="I170" s="46"/>
      <c r="J170" s="50"/>
      <c r="K170" s="8"/>
      <c r="L170" s="8"/>
      <c r="M170" s="13"/>
      <c r="N170" s="13"/>
      <c r="O170" s="13"/>
      <c r="P170" s="13"/>
      <c r="Q170" s="13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</row>
    <row r="171" spans="1:30" ht="18" customHeight="1" x14ac:dyDescent="0.2">
      <c r="A171" s="80" t="s">
        <v>299</v>
      </c>
      <c r="B171" s="81"/>
      <c r="C171" s="81"/>
      <c r="D171" s="81"/>
      <c r="E171" s="81"/>
      <c r="F171" s="82"/>
      <c r="G171" s="47"/>
      <c r="H171" s="46"/>
      <c r="I171" s="46"/>
      <c r="J171" s="50"/>
      <c r="K171" s="8"/>
      <c r="L171" s="8"/>
      <c r="M171" s="13"/>
      <c r="N171" s="13"/>
      <c r="O171" s="13"/>
      <c r="P171" s="13"/>
      <c r="Q171" s="13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</row>
    <row r="172" spans="1:30" ht="18" customHeight="1" x14ac:dyDescent="0.2">
      <c r="A172" s="80" t="s">
        <v>300</v>
      </c>
      <c r="B172" s="81"/>
      <c r="C172" s="81"/>
      <c r="D172" s="81"/>
      <c r="E172" s="81"/>
      <c r="F172" s="82"/>
      <c r="G172" s="47"/>
      <c r="H172" s="46"/>
      <c r="I172" s="46"/>
      <c r="J172" s="50"/>
      <c r="K172" s="8"/>
      <c r="L172" s="8"/>
      <c r="M172" s="13"/>
      <c r="N172" s="13"/>
      <c r="O172" s="13"/>
      <c r="P172" s="13"/>
      <c r="Q172" s="13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</row>
    <row r="173" spans="1:30" ht="32.25" customHeight="1" x14ac:dyDescent="0.2">
      <c r="A173" s="80" t="s">
        <v>301</v>
      </c>
      <c r="B173" s="81"/>
      <c r="C173" s="81"/>
      <c r="D173" s="81"/>
      <c r="E173" s="81"/>
      <c r="F173" s="82"/>
      <c r="G173" s="47"/>
      <c r="H173" s="46"/>
      <c r="I173" s="46"/>
      <c r="J173" s="50"/>
      <c r="K173" s="8"/>
      <c r="L173" s="8"/>
      <c r="M173" s="13"/>
      <c r="N173" s="13"/>
      <c r="O173" s="13"/>
      <c r="P173" s="13"/>
      <c r="Q173" s="13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</row>
    <row r="174" spans="1:30" ht="38.25" customHeight="1" x14ac:dyDescent="0.2">
      <c r="A174" s="80" t="s">
        <v>302</v>
      </c>
      <c r="B174" s="81"/>
      <c r="C174" s="81"/>
      <c r="D174" s="81"/>
      <c r="E174" s="81"/>
      <c r="F174" s="82"/>
      <c r="G174" s="47"/>
      <c r="H174" s="46"/>
      <c r="I174" s="46"/>
      <c r="J174" s="50"/>
      <c r="K174" s="8"/>
      <c r="L174" s="8"/>
      <c r="M174" s="13"/>
      <c r="N174" s="13"/>
      <c r="O174" s="13"/>
      <c r="P174" s="13"/>
      <c r="Q174" s="13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</row>
    <row r="175" spans="1:30" ht="18" customHeight="1" x14ac:dyDescent="0.2">
      <c r="A175" s="80" t="s">
        <v>303</v>
      </c>
      <c r="B175" s="81"/>
      <c r="C175" s="81"/>
      <c r="D175" s="81"/>
      <c r="E175" s="81"/>
      <c r="F175" s="82"/>
      <c r="G175" s="47"/>
      <c r="H175" s="46"/>
      <c r="I175" s="46"/>
      <c r="J175" s="50"/>
      <c r="K175" s="8"/>
      <c r="L175" s="8"/>
      <c r="M175" s="13"/>
      <c r="N175" s="13"/>
      <c r="O175" s="13"/>
      <c r="P175" s="13"/>
      <c r="Q175" s="13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</row>
    <row r="176" spans="1:30" ht="59.25" customHeight="1" x14ac:dyDescent="0.2">
      <c r="A176" s="80" t="s">
        <v>304</v>
      </c>
      <c r="B176" s="81"/>
      <c r="C176" s="81"/>
      <c r="D176" s="81"/>
      <c r="E176" s="81"/>
      <c r="F176" s="82"/>
      <c r="G176" s="47"/>
      <c r="H176" s="46"/>
      <c r="I176" s="46"/>
      <c r="J176" s="50"/>
      <c r="K176" s="8"/>
      <c r="L176" s="8"/>
      <c r="M176" s="13"/>
      <c r="N176" s="13"/>
      <c r="O176" s="13"/>
      <c r="P176" s="13"/>
      <c r="Q176" s="13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</row>
    <row r="177" spans="1:30" ht="36" customHeight="1" x14ac:dyDescent="0.2">
      <c r="A177" s="80" t="s">
        <v>305</v>
      </c>
      <c r="B177" s="81"/>
      <c r="C177" s="81"/>
      <c r="D177" s="81"/>
      <c r="E177" s="81"/>
      <c r="F177" s="82"/>
      <c r="G177" s="47"/>
      <c r="H177" s="46"/>
      <c r="I177" s="46"/>
      <c r="J177" s="50"/>
      <c r="K177" s="8"/>
      <c r="L177" s="8"/>
      <c r="M177" s="13"/>
      <c r="N177" s="13"/>
      <c r="O177" s="13"/>
      <c r="P177" s="13"/>
      <c r="Q177" s="13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</row>
    <row r="178" spans="1:30" ht="31.7" customHeight="1" x14ac:dyDescent="0.2">
      <c r="A178" s="80" t="s">
        <v>306</v>
      </c>
      <c r="B178" s="81"/>
      <c r="C178" s="81"/>
      <c r="D178" s="81"/>
      <c r="E178" s="81"/>
      <c r="F178" s="82"/>
      <c r="G178" s="47"/>
      <c r="H178" s="46"/>
      <c r="I178" s="46"/>
      <c r="J178" s="50"/>
      <c r="K178" s="8"/>
      <c r="L178" s="8"/>
      <c r="M178" s="13"/>
      <c r="N178" s="13"/>
      <c r="O178" s="13"/>
      <c r="P178" s="13"/>
      <c r="Q178" s="13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</row>
    <row r="179" spans="1:30" ht="18" customHeight="1" x14ac:dyDescent="0.2">
      <c r="A179" s="80" t="s">
        <v>307</v>
      </c>
      <c r="B179" s="81"/>
      <c r="C179" s="81"/>
      <c r="D179" s="81"/>
      <c r="E179" s="81"/>
      <c r="F179" s="82"/>
      <c r="G179" s="47"/>
      <c r="H179" s="46"/>
      <c r="I179" s="46"/>
      <c r="J179" s="50"/>
      <c r="K179" s="8"/>
      <c r="L179" s="8"/>
      <c r="M179" s="13"/>
      <c r="N179" s="13"/>
      <c r="O179" s="13"/>
      <c r="P179" s="13"/>
      <c r="Q179" s="13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</row>
    <row r="180" spans="1:30" ht="18" customHeight="1" x14ac:dyDescent="0.2">
      <c r="A180" s="80" t="s">
        <v>308</v>
      </c>
      <c r="B180" s="81"/>
      <c r="C180" s="81"/>
      <c r="D180" s="81"/>
      <c r="E180" s="81"/>
      <c r="F180" s="82"/>
      <c r="G180" s="47"/>
      <c r="H180" s="46"/>
      <c r="I180" s="46"/>
      <c r="J180" s="50"/>
      <c r="K180" s="8"/>
      <c r="L180" s="8"/>
      <c r="M180" s="13"/>
      <c r="N180" s="13"/>
      <c r="O180" s="13"/>
      <c r="P180" s="13"/>
      <c r="Q180" s="13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</row>
    <row r="181" spans="1:30" ht="18" customHeight="1" x14ac:dyDescent="0.2">
      <c r="A181" s="80" t="s">
        <v>309</v>
      </c>
      <c r="B181" s="81"/>
      <c r="C181" s="81"/>
      <c r="D181" s="81"/>
      <c r="E181" s="81"/>
      <c r="F181" s="82"/>
      <c r="G181" s="47"/>
      <c r="H181" s="46"/>
      <c r="I181" s="46"/>
      <c r="J181" s="50"/>
      <c r="K181" s="8"/>
      <c r="L181" s="8"/>
      <c r="M181" s="13"/>
      <c r="N181" s="13"/>
      <c r="O181" s="13"/>
      <c r="P181" s="13"/>
      <c r="Q181" s="13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</row>
    <row r="182" spans="1:30" ht="18" customHeight="1" x14ac:dyDescent="0.2">
      <c r="A182" s="80" t="s">
        <v>310</v>
      </c>
      <c r="B182" s="81"/>
      <c r="C182" s="81"/>
      <c r="D182" s="81"/>
      <c r="E182" s="81"/>
      <c r="F182" s="82"/>
      <c r="G182" s="47"/>
      <c r="H182" s="46"/>
      <c r="I182" s="46"/>
      <c r="J182" s="50"/>
      <c r="K182" s="8"/>
      <c r="L182" s="8"/>
      <c r="M182" s="13"/>
      <c r="N182" s="13"/>
      <c r="O182" s="13"/>
      <c r="P182" s="13"/>
      <c r="Q182" s="13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</row>
    <row r="183" spans="1:30" ht="18" customHeight="1" x14ac:dyDescent="0.2">
      <c r="A183" s="80" t="s">
        <v>311</v>
      </c>
      <c r="B183" s="81"/>
      <c r="C183" s="81"/>
      <c r="D183" s="81"/>
      <c r="E183" s="81"/>
      <c r="F183" s="82"/>
      <c r="G183" s="47"/>
      <c r="H183" s="46"/>
      <c r="I183" s="46"/>
      <c r="J183" s="50"/>
      <c r="K183" s="8"/>
      <c r="L183" s="8"/>
      <c r="M183" s="13"/>
      <c r="N183" s="13"/>
      <c r="O183" s="13"/>
      <c r="P183" s="13"/>
      <c r="Q183" s="13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</row>
    <row r="184" spans="1:30" ht="18" customHeight="1" x14ac:dyDescent="0.2">
      <c r="A184" s="80" t="s">
        <v>312</v>
      </c>
      <c r="B184" s="81"/>
      <c r="C184" s="81"/>
      <c r="D184" s="81"/>
      <c r="E184" s="81"/>
      <c r="F184" s="82"/>
      <c r="G184" s="47"/>
      <c r="H184" s="46"/>
      <c r="I184" s="46"/>
      <c r="J184" s="50"/>
      <c r="K184" s="8"/>
      <c r="L184" s="8"/>
      <c r="M184" s="13"/>
      <c r="N184" s="13"/>
      <c r="O184" s="13"/>
      <c r="P184" s="13"/>
      <c r="Q184" s="13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</row>
    <row r="185" spans="1:30" ht="18" customHeight="1" x14ac:dyDescent="0.2">
      <c r="A185" s="80" t="s">
        <v>313</v>
      </c>
      <c r="B185" s="81"/>
      <c r="C185" s="81"/>
      <c r="D185" s="81"/>
      <c r="E185" s="81"/>
      <c r="F185" s="82"/>
      <c r="G185" s="47"/>
      <c r="H185" s="46"/>
      <c r="I185" s="46"/>
      <c r="J185" s="50"/>
      <c r="K185" s="8"/>
      <c r="L185" s="8"/>
      <c r="M185" s="13"/>
      <c r="N185" s="13"/>
      <c r="O185" s="13"/>
      <c r="P185" s="13"/>
      <c r="Q185" s="13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</row>
    <row r="186" spans="1:30" ht="18" customHeight="1" x14ac:dyDescent="0.2">
      <c r="A186" s="80" t="s">
        <v>314</v>
      </c>
      <c r="B186" s="81"/>
      <c r="C186" s="81"/>
      <c r="D186" s="81"/>
      <c r="E186" s="81"/>
      <c r="F186" s="82"/>
      <c r="G186" s="47"/>
      <c r="H186" s="46"/>
      <c r="I186" s="46"/>
      <c r="J186" s="50"/>
      <c r="K186" s="8"/>
      <c r="L186" s="8"/>
      <c r="M186" s="13"/>
      <c r="N186" s="13"/>
      <c r="O186" s="13"/>
      <c r="P186" s="13"/>
      <c r="Q186" s="13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</row>
    <row r="187" spans="1:30" ht="18" customHeight="1" x14ac:dyDescent="0.2">
      <c r="A187" s="80" t="s">
        <v>315</v>
      </c>
      <c r="B187" s="81"/>
      <c r="C187" s="81"/>
      <c r="D187" s="81"/>
      <c r="E187" s="81"/>
      <c r="F187" s="82"/>
      <c r="G187" s="47"/>
      <c r="H187" s="46"/>
      <c r="I187" s="46"/>
      <c r="J187" s="50"/>
      <c r="K187" s="8"/>
      <c r="L187" s="8"/>
      <c r="M187" s="13"/>
      <c r="N187" s="13"/>
      <c r="O187" s="13"/>
      <c r="P187" s="13"/>
      <c r="Q187" s="13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</row>
    <row r="188" spans="1:30" ht="18" customHeight="1" x14ac:dyDescent="0.2">
      <c r="A188" s="80" t="s">
        <v>316</v>
      </c>
      <c r="B188" s="81"/>
      <c r="C188" s="81"/>
      <c r="D188" s="81"/>
      <c r="E188" s="81"/>
      <c r="F188" s="82"/>
      <c r="G188" s="47"/>
      <c r="H188" s="46"/>
      <c r="I188" s="46"/>
      <c r="J188" s="50"/>
      <c r="K188" s="8"/>
      <c r="L188" s="8"/>
      <c r="M188" s="13"/>
      <c r="N188" s="13"/>
      <c r="O188" s="13"/>
      <c r="P188" s="13"/>
      <c r="Q188" s="13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</row>
    <row r="189" spans="1:30" ht="18" customHeight="1" x14ac:dyDescent="0.2">
      <c r="A189" s="80" t="s">
        <v>317</v>
      </c>
      <c r="B189" s="81"/>
      <c r="C189" s="81"/>
      <c r="D189" s="81"/>
      <c r="E189" s="81"/>
      <c r="F189" s="82"/>
      <c r="G189" s="47"/>
      <c r="H189" s="46"/>
      <c r="I189" s="46"/>
      <c r="J189" s="50"/>
      <c r="K189" s="8"/>
      <c r="L189" s="8"/>
      <c r="M189" s="13"/>
      <c r="N189" s="13"/>
      <c r="O189" s="13"/>
      <c r="P189" s="13"/>
      <c r="Q189" s="13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</row>
    <row r="190" spans="1:30" ht="33" customHeight="1" x14ac:dyDescent="0.2">
      <c r="A190" s="80" t="s">
        <v>318</v>
      </c>
      <c r="B190" s="81"/>
      <c r="C190" s="81"/>
      <c r="D190" s="81"/>
      <c r="E190" s="81"/>
      <c r="F190" s="82"/>
      <c r="G190" s="47"/>
      <c r="H190" s="46"/>
      <c r="I190" s="46"/>
      <c r="J190" s="50"/>
      <c r="K190" s="8"/>
      <c r="L190" s="8"/>
      <c r="M190" s="13"/>
      <c r="N190" s="13"/>
      <c r="O190" s="13"/>
      <c r="P190" s="13"/>
      <c r="Q190" s="13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</row>
    <row r="191" spans="1:30" ht="30.2" customHeight="1" x14ac:dyDescent="0.2">
      <c r="A191" s="80" t="s">
        <v>319</v>
      </c>
      <c r="B191" s="81"/>
      <c r="C191" s="81"/>
      <c r="D191" s="81"/>
      <c r="E191" s="81"/>
      <c r="F191" s="82"/>
      <c r="G191" s="47"/>
      <c r="H191" s="46"/>
      <c r="I191" s="46"/>
      <c r="J191" s="50"/>
      <c r="K191" s="8"/>
      <c r="L191" s="8"/>
      <c r="M191" s="13"/>
      <c r="N191" s="13"/>
      <c r="O191" s="13"/>
      <c r="P191" s="13"/>
      <c r="Q191" s="13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</row>
    <row r="192" spans="1:30" ht="18" customHeight="1" x14ac:dyDescent="0.2">
      <c r="A192" s="80" t="s">
        <v>320</v>
      </c>
      <c r="B192" s="81"/>
      <c r="C192" s="81"/>
      <c r="D192" s="81"/>
      <c r="E192" s="81"/>
      <c r="F192" s="82"/>
      <c r="G192" s="47"/>
      <c r="H192" s="46"/>
      <c r="I192" s="46"/>
      <c r="J192" s="50"/>
      <c r="K192" s="8"/>
      <c r="L192" s="8"/>
      <c r="M192" s="13"/>
      <c r="N192" s="13"/>
      <c r="O192" s="13"/>
      <c r="P192" s="13"/>
      <c r="Q192" s="13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</row>
    <row r="193" spans="1:30" ht="61.5" customHeight="1" x14ac:dyDescent="0.2">
      <c r="A193" s="80" t="s">
        <v>321</v>
      </c>
      <c r="B193" s="81"/>
      <c r="C193" s="81"/>
      <c r="D193" s="81"/>
      <c r="E193" s="81"/>
      <c r="F193" s="82"/>
      <c r="G193" s="70"/>
      <c r="H193" s="70"/>
      <c r="I193" s="70"/>
      <c r="J193" s="71"/>
      <c r="K193" s="72"/>
      <c r="L193" s="72"/>
      <c r="M193" s="72"/>
      <c r="N193" s="72"/>
      <c r="O193" s="72"/>
      <c r="P193" s="72"/>
      <c r="Q193" s="72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</row>
    <row r="194" spans="1:30" ht="33.75" customHeight="1" x14ac:dyDescent="0.2">
      <c r="A194" s="80" t="s">
        <v>322</v>
      </c>
      <c r="B194" s="81"/>
      <c r="C194" s="81"/>
      <c r="D194" s="81"/>
      <c r="E194" s="81"/>
      <c r="F194" s="82"/>
      <c r="G194" s="70"/>
      <c r="H194" s="70"/>
      <c r="I194" s="70"/>
      <c r="J194" s="71"/>
      <c r="K194" s="72"/>
      <c r="L194" s="72"/>
      <c r="M194" s="72"/>
      <c r="N194" s="72"/>
      <c r="O194" s="72"/>
      <c r="P194" s="72"/>
      <c r="Q194" s="72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</row>
    <row r="195" spans="1:30" ht="27.75" customHeight="1" x14ac:dyDescent="0.2">
      <c r="A195" s="80" t="s">
        <v>323</v>
      </c>
      <c r="B195" s="81"/>
      <c r="C195" s="81"/>
      <c r="D195" s="81"/>
      <c r="E195" s="81"/>
      <c r="F195" s="82"/>
      <c r="G195" s="70"/>
      <c r="H195" s="70"/>
      <c r="I195" s="70"/>
      <c r="J195" s="71"/>
      <c r="K195" s="72"/>
      <c r="L195" s="72"/>
      <c r="M195" s="72"/>
      <c r="N195" s="72"/>
      <c r="O195" s="72"/>
      <c r="P195" s="72"/>
      <c r="Q195" s="72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</row>
    <row r="196" spans="1:30" ht="18" customHeight="1" x14ac:dyDescent="0.2">
      <c r="A196" s="80" t="s">
        <v>324</v>
      </c>
      <c r="B196" s="81"/>
      <c r="C196" s="81"/>
      <c r="D196" s="81"/>
      <c r="E196" s="81"/>
      <c r="F196" s="82"/>
      <c r="G196" s="70"/>
      <c r="H196" s="70"/>
      <c r="I196" s="70"/>
      <c r="J196" s="71"/>
      <c r="K196" s="72"/>
      <c r="L196" s="72"/>
      <c r="M196" s="72"/>
      <c r="N196" s="72"/>
      <c r="O196" s="72"/>
      <c r="P196" s="72"/>
      <c r="Q196" s="72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</row>
    <row r="197" spans="1:30" ht="18" customHeight="1" x14ac:dyDescent="0.2">
      <c r="A197" s="80" t="s">
        <v>325</v>
      </c>
      <c r="B197" s="81"/>
      <c r="C197" s="81"/>
      <c r="D197" s="81"/>
      <c r="E197" s="81"/>
      <c r="F197" s="82"/>
      <c r="G197" s="70"/>
      <c r="H197" s="70"/>
      <c r="I197" s="70"/>
      <c r="J197" s="71"/>
      <c r="K197" s="72"/>
      <c r="L197" s="72"/>
      <c r="M197" s="72"/>
      <c r="N197" s="72"/>
      <c r="O197" s="72"/>
      <c r="P197" s="72"/>
      <c r="Q197" s="72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</row>
    <row r="198" spans="1:30" ht="18" customHeight="1" x14ac:dyDescent="0.2">
      <c r="A198" s="80" t="s">
        <v>326</v>
      </c>
      <c r="B198" s="81"/>
      <c r="C198" s="81"/>
      <c r="D198" s="81"/>
      <c r="E198" s="81"/>
      <c r="F198" s="82"/>
      <c r="G198" s="70"/>
      <c r="H198" s="70"/>
      <c r="I198" s="70"/>
      <c r="J198" s="71"/>
      <c r="K198" s="72"/>
      <c r="L198" s="72"/>
      <c r="M198" s="72"/>
      <c r="N198" s="72"/>
      <c r="O198" s="72"/>
      <c r="P198" s="72"/>
      <c r="Q198" s="72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</row>
    <row r="199" spans="1:30" ht="18" customHeight="1" x14ac:dyDescent="0.2">
      <c r="A199" s="80" t="s">
        <v>327</v>
      </c>
      <c r="B199" s="81"/>
      <c r="C199" s="81"/>
      <c r="D199" s="81"/>
      <c r="E199" s="81"/>
      <c r="F199" s="82"/>
      <c r="G199" s="70"/>
      <c r="H199" s="70"/>
      <c r="I199" s="70"/>
      <c r="J199" s="71"/>
      <c r="K199" s="72"/>
      <c r="L199" s="72"/>
      <c r="M199" s="72"/>
      <c r="N199" s="72"/>
      <c r="O199" s="72"/>
      <c r="P199" s="72"/>
      <c r="Q199" s="72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</row>
    <row r="200" spans="1:30" ht="18" customHeight="1" x14ac:dyDescent="0.2">
      <c r="A200" s="80" t="s">
        <v>328</v>
      </c>
      <c r="B200" s="81"/>
      <c r="C200" s="81"/>
      <c r="D200" s="81"/>
      <c r="E200" s="81"/>
      <c r="F200" s="82"/>
      <c r="G200" s="70"/>
      <c r="H200" s="70"/>
      <c r="I200" s="70"/>
      <c r="J200" s="71"/>
      <c r="K200" s="72"/>
      <c r="L200" s="72"/>
      <c r="M200" s="72"/>
      <c r="N200" s="72"/>
      <c r="O200" s="72"/>
      <c r="P200" s="72"/>
      <c r="Q200" s="72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</row>
    <row r="201" spans="1:30" ht="18" customHeight="1" x14ac:dyDescent="0.2">
      <c r="A201" s="80" t="s">
        <v>329</v>
      </c>
      <c r="B201" s="81"/>
      <c r="C201" s="81"/>
      <c r="D201" s="81"/>
      <c r="E201" s="81"/>
      <c r="F201" s="82"/>
      <c r="G201" s="70"/>
      <c r="H201" s="70"/>
      <c r="I201" s="70"/>
      <c r="J201" s="71"/>
      <c r="K201" s="72"/>
      <c r="L201" s="72"/>
      <c r="M201" s="72"/>
      <c r="N201" s="72"/>
      <c r="O201" s="72"/>
      <c r="P201" s="72"/>
      <c r="Q201" s="72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</row>
    <row r="202" spans="1:30" ht="18" customHeight="1" x14ac:dyDescent="0.2">
      <c r="A202" s="80" t="s">
        <v>330</v>
      </c>
      <c r="B202" s="81"/>
      <c r="C202" s="81"/>
      <c r="D202" s="81"/>
      <c r="E202" s="81"/>
      <c r="F202" s="82"/>
      <c r="G202" s="70"/>
      <c r="H202" s="70"/>
      <c r="I202" s="70"/>
      <c r="J202" s="71"/>
      <c r="K202" s="72"/>
      <c r="L202" s="72"/>
      <c r="M202" s="72"/>
      <c r="N202" s="72"/>
      <c r="O202" s="72"/>
      <c r="P202" s="72"/>
      <c r="Q202" s="72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</row>
    <row r="203" spans="1:30" ht="18" customHeight="1" x14ac:dyDescent="0.2">
      <c r="A203" s="80" t="s">
        <v>331</v>
      </c>
      <c r="B203" s="81"/>
      <c r="C203" s="81"/>
      <c r="D203" s="81"/>
      <c r="E203" s="81"/>
      <c r="F203" s="82"/>
      <c r="G203" s="70"/>
      <c r="H203" s="70"/>
      <c r="I203" s="70"/>
      <c r="J203" s="71"/>
      <c r="K203" s="72"/>
      <c r="L203" s="72"/>
      <c r="M203" s="72"/>
      <c r="N203" s="72"/>
      <c r="O203" s="72"/>
      <c r="P203" s="72"/>
      <c r="Q203" s="72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</row>
    <row r="204" spans="1:30" ht="18" customHeight="1" x14ac:dyDescent="0.2">
      <c r="A204" s="80" t="s">
        <v>332</v>
      </c>
      <c r="B204" s="81"/>
      <c r="C204" s="81"/>
      <c r="D204" s="81"/>
      <c r="E204" s="81"/>
      <c r="F204" s="82"/>
      <c r="G204" s="70"/>
      <c r="H204" s="70"/>
      <c r="I204" s="70"/>
      <c r="J204" s="71"/>
      <c r="K204" s="72"/>
      <c r="L204" s="72"/>
      <c r="M204" s="72"/>
      <c r="N204" s="72"/>
      <c r="O204" s="72"/>
      <c r="P204" s="72"/>
      <c r="Q204" s="72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</row>
    <row r="205" spans="1:30" ht="18" customHeight="1" x14ac:dyDescent="0.2">
      <c r="A205" s="80" t="s">
        <v>333</v>
      </c>
      <c r="B205" s="81"/>
      <c r="C205" s="81"/>
      <c r="D205" s="81"/>
      <c r="E205" s="81"/>
      <c r="F205" s="82"/>
      <c r="G205" s="70"/>
      <c r="H205" s="70"/>
      <c r="I205" s="70"/>
      <c r="J205" s="71"/>
      <c r="K205" s="72"/>
      <c r="L205" s="72"/>
      <c r="M205" s="72"/>
      <c r="N205" s="72"/>
      <c r="O205" s="72"/>
      <c r="P205" s="72"/>
      <c r="Q205" s="72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</row>
    <row r="206" spans="1:30" ht="18" customHeight="1" x14ac:dyDescent="0.2">
      <c r="A206" s="80" t="s">
        <v>334</v>
      </c>
      <c r="B206" s="81"/>
      <c r="C206" s="81"/>
      <c r="D206" s="81"/>
      <c r="E206" s="81"/>
      <c r="F206" s="82"/>
      <c r="G206" s="70"/>
      <c r="H206" s="70"/>
      <c r="I206" s="70"/>
      <c r="J206" s="71"/>
      <c r="K206" s="72"/>
      <c r="L206" s="72"/>
      <c r="M206" s="72"/>
      <c r="N206" s="72"/>
      <c r="O206" s="72"/>
      <c r="P206" s="72"/>
      <c r="Q206" s="72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</row>
    <row r="207" spans="1:30" ht="18" customHeight="1" x14ac:dyDescent="0.2">
      <c r="A207" s="80" t="s">
        <v>335</v>
      </c>
      <c r="B207" s="81"/>
      <c r="C207" s="81"/>
      <c r="D207" s="81"/>
      <c r="E207" s="81"/>
      <c r="F207" s="82"/>
      <c r="G207" s="70"/>
      <c r="H207" s="70"/>
      <c r="I207" s="70"/>
      <c r="J207" s="71"/>
      <c r="K207" s="72"/>
      <c r="L207" s="72"/>
      <c r="M207" s="72"/>
      <c r="N207" s="72"/>
      <c r="O207" s="72"/>
      <c r="P207" s="72"/>
      <c r="Q207" s="72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</row>
    <row r="208" spans="1:30" ht="18" customHeight="1" x14ac:dyDescent="0.2">
      <c r="A208" s="80" t="s">
        <v>336</v>
      </c>
      <c r="B208" s="81"/>
      <c r="C208" s="81"/>
      <c r="D208" s="81"/>
      <c r="E208" s="81"/>
      <c r="F208" s="82"/>
      <c r="G208" s="70"/>
      <c r="H208" s="70"/>
      <c r="I208" s="70"/>
      <c r="J208" s="71"/>
      <c r="K208" s="72"/>
      <c r="L208" s="72"/>
      <c r="M208" s="72"/>
      <c r="N208" s="72"/>
      <c r="O208" s="72"/>
      <c r="P208" s="72"/>
      <c r="Q208" s="72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</row>
    <row r="209" spans="1:30" ht="18" customHeight="1" x14ac:dyDescent="0.2">
      <c r="A209" s="80" t="s">
        <v>337</v>
      </c>
      <c r="B209" s="81"/>
      <c r="C209" s="81"/>
      <c r="D209" s="81"/>
      <c r="E209" s="81"/>
      <c r="F209" s="82"/>
      <c r="G209" s="70"/>
      <c r="H209" s="70"/>
      <c r="I209" s="70"/>
      <c r="J209" s="71"/>
      <c r="K209" s="72"/>
      <c r="L209" s="72"/>
      <c r="M209" s="72"/>
      <c r="N209" s="72"/>
      <c r="O209" s="72"/>
      <c r="P209" s="72"/>
      <c r="Q209" s="72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</row>
    <row r="210" spans="1:30" ht="18" customHeight="1" x14ac:dyDescent="0.2">
      <c r="A210" s="80" t="s">
        <v>338</v>
      </c>
      <c r="B210" s="81"/>
      <c r="C210" s="81"/>
      <c r="D210" s="81"/>
      <c r="E210" s="81"/>
      <c r="F210" s="82"/>
      <c r="G210" s="70"/>
      <c r="H210" s="70"/>
      <c r="I210" s="70"/>
      <c r="J210" s="71"/>
      <c r="K210" s="72"/>
      <c r="L210" s="72"/>
      <c r="M210" s="72"/>
      <c r="N210" s="72"/>
      <c r="O210" s="72"/>
      <c r="P210" s="72"/>
      <c r="Q210" s="72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</row>
    <row r="211" spans="1:30" ht="18" customHeight="1" x14ac:dyDescent="0.2">
      <c r="A211" s="80" t="s">
        <v>339</v>
      </c>
      <c r="B211" s="81"/>
      <c r="C211" s="81"/>
      <c r="D211" s="81"/>
      <c r="E211" s="81"/>
      <c r="F211" s="82"/>
      <c r="G211" s="70"/>
      <c r="H211" s="70"/>
      <c r="I211" s="70"/>
      <c r="J211" s="71"/>
      <c r="K211" s="72"/>
      <c r="L211" s="72"/>
      <c r="M211" s="72"/>
      <c r="N211" s="72"/>
      <c r="O211" s="72"/>
      <c r="P211" s="72"/>
      <c r="Q211" s="72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</row>
    <row r="212" spans="1:30" ht="30.2" customHeight="1" thickBot="1" x14ac:dyDescent="0.25">
      <c r="A212" s="83" t="s">
        <v>340</v>
      </c>
      <c r="B212" s="84"/>
      <c r="C212" s="84"/>
      <c r="D212" s="84"/>
      <c r="E212" s="84"/>
      <c r="F212" s="85"/>
      <c r="G212" s="70"/>
      <c r="H212" s="70"/>
      <c r="I212" s="70"/>
      <c r="J212" s="71"/>
      <c r="K212" s="72"/>
      <c r="L212" s="72"/>
      <c r="M212" s="72"/>
      <c r="N212" s="72"/>
      <c r="O212" s="72"/>
      <c r="P212" s="72"/>
      <c r="Q212" s="72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</row>
    <row r="213" spans="1:30" ht="14.25" x14ac:dyDescent="0.2">
      <c r="A213" s="45"/>
      <c r="B213" s="46"/>
      <c r="C213" s="46"/>
      <c r="D213" s="46"/>
      <c r="E213" s="46"/>
      <c r="F213" s="45"/>
      <c r="G213" s="46"/>
      <c r="H213" s="46"/>
      <c r="I213" s="46"/>
      <c r="J213" s="73"/>
      <c r="K213" s="74"/>
      <c r="L213" s="74"/>
      <c r="M213" s="74"/>
      <c r="N213" s="74"/>
      <c r="O213" s="74"/>
      <c r="P213" s="74"/>
      <c r="Q213" s="74"/>
    </row>
    <row r="214" spans="1:30" ht="14.25" x14ac:dyDescent="0.2">
      <c r="A214" s="45"/>
      <c r="B214" s="46"/>
      <c r="C214" s="46"/>
      <c r="D214" s="46"/>
      <c r="E214" s="46"/>
      <c r="F214" s="45"/>
      <c r="G214" s="46"/>
      <c r="H214" s="46"/>
      <c r="I214" s="46"/>
      <c r="J214" s="73"/>
      <c r="K214" s="74"/>
      <c r="L214" s="74"/>
      <c r="M214" s="74"/>
      <c r="N214" s="74"/>
      <c r="O214" s="74"/>
      <c r="P214" s="74"/>
      <c r="Q214" s="74"/>
    </row>
    <row r="215" spans="1:30" ht="14.25" x14ac:dyDescent="0.2">
      <c r="A215" s="45"/>
      <c r="B215" s="46"/>
      <c r="C215" s="46"/>
      <c r="D215" s="46"/>
      <c r="E215" s="46"/>
      <c r="F215" s="45"/>
      <c r="G215" s="46"/>
      <c r="H215" s="46"/>
      <c r="I215" s="46"/>
      <c r="J215" s="73"/>
      <c r="K215" s="74"/>
      <c r="L215" s="74"/>
      <c r="M215" s="74"/>
      <c r="N215" s="74"/>
      <c r="O215" s="74"/>
      <c r="P215" s="74"/>
      <c r="Q215" s="74"/>
    </row>
    <row r="216" spans="1:30" ht="14.25" x14ac:dyDescent="0.2">
      <c r="A216" s="45"/>
      <c r="B216" s="46"/>
      <c r="C216" s="46"/>
      <c r="D216" s="46"/>
      <c r="E216" s="46"/>
      <c r="F216" s="45"/>
      <c r="G216" s="46"/>
      <c r="H216" s="46"/>
      <c r="I216" s="46"/>
      <c r="J216" s="73"/>
      <c r="K216" s="74"/>
      <c r="L216" s="74"/>
      <c r="M216" s="74"/>
      <c r="N216" s="74"/>
      <c r="O216" s="74"/>
      <c r="P216" s="74"/>
      <c r="Q216" s="74"/>
    </row>
    <row r="217" spans="1:30" ht="14.25" x14ac:dyDescent="0.2">
      <c r="A217" s="75"/>
      <c r="B217" s="76"/>
      <c r="C217" s="76"/>
      <c r="D217" s="76"/>
      <c r="E217" s="76"/>
      <c r="F217" s="75"/>
      <c r="G217" s="76"/>
      <c r="H217" s="76"/>
      <c r="I217" s="76"/>
    </row>
    <row r="218" spans="1:30" ht="14.25" x14ac:dyDescent="0.2">
      <c r="A218" s="75"/>
      <c r="B218" s="76"/>
      <c r="C218" s="76"/>
      <c r="D218" s="76"/>
      <c r="E218" s="76"/>
      <c r="F218" s="75"/>
      <c r="G218" s="76"/>
      <c r="H218" s="76"/>
      <c r="I218" s="76"/>
    </row>
    <row r="219" spans="1:30" ht="14.25" x14ac:dyDescent="0.2">
      <c r="A219" s="75"/>
      <c r="B219" s="76"/>
      <c r="C219" s="76"/>
      <c r="D219" s="76"/>
      <c r="E219" s="76"/>
      <c r="F219" s="75"/>
      <c r="G219" s="76"/>
      <c r="H219" s="76"/>
      <c r="I219" s="76"/>
    </row>
    <row r="220" spans="1:30" ht="14.25" x14ac:dyDescent="0.2">
      <c r="A220" s="75"/>
      <c r="B220" s="76"/>
      <c r="C220" s="76"/>
      <c r="D220" s="76"/>
      <c r="E220" s="76"/>
      <c r="F220" s="75"/>
      <c r="G220" s="76"/>
      <c r="H220" s="76"/>
      <c r="I220" s="76"/>
    </row>
    <row r="221" spans="1:30" ht="14.25" x14ac:dyDescent="0.2">
      <c r="A221" s="75"/>
      <c r="B221" s="76"/>
      <c r="C221" s="76"/>
      <c r="D221" s="76"/>
      <c r="E221" s="76"/>
      <c r="F221" s="75"/>
      <c r="G221" s="76"/>
      <c r="H221" s="76"/>
      <c r="I221" s="76"/>
    </row>
    <row r="222" spans="1:30" ht="14.25" x14ac:dyDescent="0.2">
      <c r="A222" s="75"/>
      <c r="B222" s="76"/>
      <c r="C222" s="76"/>
      <c r="D222" s="76"/>
      <c r="E222" s="76"/>
      <c r="F222" s="75"/>
      <c r="G222" s="76"/>
      <c r="H222" s="76"/>
      <c r="I222" s="76"/>
    </row>
    <row r="223" spans="1:30" ht="14.25" x14ac:dyDescent="0.2">
      <c r="A223" s="75"/>
      <c r="B223" s="76"/>
      <c r="C223" s="76"/>
      <c r="D223" s="76"/>
      <c r="E223" s="76"/>
      <c r="F223" s="75"/>
      <c r="G223" s="76"/>
      <c r="H223" s="76"/>
      <c r="I223" s="76"/>
    </row>
    <row r="224" spans="1:30" ht="14.25" x14ac:dyDescent="0.2">
      <c r="A224" s="75"/>
      <c r="B224" s="76"/>
      <c r="C224" s="76"/>
      <c r="D224" s="76"/>
      <c r="E224" s="76"/>
      <c r="F224" s="75"/>
      <c r="G224" s="76"/>
      <c r="H224" s="76"/>
      <c r="I224" s="76"/>
    </row>
    <row r="225" spans="1:30" s="77" customFormat="1" ht="14.25" x14ac:dyDescent="0.2">
      <c r="A225" s="75"/>
      <c r="B225" s="76"/>
      <c r="C225" s="76"/>
      <c r="D225" s="76"/>
      <c r="E225" s="76"/>
      <c r="F225" s="75"/>
      <c r="G225" s="76"/>
      <c r="H225" s="76"/>
      <c r="I225" s="76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s="77" customFormat="1" ht="14.25" x14ac:dyDescent="0.2">
      <c r="A226" s="75"/>
      <c r="B226" s="76"/>
      <c r="C226" s="76"/>
      <c r="D226" s="76"/>
      <c r="E226" s="76"/>
      <c r="F226" s="75"/>
      <c r="G226" s="76"/>
      <c r="H226" s="76"/>
      <c r="I226" s="76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s="77" customFormat="1" ht="14.25" x14ac:dyDescent="0.2">
      <c r="A227" s="75"/>
      <c r="B227" s="76"/>
      <c r="C227" s="76"/>
      <c r="D227" s="76"/>
      <c r="E227" s="76"/>
      <c r="F227" s="75"/>
      <c r="G227" s="76"/>
      <c r="H227" s="76"/>
      <c r="I227" s="76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s="77" customFormat="1" ht="14.25" x14ac:dyDescent="0.2">
      <c r="A228" s="75"/>
      <c r="B228" s="76"/>
      <c r="C228" s="76"/>
      <c r="D228" s="76"/>
      <c r="E228" s="76"/>
      <c r="F228" s="75"/>
      <c r="G228" s="76"/>
      <c r="H228" s="76"/>
      <c r="I228" s="76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s="77" customFormat="1" ht="14.25" x14ac:dyDescent="0.2">
      <c r="A229" s="75"/>
      <c r="B229" s="76"/>
      <c r="C229" s="76"/>
      <c r="D229" s="76"/>
      <c r="E229" s="76"/>
      <c r="F229" s="75"/>
      <c r="G229" s="76"/>
      <c r="H229" s="76"/>
      <c r="I229" s="76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s="77" customFormat="1" ht="14.25" x14ac:dyDescent="0.2">
      <c r="A230" s="75"/>
      <c r="B230" s="76"/>
      <c r="C230" s="76"/>
      <c r="D230" s="76"/>
      <c r="E230" s="76"/>
      <c r="F230" s="75"/>
      <c r="G230" s="76"/>
      <c r="H230" s="76"/>
      <c r="I230" s="76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s="77" customFormat="1" ht="14.25" x14ac:dyDescent="0.2">
      <c r="A231" s="75"/>
      <c r="B231" s="76"/>
      <c r="C231" s="76"/>
      <c r="D231" s="76"/>
      <c r="E231" s="76"/>
      <c r="F231" s="75"/>
      <c r="G231" s="76"/>
      <c r="H231" s="76"/>
      <c r="I231" s="76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s="77" customFormat="1" ht="14.25" x14ac:dyDescent="0.2">
      <c r="A232" s="75"/>
      <c r="B232" s="76"/>
      <c r="C232" s="76"/>
      <c r="D232" s="76"/>
      <c r="E232" s="76"/>
      <c r="F232" s="75"/>
      <c r="G232" s="76"/>
      <c r="H232" s="76"/>
      <c r="I232" s="76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s="77" customFormat="1" ht="14.25" x14ac:dyDescent="0.2">
      <c r="A233" s="75"/>
      <c r="B233" s="76"/>
      <c r="C233" s="76"/>
      <c r="D233" s="76"/>
      <c r="E233" s="76"/>
      <c r="F233" s="75"/>
      <c r="G233" s="76"/>
      <c r="H233" s="76"/>
      <c r="I233" s="76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s="77" customFormat="1" ht="14.25" x14ac:dyDescent="0.2">
      <c r="A234" s="75"/>
      <c r="B234" s="76"/>
      <c r="C234" s="76"/>
      <c r="D234" s="76"/>
      <c r="E234" s="76"/>
      <c r="F234" s="75"/>
      <c r="G234" s="76"/>
      <c r="H234" s="76"/>
      <c r="I234" s="76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s="77" customFormat="1" ht="14.25" x14ac:dyDescent="0.2">
      <c r="A235" s="75"/>
      <c r="B235" s="76"/>
      <c r="C235" s="76"/>
      <c r="D235" s="76"/>
      <c r="E235" s="76"/>
      <c r="F235" s="75"/>
      <c r="G235" s="76"/>
      <c r="H235" s="76"/>
      <c r="I235" s="76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s="77" customFormat="1" ht="14.25" x14ac:dyDescent="0.2">
      <c r="A236" s="75"/>
      <c r="B236" s="76"/>
      <c r="C236" s="76"/>
      <c r="D236" s="76"/>
      <c r="E236" s="76"/>
      <c r="F236" s="75"/>
      <c r="G236" s="76"/>
      <c r="H236" s="76"/>
      <c r="I236" s="76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s="77" customFormat="1" ht="14.25" x14ac:dyDescent="0.2">
      <c r="A237" s="75"/>
      <c r="B237" s="76"/>
      <c r="C237" s="76"/>
      <c r="D237" s="76"/>
      <c r="E237" s="76"/>
      <c r="F237" s="75"/>
      <c r="G237" s="76"/>
      <c r="H237" s="76"/>
      <c r="I237" s="76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s="77" customFormat="1" ht="14.25" x14ac:dyDescent="0.2">
      <c r="A238" s="75"/>
      <c r="B238" s="76"/>
      <c r="C238" s="76"/>
      <c r="D238" s="76"/>
      <c r="E238" s="76"/>
      <c r="F238" s="75"/>
      <c r="G238" s="76"/>
      <c r="H238" s="76"/>
      <c r="I238" s="76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s="77" customFormat="1" ht="14.25" x14ac:dyDescent="0.2">
      <c r="A239" s="75"/>
      <c r="B239" s="76"/>
      <c r="C239" s="76"/>
      <c r="D239" s="76"/>
      <c r="E239" s="76"/>
      <c r="F239" s="75"/>
      <c r="G239" s="76"/>
      <c r="H239" s="76"/>
      <c r="I239" s="76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s="77" customFormat="1" ht="14.25" x14ac:dyDescent="0.2">
      <c r="A240" s="75"/>
      <c r="B240" s="76"/>
      <c r="C240" s="76"/>
      <c r="D240" s="76"/>
      <c r="E240" s="76"/>
      <c r="F240" s="75"/>
      <c r="G240" s="76"/>
      <c r="H240" s="76"/>
      <c r="I240" s="76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s="77" customFormat="1" ht="14.25" x14ac:dyDescent="0.2">
      <c r="A241" s="75"/>
      <c r="B241" s="76"/>
      <c r="C241" s="76"/>
      <c r="D241" s="76"/>
      <c r="E241" s="76"/>
      <c r="F241" s="75"/>
      <c r="G241" s="76"/>
      <c r="H241" s="76"/>
      <c r="I241" s="76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s="77" customFormat="1" ht="14.25" x14ac:dyDescent="0.2">
      <c r="A242" s="75"/>
      <c r="B242" s="76"/>
      <c r="C242" s="76"/>
      <c r="D242" s="76"/>
      <c r="E242" s="76"/>
      <c r="F242" s="75"/>
      <c r="G242" s="76"/>
      <c r="H242" s="76"/>
      <c r="I242" s="76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s="77" customFormat="1" ht="14.25" x14ac:dyDescent="0.2">
      <c r="A243" s="75"/>
      <c r="B243" s="76"/>
      <c r="C243" s="76"/>
      <c r="D243" s="76"/>
      <c r="E243" s="76"/>
      <c r="F243" s="75"/>
      <c r="G243" s="76"/>
      <c r="H243" s="76"/>
      <c r="I243" s="76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s="77" customFormat="1" ht="14.25" x14ac:dyDescent="0.2">
      <c r="A244" s="75"/>
      <c r="B244" s="76"/>
      <c r="C244" s="76"/>
      <c r="D244" s="76"/>
      <c r="E244" s="76"/>
      <c r="F244" s="75"/>
      <c r="G244" s="76"/>
      <c r="H244" s="76"/>
      <c r="I244" s="76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s="77" customFormat="1" ht="14.25" x14ac:dyDescent="0.2">
      <c r="A245" s="75"/>
      <c r="B245" s="76"/>
      <c r="C245" s="76"/>
      <c r="D245" s="76"/>
      <c r="E245" s="76"/>
      <c r="F245" s="75"/>
      <c r="G245" s="76"/>
      <c r="H245" s="76"/>
      <c r="I245" s="76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s="77" customFormat="1" ht="14.25" x14ac:dyDescent="0.2">
      <c r="A246" s="75"/>
      <c r="B246" s="76"/>
      <c r="C246" s="76"/>
      <c r="D246" s="76"/>
      <c r="E246" s="76"/>
      <c r="F246" s="75"/>
      <c r="G246" s="76"/>
      <c r="H246" s="76"/>
      <c r="I246" s="76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s="77" customFormat="1" ht="14.25" x14ac:dyDescent="0.2">
      <c r="A247" s="75"/>
      <c r="B247" s="76"/>
      <c r="C247" s="76"/>
      <c r="D247" s="76"/>
      <c r="E247" s="76"/>
      <c r="F247" s="75"/>
      <c r="G247" s="76"/>
      <c r="H247" s="76"/>
      <c r="I247" s="76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s="77" customFormat="1" ht="14.25" x14ac:dyDescent="0.2">
      <c r="A248" s="75"/>
      <c r="B248" s="76"/>
      <c r="C248" s="76"/>
      <c r="D248" s="76"/>
      <c r="E248" s="76"/>
      <c r="F248" s="75"/>
      <c r="G248" s="76"/>
      <c r="H248" s="76"/>
      <c r="I248" s="76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s="77" customFormat="1" ht="14.25" x14ac:dyDescent="0.2">
      <c r="A249" s="75"/>
      <c r="B249" s="76"/>
      <c r="C249" s="76"/>
      <c r="D249" s="76"/>
      <c r="E249" s="76"/>
      <c r="F249" s="75"/>
      <c r="G249" s="76"/>
      <c r="H249" s="76"/>
      <c r="I249" s="76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s="77" customFormat="1" ht="14.25" x14ac:dyDescent="0.2">
      <c r="A250" s="75"/>
      <c r="B250" s="76"/>
      <c r="C250" s="76"/>
      <c r="D250" s="76"/>
      <c r="E250" s="76"/>
      <c r="F250" s="75"/>
      <c r="G250" s="76"/>
      <c r="H250" s="76"/>
      <c r="I250" s="76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s="77" customFormat="1" ht="14.25" x14ac:dyDescent="0.2">
      <c r="A251" s="75"/>
      <c r="B251" s="76"/>
      <c r="C251" s="76"/>
      <c r="D251" s="76"/>
      <c r="E251" s="76"/>
      <c r="F251" s="75"/>
      <c r="G251" s="76"/>
      <c r="H251" s="76"/>
      <c r="I251" s="76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s="77" customFormat="1" ht="14.25" x14ac:dyDescent="0.2">
      <c r="A252" s="75"/>
      <c r="B252" s="76"/>
      <c r="C252" s="76"/>
      <c r="D252" s="76"/>
      <c r="E252" s="76"/>
      <c r="F252" s="75"/>
      <c r="G252" s="76"/>
      <c r="H252" s="76"/>
      <c r="I252" s="76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s="77" customFormat="1" ht="14.25" x14ac:dyDescent="0.2">
      <c r="A253" s="75"/>
      <c r="B253" s="76"/>
      <c r="C253" s="76"/>
      <c r="D253" s="76"/>
      <c r="E253" s="76"/>
      <c r="F253" s="75"/>
      <c r="G253" s="76"/>
      <c r="H253" s="76"/>
      <c r="I253" s="76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s="77" customFormat="1" ht="14.25" x14ac:dyDescent="0.2">
      <c r="A254" s="75"/>
      <c r="B254" s="76"/>
      <c r="C254" s="76"/>
      <c r="D254" s="76"/>
      <c r="E254" s="76"/>
      <c r="F254" s="75"/>
      <c r="G254" s="76"/>
      <c r="H254" s="76"/>
      <c r="I254" s="76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s="77" customFormat="1" ht="14.25" x14ac:dyDescent="0.2">
      <c r="A255" s="75"/>
      <c r="B255" s="76"/>
      <c r="C255" s="76"/>
      <c r="D255" s="76"/>
      <c r="E255" s="76"/>
      <c r="F255" s="75"/>
      <c r="G255" s="76"/>
      <c r="H255" s="76"/>
      <c r="I255" s="76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s="77" customFormat="1" ht="14.25" x14ac:dyDescent="0.2">
      <c r="A256" s="75"/>
      <c r="B256" s="76"/>
      <c r="C256" s="76"/>
      <c r="D256" s="76"/>
      <c r="E256" s="76"/>
      <c r="F256" s="75"/>
      <c r="G256" s="76"/>
      <c r="H256" s="76"/>
      <c r="I256" s="76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s="77" customFormat="1" ht="14.25" x14ac:dyDescent="0.2">
      <c r="A257" s="75"/>
      <c r="B257" s="76"/>
      <c r="C257" s="76"/>
      <c r="D257" s="76"/>
      <c r="E257" s="76"/>
      <c r="F257" s="75"/>
      <c r="G257" s="76"/>
      <c r="H257" s="76"/>
      <c r="I257" s="76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s="77" customFormat="1" ht="14.25" x14ac:dyDescent="0.2">
      <c r="A258" s="75"/>
      <c r="B258" s="76"/>
      <c r="C258" s="76"/>
      <c r="D258" s="76"/>
      <c r="E258" s="76"/>
      <c r="F258" s="75"/>
      <c r="G258" s="76"/>
      <c r="H258" s="76"/>
      <c r="I258" s="76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s="77" customFormat="1" ht="14.25" x14ac:dyDescent="0.2">
      <c r="A259" s="75"/>
      <c r="B259" s="76"/>
      <c r="C259" s="76"/>
      <c r="D259" s="76"/>
      <c r="E259" s="76"/>
      <c r="F259" s="75"/>
      <c r="G259" s="76"/>
      <c r="H259" s="76"/>
      <c r="I259" s="76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s="77" customFormat="1" ht="14.25" x14ac:dyDescent="0.2">
      <c r="A260" s="75"/>
      <c r="B260" s="76"/>
      <c r="C260" s="76"/>
      <c r="D260" s="76"/>
      <c r="E260" s="76"/>
      <c r="F260" s="75"/>
      <c r="G260" s="76"/>
      <c r="H260" s="76"/>
      <c r="I260" s="7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s="77" customFormat="1" ht="14.25" x14ac:dyDescent="0.2">
      <c r="A261" s="75"/>
      <c r="B261" s="76"/>
      <c r="C261" s="76"/>
      <c r="D261" s="76"/>
      <c r="E261" s="76"/>
      <c r="F261" s="75"/>
      <c r="G261" s="76"/>
      <c r="H261" s="76"/>
      <c r="I261" s="76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s="77" customFormat="1" ht="14.25" x14ac:dyDescent="0.2">
      <c r="A262" s="75"/>
      <c r="B262" s="76"/>
      <c r="C262" s="76"/>
      <c r="D262" s="76"/>
      <c r="E262" s="76"/>
      <c r="F262" s="75"/>
      <c r="G262" s="76"/>
      <c r="H262" s="76"/>
      <c r="I262" s="76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s="77" customFormat="1" ht="14.25" x14ac:dyDescent="0.2">
      <c r="A263" s="75"/>
      <c r="B263" s="76"/>
      <c r="C263" s="76"/>
      <c r="D263" s="76"/>
      <c r="E263" s="76"/>
      <c r="F263" s="75"/>
      <c r="G263" s="76"/>
      <c r="H263" s="76"/>
      <c r="I263" s="76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s="77" customFormat="1" ht="14.25" x14ac:dyDescent="0.2">
      <c r="A264" s="75"/>
      <c r="B264" s="76"/>
      <c r="C264" s="76"/>
      <c r="D264" s="76"/>
      <c r="E264" s="76"/>
      <c r="F264" s="75"/>
      <c r="G264" s="76"/>
      <c r="H264" s="76"/>
      <c r="I264" s="76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s="77" customFormat="1" ht="14.25" x14ac:dyDescent="0.2">
      <c r="A265" s="75"/>
      <c r="B265" s="76"/>
      <c r="C265" s="76"/>
      <c r="D265" s="76"/>
      <c r="E265" s="76"/>
      <c r="F265" s="75"/>
      <c r="G265" s="76"/>
      <c r="H265" s="76"/>
      <c r="I265" s="76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s="77" customFormat="1" ht="14.25" x14ac:dyDescent="0.2">
      <c r="A266" s="75"/>
      <c r="B266" s="76"/>
      <c r="C266" s="76"/>
      <c r="D266" s="76"/>
      <c r="E266" s="76"/>
      <c r="F266" s="75"/>
      <c r="G266" s="76"/>
      <c r="H266" s="76"/>
      <c r="I266" s="76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s="77" customFormat="1" ht="14.25" x14ac:dyDescent="0.2">
      <c r="A267" s="75"/>
      <c r="B267" s="76"/>
      <c r="C267" s="76"/>
      <c r="D267" s="76"/>
      <c r="E267" s="76"/>
      <c r="F267" s="75"/>
      <c r="G267" s="76"/>
      <c r="H267" s="76"/>
      <c r="I267" s="76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s="77" customFormat="1" ht="14.25" x14ac:dyDescent="0.2">
      <c r="A268" s="75"/>
      <c r="B268" s="76"/>
      <c r="C268" s="76"/>
      <c r="D268" s="76"/>
      <c r="E268" s="76"/>
      <c r="F268" s="75"/>
      <c r="G268" s="76"/>
      <c r="H268" s="76"/>
      <c r="I268" s="76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s="77" customFormat="1" ht="14.25" x14ac:dyDescent="0.2">
      <c r="A269" s="75"/>
      <c r="B269" s="76"/>
      <c r="C269" s="76"/>
      <c r="D269" s="76"/>
      <c r="E269" s="76"/>
      <c r="F269" s="75"/>
      <c r="G269" s="76"/>
      <c r="H269" s="76"/>
      <c r="I269" s="76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s="77" customFormat="1" ht="14.25" x14ac:dyDescent="0.2">
      <c r="A270" s="75"/>
      <c r="B270" s="76"/>
      <c r="C270" s="76"/>
      <c r="D270" s="76"/>
      <c r="E270" s="76"/>
      <c r="F270" s="75"/>
      <c r="G270" s="76"/>
      <c r="H270" s="76"/>
      <c r="I270" s="76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s="77" customFormat="1" ht="14.25" x14ac:dyDescent="0.2">
      <c r="A271" s="75"/>
      <c r="B271" s="76"/>
      <c r="C271" s="76"/>
      <c r="D271" s="76"/>
      <c r="E271" s="76"/>
      <c r="F271" s="75"/>
      <c r="G271" s="76"/>
      <c r="H271" s="76"/>
      <c r="I271" s="76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s="77" customFormat="1" ht="14.25" x14ac:dyDescent="0.2">
      <c r="A272" s="75"/>
      <c r="B272" s="76"/>
      <c r="C272" s="76"/>
      <c r="D272" s="76"/>
      <c r="E272" s="76"/>
      <c r="F272" s="75"/>
      <c r="G272" s="76"/>
      <c r="H272" s="76"/>
      <c r="I272" s="76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s="77" customFormat="1" ht="14.25" x14ac:dyDescent="0.2">
      <c r="A273" s="75"/>
      <c r="B273" s="76"/>
      <c r="C273" s="76"/>
      <c r="D273" s="76"/>
      <c r="E273" s="76"/>
      <c r="F273" s="75"/>
      <c r="G273" s="76"/>
      <c r="H273" s="76"/>
      <c r="I273" s="76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s="77" customFormat="1" ht="14.25" x14ac:dyDescent="0.2">
      <c r="A274" s="75"/>
      <c r="B274" s="76"/>
      <c r="C274" s="76"/>
      <c r="D274" s="76"/>
      <c r="E274" s="76"/>
      <c r="F274" s="75"/>
      <c r="G274" s="76"/>
      <c r="H274" s="76"/>
      <c r="I274" s="76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s="77" customFormat="1" ht="14.25" x14ac:dyDescent="0.2">
      <c r="A275" s="75"/>
      <c r="B275" s="76"/>
      <c r="C275" s="76"/>
      <c r="D275" s="76"/>
      <c r="E275" s="76"/>
      <c r="F275" s="75"/>
      <c r="G275" s="76"/>
      <c r="H275" s="76"/>
      <c r="I275" s="76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s="77" customFormat="1" ht="14.25" x14ac:dyDescent="0.2">
      <c r="A276" s="75"/>
      <c r="B276" s="76"/>
      <c r="C276" s="76"/>
      <c r="D276" s="76"/>
      <c r="E276" s="76"/>
      <c r="F276" s="75"/>
      <c r="G276" s="76"/>
      <c r="H276" s="76"/>
      <c r="I276" s="7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s="77" customFormat="1" ht="14.25" x14ac:dyDescent="0.2">
      <c r="A277" s="75"/>
      <c r="B277" s="76"/>
      <c r="C277" s="76"/>
      <c r="D277" s="76"/>
      <c r="E277" s="76"/>
      <c r="F277" s="75"/>
      <c r="G277" s="76"/>
      <c r="H277" s="76"/>
      <c r="I277" s="76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s="77" customFormat="1" ht="14.25" x14ac:dyDescent="0.2">
      <c r="A278" s="75"/>
      <c r="B278" s="76"/>
      <c r="C278" s="76"/>
      <c r="D278" s="76"/>
      <c r="E278" s="76"/>
      <c r="F278" s="75"/>
      <c r="G278" s="76"/>
      <c r="H278" s="76"/>
      <c r="I278" s="76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s="77" customFormat="1" ht="14.25" x14ac:dyDescent="0.2">
      <c r="A279" s="75"/>
      <c r="B279" s="76"/>
      <c r="C279" s="76"/>
      <c r="D279" s="76"/>
      <c r="E279" s="76"/>
      <c r="F279" s="75"/>
      <c r="G279" s="76"/>
      <c r="H279" s="76"/>
      <c r="I279" s="76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s="77" customFormat="1" ht="14.25" x14ac:dyDescent="0.2">
      <c r="A280" s="75"/>
      <c r="B280" s="76"/>
      <c r="C280" s="76"/>
      <c r="D280" s="76"/>
      <c r="E280" s="76"/>
      <c r="F280" s="75"/>
      <c r="G280" s="76"/>
      <c r="H280" s="76"/>
      <c r="I280" s="76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s="77" customFormat="1" ht="14.25" x14ac:dyDescent="0.2">
      <c r="A281" s="75"/>
      <c r="B281" s="76"/>
      <c r="C281" s="76"/>
      <c r="D281" s="76"/>
      <c r="E281" s="76"/>
      <c r="F281" s="75"/>
      <c r="G281" s="76"/>
      <c r="H281" s="76"/>
      <c r="I281" s="76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s="77" customFormat="1" ht="14.25" x14ac:dyDescent="0.2">
      <c r="A282" s="75"/>
      <c r="B282" s="76"/>
      <c r="C282" s="76"/>
      <c r="D282" s="76"/>
      <c r="E282" s="76"/>
      <c r="F282" s="75"/>
      <c r="G282" s="76"/>
      <c r="H282" s="76"/>
      <c r="I282" s="76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s="77" customFormat="1" ht="14.25" x14ac:dyDescent="0.2">
      <c r="A283" s="75"/>
      <c r="B283" s="76"/>
      <c r="C283" s="76"/>
      <c r="D283" s="76"/>
      <c r="E283" s="76"/>
      <c r="F283" s="75"/>
      <c r="G283" s="76"/>
      <c r="H283" s="76"/>
      <c r="I283" s="76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s="77" customFormat="1" ht="14.25" x14ac:dyDescent="0.2">
      <c r="A284" s="75"/>
      <c r="B284" s="76"/>
      <c r="C284" s="76"/>
      <c r="D284" s="76"/>
      <c r="E284" s="76"/>
      <c r="F284" s="75"/>
      <c r="G284" s="76"/>
      <c r="H284" s="76"/>
      <c r="I284" s="76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s="77" customFormat="1" ht="14.25" x14ac:dyDescent="0.2">
      <c r="A285" s="75"/>
      <c r="B285" s="76"/>
      <c r="C285" s="76"/>
      <c r="D285" s="76"/>
      <c r="E285" s="76"/>
      <c r="F285" s="75"/>
      <c r="G285" s="76"/>
      <c r="H285" s="76"/>
      <c r="I285" s="76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s="77" customFormat="1" ht="14.25" x14ac:dyDescent="0.2">
      <c r="A286" s="75"/>
      <c r="B286" s="76"/>
      <c r="C286" s="76"/>
      <c r="D286" s="76"/>
      <c r="E286" s="76"/>
      <c r="F286" s="75"/>
      <c r="G286" s="76"/>
      <c r="H286" s="76"/>
      <c r="I286" s="76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s="77" customFormat="1" ht="14.25" x14ac:dyDescent="0.2">
      <c r="A287" s="75"/>
      <c r="B287" s="76"/>
      <c r="C287" s="76"/>
      <c r="D287" s="76"/>
      <c r="E287" s="76"/>
      <c r="F287" s="75"/>
      <c r="G287" s="76"/>
      <c r="H287" s="76"/>
      <c r="I287" s="76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s="77" customFormat="1" ht="14.25" x14ac:dyDescent="0.2">
      <c r="A288" s="75"/>
      <c r="B288" s="76"/>
      <c r="C288" s="76"/>
      <c r="D288" s="76"/>
      <c r="E288" s="76"/>
      <c r="F288" s="75"/>
      <c r="G288" s="76"/>
      <c r="H288" s="76"/>
      <c r="I288" s="7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s="77" customFormat="1" ht="14.25" x14ac:dyDescent="0.2">
      <c r="A289" s="75"/>
      <c r="B289" s="76"/>
      <c r="C289" s="76"/>
      <c r="D289" s="76"/>
      <c r="E289" s="76"/>
      <c r="F289" s="75"/>
      <c r="G289" s="76"/>
      <c r="H289" s="76"/>
      <c r="I289" s="7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s="77" customFormat="1" ht="14.25" x14ac:dyDescent="0.2">
      <c r="A290" s="75"/>
      <c r="B290" s="76"/>
      <c r="C290" s="76"/>
      <c r="D290" s="76"/>
      <c r="E290" s="76"/>
      <c r="F290" s="75"/>
      <c r="G290" s="76"/>
      <c r="H290" s="76"/>
      <c r="I290" s="7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s="77" customFormat="1" ht="14.25" x14ac:dyDescent="0.2">
      <c r="A291" s="75"/>
      <c r="B291" s="76"/>
      <c r="C291" s="76"/>
      <c r="D291" s="76"/>
      <c r="E291" s="76"/>
      <c r="F291" s="75"/>
      <c r="G291" s="76"/>
      <c r="H291" s="76"/>
      <c r="I291" s="7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s="77" customFormat="1" ht="14.25" x14ac:dyDescent="0.2">
      <c r="A292" s="75"/>
      <c r="B292" s="76"/>
      <c r="C292" s="76"/>
      <c r="D292" s="76"/>
      <c r="E292" s="76"/>
      <c r="F292" s="75"/>
      <c r="G292" s="76"/>
      <c r="H292" s="76"/>
      <c r="I292" s="7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s="77" customFormat="1" ht="14.25" x14ac:dyDescent="0.2">
      <c r="A293" s="75"/>
      <c r="B293" s="76"/>
      <c r="C293" s="76"/>
      <c r="D293" s="76"/>
      <c r="E293" s="76"/>
      <c r="F293" s="75"/>
      <c r="G293" s="76"/>
      <c r="H293" s="76"/>
      <c r="I293" s="7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s="77" customFormat="1" ht="14.25" x14ac:dyDescent="0.2">
      <c r="A294" s="75"/>
      <c r="B294" s="76"/>
      <c r="C294" s="76"/>
      <c r="D294" s="76"/>
      <c r="E294" s="76"/>
      <c r="F294" s="75"/>
      <c r="G294" s="76"/>
      <c r="H294" s="76"/>
      <c r="I294" s="7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s="77" customFormat="1" ht="14.25" x14ac:dyDescent="0.2">
      <c r="A295" s="75"/>
      <c r="B295" s="76"/>
      <c r="C295" s="76"/>
      <c r="D295" s="76"/>
      <c r="E295" s="76"/>
      <c r="F295" s="75"/>
      <c r="G295" s="76"/>
      <c r="H295" s="76"/>
      <c r="I295" s="76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s="77" customFormat="1" ht="14.25" x14ac:dyDescent="0.2">
      <c r="A296" s="75"/>
      <c r="B296" s="76"/>
      <c r="C296" s="76"/>
      <c r="D296" s="76"/>
      <c r="E296" s="76"/>
      <c r="F296" s="75"/>
      <c r="G296" s="76"/>
      <c r="H296" s="76"/>
      <c r="I296" s="76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s="77" customFormat="1" ht="14.25" x14ac:dyDescent="0.2">
      <c r="A297" s="75"/>
      <c r="B297" s="76"/>
      <c r="C297" s="76"/>
      <c r="D297" s="76"/>
      <c r="E297" s="76"/>
      <c r="F297" s="75"/>
      <c r="G297" s="76"/>
      <c r="H297" s="76"/>
      <c r="I297" s="76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s="77" customFormat="1" ht="14.25" x14ac:dyDescent="0.2">
      <c r="A298" s="75"/>
      <c r="B298" s="76"/>
      <c r="C298" s="76"/>
      <c r="D298" s="76"/>
      <c r="E298" s="76"/>
      <c r="F298" s="75"/>
      <c r="G298" s="76"/>
      <c r="H298" s="76"/>
      <c r="I298" s="76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s="77" customFormat="1" ht="14.25" x14ac:dyDescent="0.2">
      <c r="A299" s="75"/>
      <c r="B299" s="76"/>
      <c r="C299" s="76"/>
      <c r="D299" s="76"/>
      <c r="E299" s="76"/>
      <c r="F299" s="75"/>
      <c r="G299" s="76"/>
      <c r="H299" s="76"/>
      <c r="I299" s="76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s="77" customFormat="1" ht="14.25" x14ac:dyDescent="0.2">
      <c r="A300" s="75"/>
      <c r="B300" s="76"/>
      <c r="C300" s="76"/>
      <c r="D300" s="76"/>
      <c r="E300" s="76"/>
      <c r="F300" s="75"/>
      <c r="G300" s="76"/>
      <c r="H300" s="76"/>
      <c r="I300" s="76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s="77" customFormat="1" ht="14.25" x14ac:dyDescent="0.2">
      <c r="A301" s="75"/>
      <c r="B301" s="76"/>
      <c r="C301" s="76"/>
      <c r="D301" s="76"/>
      <c r="E301" s="76"/>
      <c r="F301" s="75"/>
      <c r="G301" s="76"/>
      <c r="H301" s="76"/>
      <c r="I301" s="76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s="77" customFormat="1" ht="14.25" x14ac:dyDescent="0.2">
      <c r="A302" s="75"/>
      <c r="B302" s="76"/>
      <c r="C302" s="76"/>
      <c r="D302" s="76"/>
      <c r="E302" s="76"/>
      <c r="F302" s="75"/>
      <c r="G302" s="76"/>
      <c r="H302" s="76"/>
      <c r="I302" s="76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s="77" customFormat="1" ht="14.25" x14ac:dyDescent="0.2">
      <c r="A303" s="75"/>
      <c r="B303" s="76"/>
      <c r="C303" s="76"/>
      <c r="D303" s="76"/>
      <c r="E303" s="76"/>
      <c r="F303" s="75"/>
      <c r="G303" s="76"/>
      <c r="H303" s="76"/>
      <c r="I303" s="76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s="77" customFormat="1" ht="14.25" x14ac:dyDescent="0.2">
      <c r="A304" s="75"/>
      <c r="B304" s="76"/>
      <c r="C304" s="76"/>
      <c r="D304" s="76"/>
      <c r="E304" s="76"/>
      <c r="F304" s="75"/>
      <c r="G304" s="76"/>
      <c r="H304" s="76"/>
      <c r="I304" s="76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s="77" customFormat="1" ht="14.25" x14ac:dyDescent="0.2">
      <c r="A305" s="75"/>
      <c r="B305" s="76"/>
      <c r="C305" s="76"/>
      <c r="D305" s="76"/>
      <c r="E305" s="76"/>
      <c r="F305" s="75"/>
      <c r="G305" s="76"/>
      <c r="H305" s="76"/>
      <c r="I305" s="76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s="77" customFormat="1" ht="14.25" x14ac:dyDescent="0.2">
      <c r="A306" s="75"/>
      <c r="B306" s="76"/>
      <c r="C306" s="76"/>
      <c r="D306" s="76"/>
      <c r="E306" s="76"/>
      <c r="F306" s="75"/>
      <c r="G306" s="76"/>
      <c r="H306" s="76"/>
      <c r="I306" s="76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s="77" customFormat="1" ht="14.25" x14ac:dyDescent="0.2">
      <c r="A307" s="75"/>
      <c r="B307" s="76"/>
      <c r="C307" s="76"/>
      <c r="D307" s="76"/>
      <c r="E307" s="76"/>
      <c r="F307" s="75"/>
      <c r="G307" s="76"/>
      <c r="H307" s="76"/>
      <c r="I307" s="76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s="77" customFormat="1" ht="14.25" x14ac:dyDescent="0.2">
      <c r="A308" s="75"/>
      <c r="B308" s="76"/>
      <c r="C308" s="76"/>
      <c r="D308" s="76"/>
      <c r="E308" s="76"/>
      <c r="F308" s="75"/>
      <c r="G308" s="76"/>
      <c r="H308" s="76"/>
      <c r="I308" s="76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s="77" customFormat="1" ht="14.25" x14ac:dyDescent="0.2">
      <c r="A309" s="75"/>
      <c r="B309" s="76"/>
      <c r="C309" s="76"/>
      <c r="D309" s="76"/>
      <c r="E309" s="76"/>
      <c r="F309" s="75"/>
      <c r="G309" s="76"/>
      <c r="H309" s="76"/>
      <c r="I309" s="76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s="77" customFormat="1" ht="14.25" x14ac:dyDescent="0.2">
      <c r="A310" s="75"/>
      <c r="B310" s="76"/>
      <c r="C310" s="76"/>
      <c r="D310" s="76"/>
      <c r="E310" s="76"/>
      <c r="F310" s="75"/>
      <c r="G310" s="76"/>
      <c r="H310" s="76"/>
      <c r="I310" s="76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s="77" customFormat="1" ht="14.25" x14ac:dyDescent="0.2">
      <c r="A311" s="75"/>
      <c r="B311" s="76"/>
      <c r="C311" s="76"/>
      <c r="D311" s="76"/>
      <c r="E311" s="76"/>
      <c r="F311" s="75"/>
      <c r="G311" s="76"/>
      <c r="H311" s="76"/>
      <c r="I311" s="7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s="77" customFormat="1" ht="14.25" x14ac:dyDescent="0.2">
      <c r="A312" s="75"/>
      <c r="B312" s="76"/>
      <c r="C312" s="76"/>
      <c r="D312" s="76"/>
      <c r="E312" s="76"/>
      <c r="F312" s="75"/>
      <c r="G312" s="76"/>
      <c r="H312" s="76"/>
      <c r="I312" s="76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s="77" customFormat="1" ht="14.25" x14ac:dyDescent="0.2">
      <c r="A313" s="75"/>
      <c r="B313" s="76"/>
      <c r="C313" s="76"/>
      <c r="D313" s="76"/>
      <c r="E313" s="76"/>
      <c r="F313" s="75"/>
      <c r="G313" s="76"/>
      <c r="H313" s="76"/>
      <c r="I313" s="76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s="77" customFormat="1" ht="14.25" x14ac:dyDescent="0.2">
      <c r="A314" s="75"/>
      <c r="B314" s="76"/>
      <c r="C314" s="76"/>
      <c r="D314" s="76"/>
      <c r="E314" s="76"/>
      <c r="F314" s="75"/>
      <c r="G314" s="76"/>
      <c r="H314" s="76"/>
      <c r="I314" s="76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s="77" customFormat="1" ht="14.25" x14ac:dyDescent="0.2">
      <c r="A315" s="75"/>
      <c r="B315" s="76"/>
      <c r="C315" s="76"/>
      <c r="D315" s="76"/>
      <c r="E315" s="76"/>
      <c r="F315" s="75"/>
      <c r="G315" s="76"/>
      <c r="H315" s="76"/>
      <c r="I315" s="76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s="77" customFormat="1" ht="14.25" x14ac:dyDescent="0.2">
      <c r="A316" s="75"/>
      <c r="B316" s="76"/>
      <c r="C316" s="76"/>
      <c r="D316" s="76"/>
      <c r="E316" s="76"/>
      <c r="F316" s="75"/>
      <c r="G316" s="76"/>
      <c r="H316" s="76"/>
      <c r="I316" s="76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s="77" customFormat="1" ht="14.25" x14ac:dyDescent="0.2">
      <c r="A317" s="75"/>
      <c r="B317" s="76"/>
      <c r="C317" s="76"/>
      <c r="D317" s="76"/>
      <c r="E317" s="76"/>
      <c r="F317" s="75"/>
      <c r="G317" s="76"/>
      <c r="H317" s="76"/>
      <c r="I317" s="76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s="77" customFormat="1" ht="14.25" x14ac:dyDescent="0.2">
      <c r="A318" s="75"/>
      <c r="B318" s="76"/>
      <c r="C318" s="76"/>
      <c r="D318" s="76"/>
      <c r="E318" s="76"/>
      <c r="F318" s="75"/>
      <c r="G318" s="76"/>
      <c r="H318" s="76"/>
      <c r="I318" s="76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s="77" customFormat="1" ht="14.25" x14ac:dyDescent="0.2">
      <c r="A319" s="75"/>
      <c r="B319" s="76"/>
      <c r="C319" s="76"/>
      <c r="D319" s="76"/>
      <c r="E319" s="76"/>
      <c r="F319" s="75"/>
      <c r="G319" s="76"/>
      <c r="H319" s="76"/>
      <c r="I319" s="76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s="77" customFormat="1" ht="14.25" x14ac:dyDescent="0.2">
      <c r="A320" s="75"/>
      <c r="B320" s="76"/>
      <c r="C320" s="76"/>
      <c r="D320" s="76"/>
      <c r="E320" s="76"/>
      <c r="F320" s="75"/>
      <c r="G320" s="76"/>
      <c r="H320" s="76"/>
      <c r="I320" s="76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s="77" customFormat="1" ht="14.25" x14ac:dyDescent="0.2">
      <c r="A321" s="75"/>
      <c r="B321" s="76"/>
      <c r="C321" s="76"/>
      <c r="D321" s="76"/>
      <c r="E321" s="76"/>
      <c r="F321" s="75"/>
      <c r="G321" s="76"/>
      <c r="H321" s="76"/>
      <c r="I321" s="76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s="77" customFormat="1" ht="14.25" x14ac:dyDescent="0.2">
      <c r="A322" s="75"/>
      <c r="B322" s="76"/>
      <c r="C322" s="76"/>
      <c r="D322" s="76"/>
      <c r="E322" s="76"/>
      <c r="F322" s="75"/>
      <c r="G322" s="76"/>
      <c r="H322" s="76"/>
      <c r="I322" s="76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s="77" customFormat="1" ht="14.25" x14ac:dyDescent="0.2">
      <c r="A323" s="75"/>
      <c r="B323" s="76"/>
      <c r="C323" s="76"/>
      <c r="D323" s="76"/>
      <c r="E323" s="76"/>
      <c r="F323" s="75"/>
      <c r="G323" s="76"/>
      <c r="H323" s="76"/>
      <c r="I323" s="76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s="77" customFormat="1" ht="14.25" x14ac:dyDescent="0.2">
      <c r="A324" s="75"/>
      <c r="B324" s="76"/>
      <c r="C324" s="76"/>
      <c r="D324" s="76"/>
      <c r="E324" s="76"/>
      <c r="F324" s="75"/>
      <c r="G324" s="76"/>
      <c r="H324" s="76"/>
      <c r="I324" s="76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s="77" customFormat="1" ht="14.25" x14ac:dyDescent="0.2">
      <c r="A325" s="75"/>
      <c r="B325" s="76"/>
      <c r="C325" s="76"/>
      <c r="D325" s="76"/>
      <c r="E325" s="76"/>
      <c r="F325" s="75"/>
      <c r="G325" s="76"/>
      <c r="H325" s="76"/>
      <c r="I325" s="76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s="77" customFormat="1" ht="14.25" x14ac:dyDescent="0.2">
      <c r="A326" s="75"/>
      <c r="B326" s="76"/>
      <c r="C326" s="76"/>
      <c r="D326" s="76"/>
      <c r="E326" s="76"/>
      <c r="F326" s="75"/>
      <c r="G326" s="76"/>
      <c r="H326" s="76"/>
      <c r="I326" s="76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s="77" customFormat="1" ht="14.25" x14ac:dyDescent="0.2">
      <c r="A327" s="75"/>
      <c r="B327" s="76"/>
      <c r="C327" s="76"/>
      <c r="D327" s="76"/>
      <c r="E327" s="76"/>
      <c r="F327" s="75"/>
      <c r="G327" s="76"/>
      <c r="H327" s="76"/>
      <c r="I327" s="76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s="77" customFormat="1" ht="14.25" x14ac:dyDescent="0.2">
      <c r="A328" s="75"/>
      <c r="B328" s="76"/>
      <c r="C328" s="76"/>
      <c r="D328" s="76"/>
      <c r="E328" s="76"/>
      <c r="F328" s="75"/>
      <c r="G328" s="76"/>
      <c r="H328" s="76"/>
      <c r="I328" s="76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s="77" customFormat="1" ht="14.25" x14ac:dyDescent="0.2">
      <c r="A329" s="75"/>
      <c r="B329" s="76"/>
      <c r="C329" s="76"/>
      <c r="D329" s="76"/>
      <c r="E329" s="76"/>
      <c r="F329" s="75"/>
      <c r="G329" s="76"/>
      <c r="H329" s="76"/>
      <c r="I329" s="76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s="77" customFormat="1" ht="14.25" x14ac:dyDescent="0.2">
      <c r="A330" s="75"/>
      <c r="B330" s="76"/>
      <c r="C330" s="76"/>
      <c r="D330" s="76"/>
      <c r="E330" s="76"/>
      <c r="F330" s="75"/>
      <c r="G330" s="76"/>
      <c r="H330" s="76"/>
      <c r="I330" s="76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s="77" customFormat="1" ht="14.25" x14ac:dyDescent="0.2">
      <c r="A331" s="75"/>
      <c r="B331" s="76"/>
      <c r="C331" s="76"/>
      <c r="D331" s="76"/>
      <c r="E331" s="76"/>
      <c r="F331" s="75"/>
      <c r="G331" s="76"/>
      <c r="H331" s="76"/>
      <c r="I331" s="76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s="77" customFormat="1" ht="14.25" x14ac:dyDescent="0.2">
      <c r="A332" s="75"/>
      <c r="B332" s="76"/>
      <c r="C332" s="76"/>
      <c r="D332" s="76"/>
      <c r="E332" s="76"/>
      <c r="F332" s="75"/>
      <c r="G332" s="76"/>
      <c r="H332" s="76"/>
      <c r="I332" s="76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s="77" customFormat="1" ht="14.25" x14ac:dyDescent="0.2">
      <c r="A333" s="75"/>
      <c r="B333" s="76"/>
      <c r="C333" s="76"/>
      <c r="D333" s="76"/>
      <c r="E333" s="76"/>
      <c r="F333" s="75"/>
      <c r="G333" s="76"/>
      <c r="H333" s="76"/>
      <c r="I333" s="76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s="77" customFormat="1" ht="14.25" x14ac:dyDescent="0.2">
      <c r="A334" s="75"/>
      <c r="B334" s="76"/>
      <c r="C334" s="76"/>
      <c r="D334" s="76"/>
      <c r="E334" s="76"/>
      <c r="F334" s="75"/>
      <c r="G334" s="76"/>
      <c r="H334" s="76"/>
      <c r="I334" s="76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s="77" customFormat="1" ht="14.25" x14ac:dyDescent="0.2">
      <c r="A335" s="75"/>
      <c r="B335" s="76"/>
      <c r="C335" s="76"/>
      <c r="D335" s="76"/>
      <c r="E335" s="76"/>
      <c r="F335" s="75"/>
      <c r="G335" s="76"/>
      <c r="H335" s="76"/>
      <c r="I335" s="76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s="77" customFormat="1" ht="14.25" x14ac:dyDescent="0.2">
      <c r="A336" s="75"/>
      <c r="B336" s="76"/>
      <c r="C336" s="76"/>
      <c r="D336" s="76"/>
      <c r="E336" s="76"/>
      <c r="F336" s="75"/>
      <c r="G336" s="76"/>
      <c r="H336" s="76"/>
      <c r="I336" s="76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s="77" customFormat="1" ht="14.25" x14ac:dyDescent="0.2">
      <c r="A337" s="75"/>
      <c r="B337" s="76"/>
      <c r="C337" s="76"/>
      <c r="D337" s="76"/>
      <c r="E337" s="76"/>
      <c r="F337" s="75"/>
      <c r="G337" s="76"/>
      <c r="H337" s="76"/>
      <c r="I337" s="76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s="77" customFormat="1" ht="14.25" x14ac:dyDescent="0.2">
      <c r="A338" s="75"/>
      <c r="B338" s="76"/>
      <c r="C338" s="76"/>
      <c r="D338" s="76"/>
      <c r="E338" s="76"/>
      <c r="F338" s="75"/>
      <c r="G338" s="76"/>
      <c r="H338" s="76"/>
      <c r="I338" s="7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s="77" customFormat="1" ht="14.25" x14ac:dyDescent="0.2">
      <c r="A339" s="75"/>
      <c r="B339" s="76"/>
      <c r="C339" s="76"/>
      <c r="D339" s="76"/>
      <c r="E339" s="76"/>
      <c r="F339" s="75"/>
      <c r="G339" s="76"/>
      <c r="H339" s="76"/>
      <c r="I339" s="76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s="77" customFormat="1" ht="14.25" x14ac:dyDescent="0.2">
      <c r="A340" s="75"/>
      <c r="B340" s="76"/>
      <c r="C340" s="76"/>
      <c r="D340" s="76"/>
      <c r="E340" s="76"/>
      <c r="F340" s="75"/>
      <c r="G340" s="76"/>
      <c r="H340" s="76"/>
      <c r="I340" s="76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s="77" customFormat="1" ht="14.25" x14ac:dyDescent="0.2">
      <c r="A341" s="75"/>
      <c r="B341" s="76"/>
      <c r="C341" s="76"/>
      <c r="D341" s="76"/>
      <c r="E341" s="76"/>
      <c r="F341" s="75"/>
      <c r="G341" s="76"/>
      <c r="H341" s="76"/>
      <c r="I341" s="76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s="77" customFormat="1" ht="14.25" x14ac:dyDescent="0.2">
      <c r="A342" s="75"/>
      <c r="B342" s="76"/>
      <c r="C342" s="76"/>
      <c r="D342" s="76"/>
      <c r="E342" s="76"/>
      <c r="F342" s="75"/>
      <c r="G342" s="76"/>
      <c r="H342" s="76"/>
      <c r="I342" s="76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s="77" customFormat="1" ht="14.25" x14ac:dyDescent="0.2">
      <c r="A343" s="75"/>
      <c r="B343" s="76"/>
      <c r="C343" s="76"/>
      <c r="D343" s="76"/>
      <c r="E343" s="76"/>
      <c r="F343" s="75"/>
      <c r="G343" s="76"/>
      <c r="H343" s="76"/>
      <c r="I343" s="76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s="77" customFormat="1" ht="14.25" x14ac:dyDescent="0.2">
      <c r="A344" s="75"/>
      <c r="B344" s="76"/>
      <c r="C344" s="76"/>
      <c r="D344" s="76"/>
      <c r="E344" s="76"/>
      <c r="F344" s="75"/>
      <c r="G344" s="76"/>
      <c r="H344" s="76"/>
      <c r="I344" s="76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s="77" customFormat="1" ht="14.25" x14ac:dyDescent="0.2">
      <c r="A345" s="75"/>
      <c r="B345" s="76"/>
      <c r="C345" s="76"/>
      <c r="D345" s="76"/>
      <c r="E345" s="76"/>
      <c r="F345" s="75"/>
      <c r="G345" s="76"/>
      <c r="H345" s="76"/>
      <c r="I345" s="76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s="77" customFormat="1" ht="14.25" x14ac:dyDescent="0.2">
      <c r="A346" s="75"/>
      <c r="B346" s="76"/>
      <c r="C346" s="76"/>
      <c r="D346" s="76"/>
      <c r="E346" s="76"/>
      <c r="F346" s="75"/>
      <c r="G346" s="76"/>
      <c r="H346" s="76"/>
      <c r="I346" s="76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s="77" customFormat="1" ht="14.25" x14ac:dyDescent="0.2">
      <c r="A347" s="75"/>
      <c r="B347" s="76"/>
      <c r="C347" s="76"/>
      <c r="D347" s="76"/>
      <c r="E347" s="76"/>
      <c r="F347" s="75"/>
      <c r="G347" s="76"/>
      <c r="H347" s="76"/>
      <c r="I347" s="76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s="77" customFormat="1" ht="14.25" x14ac:dyDescent="0.2">
      <c r="A348" s="75"/>
      <c r="B348" s="76"/>
      <c r="C348" s="76"/>
      <c r="D348" s="76"/>
      <c r="E348" s="76"/>
      <c r="F348" s="75"/>
      <c r="G348" s="76"/>
      <c r="H348" s="76"/>
      <c r="I348" s="76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s="77" customFormat="1" ht="14.25" x14ac:dyDescent="0.2">
      <c r="A349" s="75"/>
      <c r="B349" s="76"/>
      <c r="C349" s="76"/>
      <c r="D349" s="76"/>
      <c r="E349" s="76"/>
      <c r="F349" s="75"/>
      <c r="G349" s="76"/>
      <c r="H349" s="76"/>
      <c r="I349" s="76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s="77" customFormat="1" ht="14.25" x14ac:dyDescent="0.2">
      <c r="A350" s="75"/>
      <c r="B350" s="76"/>
      <c r="C350" s="76"/>
      <c r="D350" s="76"/>
      <c r="E350" s="76"/>
      <c r="F350" s="75"/>
      <c r="G350" s="76"/>
      <c r="H350" s="76"/>
      <c r="I350" s="76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s="77" customFormat="1" ht="14.25" x14ac:dyDescent="0.2">
      <c r="A351" s="75"/>
      <c r="B351" s="76"/>
      <c r="C351" s="76"/>
      <c r="D351" s="76"/>
      <c r="E351" s="76"/>
      <c r="F351" s="75"/>
      <c r="G351" s="76"/>
      <c r="H351" s="76"/>
      <c r="I351" s="76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s="77" customFormat="1" ht="14.25" x14ac:dyDescent="0.2">
      <c r="A352" s="75"/>
      <c r="B352" s="76"/>
      <c r="C352" s="76"/>
      <c r="D352" s="76"/>
      <c r="E352" s="76"/>
      <c r="F352" s="75"/>
      <c r="G352" s="76"/>
      <c r="H352" s="76"/>
      <c r="I352" s="76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s="77" customFormat="1" ht="14.25" x14ac:dyDescent="0.2">
      <c r="A353" s="75"/>
      <c r="B353" s="76"/>
      <c r="C353" s="76"/>
      <c r="D353" s="76"/>
      <c r="E353" s="76"/>
      <c r="F353" s="75"/>
      <c r="G353" s="76"/>
      <c r="H353" s="76"/>
      <c r="I353" s="76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s="77" customFormat="1" ht="14.25" x14ac:dyDescent="0.2">
      <c r="A354" s="75"/>
      <c r="B354" s="76"/>
      <c r="C354" s="76"/>
      <c r="D354" s="76"/>
      <c r="E354" s="76"/>
      <c r="F354" s="75"/>
      <c r="G354" s="76"/>
      <c r="H354" s="76"/>
      <c r="I354" s="76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s="77" customFormat="1" ht="14.25" x14ac:dyDescent="0.2">
      <c r="A355" s="75"/>
      <c r="B355" s="76"/>
      <c r="C355" s="76"/>
      <c r="D355" s="76"/>
      <c r="E355" s="76"/>
      <c r="F355" s="75"/>
      <c r="G355" s="76"/>
      <c r="H355" s="76"/>
      <c r="I355" s="76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s="77" customFormat="1" ht="14.25" x14ac:dyDescent="0.2">
      <c r="A356" s="75"/>
      <c r="B356" s="76"/>
      <c r="C356" s="76"/>
      <c r="D356" s="76"/>
      <c r="E356" s="76"/>
      <c r="F356" s="75"/>
      <c r="G356" s="76"/>
      <c r="H356" s="76"/>
      <c r="I356" s="76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s="77" customFormat="1" ht="14.25" x14ac:dyDescent="0.2">
      <c r="A357" s="75"/>
      <c r="B357" s="76"/>
      <c r="C357" s="76"/>
      <c r="D357" s="76"/>
      <c r="E357" s="76"/>
      <c r="F357" s="75"/>
      <c r="G357" s="76"/>
      <c r="H357" s="76"/>
      <c r="I357" s="76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s="77" customFormat="1" ht="14.25" x14ac:dyDescent="0.2">
      <c r="A358" s="75"/>
      <c r="B358" s="76"/>
      <c r="C358" s="76"/>
      <c r="D358" s="76"/>
      <c r="E358" s="76"/>
      <c r="F358" s="75"/>
      <c r="G358" s="76"/>
      <c r="H358" s="76"/>
      <c r="I358" s="76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s="77" customFormat="1" ht="14.25" x14ac:dyDescent="0.2">
      <c r="A359" s="75"/>
      <c r="B359" s="76"/>
      <c r="C359" s="76"/>
      <c r="D359" s="76"/>
      <c r="E359" s="76"/>
      <c r="F359" s="75"/>
      <c r="G359" s="76"/>
      <c r="H359" s="76"/>
      <c r="I359" s="76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s="77" customFormat="1" ht="14.25" x14ac:dyDescent="0.2">
      <c r="A360" s="75"/>
      <c r="B360" s="76"/>
      <c r="C360" s="76"/>
      <c r="D360" s="76"/>
      <c r="E360" s="76"/>
      <c r="F360" s="75"/>
      <c r="G360" s="76"/>
      <c r="H360" s="76"/>
      <c r="I360" s="76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s="77" customFormat="1" ht="14.25" x14ac:dyDescent="0.2">
      <c r="A361" s="75"/>
      <c r="B361" s="76"/>
      <c r="C361" s="76"/>
      <c r="D361" s="76"/>
      <c r="E361" s="76"/>
      <c r="F361" s="75"/>
      <c r="G361" s="76"/>
      <c r="H361" s="76"/>
      <c r="I361" s="76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s="77" customFormat="1" ht="14.25" x14ac:dyDescent="0.2">
      <c r="A362" s="75"/>
      <c r="B362" s="76"/>
      <c r="C362" s="76"/>
      <c r="D362" s="76"/>
      <c r="E362" s="76"/>
      <c r="F362" s="75"/>
      <c r="G362" s="76"/>
      <c r="H362" s="76"/>
      <c r="I362" s="76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s="77" customFormat="1" ht="14.25" x14ac:dyDescent="0.2">
      <c r="A363" s="75"/>
      <c r="B363" s="76"/>
      <c r="C363" s="76"/>
      <c r="D363" s="76"/>
      <c r="E363" s="76"/>
      <c r="F363" s="75"/>
      <c r="G363" s="76"/>
      <c r="H363" s="76"/>
      <c r="I363" s="76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s="77" customFormat="1" ht="14.25" x14ac:dyDescent="0.2">
      <c r="A364" s="75"/>
      <c r="B364" s="76"/>
      <c r="C364" s="76"/>
      <c r="D364" s="76"/>
      <c r="E364" s="76"/>
      <c r="F364" s="75"/>
      <c r="G364" s="76"/>
      <c r="H364" s="76"/>
      <c r="I364" s="76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s="77" customFormat="1" ht="14.25" x14ac:dyDescent="0.2">
      <c r="A365" s="75"/>
      <c r="B365" s="76"/>
      <c r="C365" s="76"/>
      <c r="D365" s="76"/>
      <c r="E365" s="76"/>
      <c r="F365" s="75"/>
      <c r="G365" s="76"/>
      <c r="H365" s="76"/>
      <c r="I365" s="76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s="77" customFormat="1" ht="14.25" x14ac:dyDescent="0.2">
      <c r="A366" s="75"/>
      <c r="B366" s="76"/>
      <c r="C366" s="76"/>
      <c r="D366" s="76"/>
      <c r="E366" s="76"/>
      <c r="F366" s="75"/>
      <c r="G366" s="76"/>
      <c r="H366" s="76"/>
      <c r="I366" s="76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s="77" customFormat="1" ht="14.25" x14ac:dyDescent="0.2">
      <c r="A367" s="75"/>
      <c r="B367" s="76"/>
      <c r="C367" s="76"/>
      <c r="D367" s="76"/>
      <c r="E367" s="76"/>
      <c r="F367" s="75"/>
      <c r="G367" s="76"/>
      <c r="H367" s="76"/>
      <c r="I367" s="76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s="77" customFormat="1" ht="14.25" x14ac:dyDescent="0.2">
      <c r="A368" s="75"/>
      <c r="B368" s="76"/>
      <c r="C368" s="76"/>
      <c r="D368" s="76"/>
      <c r="E368" s="76"/>
      <c r="F368" s="75"/>
      <c r="G368" s="76"/>
      <c r="H368" s="76"/>
      <c r="I368" s="76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s="77" customFormat="1" ht="14.25" x14ac:dyDescent="0.2">
      <c r="A369" s="75"/>
      <c r="B369" s="76"/>
      <c r="C369" s="76"/>
      <c r="D369" s="76"/>
      <c r="E369" s="76"/>
      <c r="F369" s="75"/>
      <c r="G369" s="76"/>
      <c r="H369" s="76"/>
      <c r="I369" s="76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s="77" customFormat="1" ht="14.25" x14ac:dyDescent="0.2">
      <c r="A370" s="75"/>
      <c r="B370" s="76"/>
      <c r="C370" s="76"/>
      <c r="D370" s="76"/>
      <c r="E370" s="76"/>
      <c r="F370" s="75"/>
      <c r="G370" s="76"/>
      <c r="H370" s="76"/>
      <c r="I370" s="76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s="77" customFormat="1" ht="14.25" x14ac:dyDescent="0.2">
      <c r="A371" s="75"/>
      <c r="B371" s="76"/>
      <c r="C371" s="76"/>
      <c r="D371" s="76"/>
      <c r="E371" s="76"/>
      <c r="F371" s="75"/>
      <c r="G371" s="76"/>
      <c r="H371" s="76"/>
      <c r="I371" s="76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s="77" customFormat="1" ht="14.25" x14ac:dyDescent="0.2">
      <c r="A372" s="75"/>
      <c r="B372" s="76"/>
      <c r="C372" s="76"/>
      <c r="D372" s="76"/>
      <c r="E372" s="76"/>
      <c r="F372" s="75"/>
      <c r="G372" s="76"/>
      <c r="H372" s="76"/>
      <c r="I372" s="76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s="77" customFormat="1" ht="14.25" x14ac:dyDescent="0.2">
      <c r="A373" s="75"/>
      <c r="B373" s="76"/>
      <c r="C373" s="76"/>
      <c r="D373" s="76"/>
      <c r="E373" s="76"/>
      <c r="F373" s="75"/>
      <c r="G373" s="76"/>
      <c r="H373" s="76"/>
      <c r="I373" s="76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s="77" customFormat="1" ht="14.25" x14ac:dyDescent="0.2">
      <c r="A374" s="75"/>
      <c r="B374" s="76"/>
      <c r="C374" s="76"/>
      <c r="D374" s="76"/>
      <c r="E374" s="76"/>
      <c r="F374" s="75"/>
      <c r="G374" s="76"/>
      <c r="H374" s="76"/>
      <c r="I374" s="76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s="77" customFormat="1" ht="14.25" x14ac:dyDescent="0.2">
      <c r="A375" s="75"/>
      <c r="B375" s="76"/>
      <c r="C375" s="76"/>
      <c r="D375" s="76"/>
      <c r="E375" s="76"/>
      <c r="F375" s="75"/>
      <c r="G375" s="76"/>
      <c r="H375" s="76"/>
      <c r="I375" s="76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s="77" customFormat="1" ht="14.25" x14ac:dyDescent="0.2">
      <c r="A376" s="2"/>
      <c r="F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s="77" customFormat="1" ht="14.25" x14ac:dyDescent="0.2">
      <c r="A377" s="2"/>
      <c r="F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s="77" customFormat="1" ht="14.25" x14ac:dyDescent="0.2">
      <c r="A378" s="2"/>
      <c r="F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s="77" customFormat="1" ht="14.25" x14ac:dyDescent="0.2">
      <c r="A379" s="2"/>
      <c r="F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s="77" customFormat="1" ht="14.25" x14ac:dyDescent="0.2">
      <c r="A380" s="2"/>
      <c r="F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s="77" customFormat="1" ht="14.25" x14ac:dyDescent="0.2">
      <c r="A381" s="2"/>
      <c r="F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s="77" customFormat="1" ht="14.25" x14ac:dyDescent="0.2">
      <c r="A382" s="2"/>
      <c r="F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s="77" customFormat="1" ht="14.25" x14ac:dyDescent="0.2">
      <c r="A383" s="2"/>
      <c r="F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s="77" customFormat="1" ht="14.25" x14ac:dyDescent="0.2">
      <c r="A384" s="2"/>
      <c r="F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</sheetData>
  <mergeCells count="76">
    <mergeCell ref="A209:F209"/>
    <mergeCell ref="A210:F210"/>
    <mergeCell ref="A211:F211"/>
    <mergeCell ref="A212:F212"/>
    <mergeCell ref="A203:F203"/>
    <mergeCell ref="A204:F204"/>
    <mergeCell ref="A205:F205"/>
    <mergeCell ref="A206:F206"/>
    <mergeCell ref="A207:F207"/>
    <mergeCell ref="A208:F208"/>
    <mergeCell ref="A202:F202"/>
    <mergeCell ref="A191:F191"/>
    <mergeCell ref="A192:F192"/>
    <mergeCell ref="A193:F193"/>
    <mergeCell ref="A194:F194"/>
    <mergeCell ref="A195:F195"/>
    <mergeCell ref="A196:F196"/>
    <mergeCell ref="A197:F197"/>
    <mergeCell ref="A198:F198"/>
    <mergeCell ref="A199:F199"/>
    <mergeCell ref="A200:F200"/>
    <mergeCell ref="A201:F201"/>
    <mergeCell ref="A190:F190"/>
    <mergeCell ref="A179:F179"/>
    <mergeCell ref="A180:F180"/>
    <mergeCell ref="A181:F181"/>
    <mergeCell ref="A182:F182"/>
    <mergeCell ref="A183:F183"/>
    <mergeCell ref="A184:F184"/>
    <mergeCell ref="A185:F185"/>
    <mergeCell ref="A186:F186"/>
    <mergeCell ref="A187:F187"/>
    <mergeCell ref="A188:F188"/>
    <mergeCell ref="A189:F189"/>
    <mergeCell ref="A178:F178"/>
    <mergeCell ref="A167:F167"/>
    <mergeCell ref="A168:F168"/>
    <mergeCell ref="A169:F169"/>
    <mergeCell ref="A170:F170"/>
    <mergeCell ref="A171:F171"/>
    <mergeCell ref="A172:F172"/>
    <mergeCell ref="A173:F173"/>
    <mergeCell ref="A174:F174"/>
    <mergeCell ref="A175:F175"/>
    <mergeCell ref="A176:F176"/>
    <mergeCell ref="A177:F177"/>
    <mergeCell ref="A166:F166"/>
    <mergeCell ref="A155:F155"/>
    <mergeCell ref="A156:F156"/>
    <mergeCell ref="A157:F157"/>
    <mergeCell ref="A158:F158"/>
    <mergeCell ref="A159:F159"/>
    <mergeCell ref="A160:F160"/>
    <mergeCell ref="A161:F161"/>
    <mergeCell ref="A162:F162"/>
    <mergeCell ref="A163:F163"/>
    <mergeCell ref="A164:F164"/>
    <mergeCell ref="A165:F165"/>
    <mergeCell ref="A154:F154"/>
    <mergeCell ref="A113:I113"/>
    <mergeCell ref="A144:F144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F153"/>
    <mergeCell ref="A97:I97"/>
    <mergeCell ref="A1:J1"/>
    <mergeCell ref="A2:J2"/>
    <mergeCell ref="A3:J3"/>
    <mergeCell ref="B4:J4"/>
    <mergeCell ref="A5:J5"/>
  </mergeCells>
  <dataValidations count="1">
    <dataValidation type="list" allowBlank="1" sqref="D115:D131 D7:D82 D99:D104" xr:uid="{877F5F8C-3F04-4554-8363-0C494719988F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5</vt:i4>
      </vt:variant>
    </vt:vector>
  </HeadingPairs>
  <TitlesOfParts>
    <vt:vector size="16" baseType="lpstr">
      <vt:lpstr>JAN - 2024</vt:lpstr>
      <vt:lpstr>FEV - 2024</vt:lpstr>
      <vt:lpstr>MAR - 2024</vt:lpstr>
      <vt:lpstr>ABR - 2024 </vt:lpstr>
      <vt:lpstr>MAI - 2024 </vt:lpstr>
      <vt:lpstr>JUN - 2024</vt:lpstr>
      <vt:lpstr>JUL - 2024</vt:lpstr>
      <vt:lpstr>AGO - 2024</vt:lpstr>
      <vt:lpstr>SET - 2024</vt:lpstr>
      <vt:lpstr>OUT - 2024</vt:lpstr>
      <vt:lpstr>NOV - 2024</vt:lpstr>
      <vt:lpstr>'ABR - 2024 '!Area_de_impressao</vt:lpstr>
      <vt:lpstr>'FEV - 2024'!Area_de_impressao</vt:lpstr>
      <vt:lpstr>'JAN - 2024'!Area_de_impressao</vt:lpstr>
      <vt:lpstr>'MAI - 2024 '!Area_de_impressao</vt:lpstr>
      <vt:lpstr>'MAR - 2024'!Area_de_impressao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Henrique Magalhãe</dc:creator>
  <cp:lastModifiedBy>Maria Carolina Rattacaso</cp:lastModifiedBy>
  <cp:lastPrinted>2024-04-04T13:52:56Z</cp:lastPrinted>
  <dcterms:created xsi:type="dcterms:W3CDTF">2024-02-07T18:32:17Z</dcterms:created>
  <dcterms:modified xsi:type="dcterms:W3CDTF">2024-12-12T18:36:56Z</dcterms:modified>
</cp:coreProperties>
</file>