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8685" tabRatio="211" activeTab="0"/>
  </bookViews>
  <sheets>
    <sheet name="SETUR" sheetId="1" r:id="rId1"/>
  </sheets>
  <definedNames>
    <definedName name="_xlnm._FilterDatabase" localSheetId="0" hidden="1">'SETUR'!$B$1:$B$54</definedName>
    <definedName name="_xlnm.Print_Area" localSheetId="0">'SETUR'!$A$1:$V$52</definedName>
    <definedName name="_xlnm.Print_Titles" localSheetId="0">'SETUR'!$1:$13</definedName>
  </definedNames>
  <calcPr fullCalcOnLoad="1"/>
</workbook>
</file>

<file path=xl/sharedStrings.xml><?xml version="1.0" encoding="utf-8"?>
<sst xmlns="http://schemas.openxmlformats.org/spreadsheetml/2006/main" count="523" uniqueCount="267">
  <si>
    <t>ESTADO DE PERNAMBUCO</t>
  </si>
  <si>
    <t>TRIBUNAL DE CONTAS</t>
  </si>
  <si>
    <t>UNIDADE: (1)</t>
  </si>
  <si>
    <t>EXERCÍCIO: (2)</t>
  </si>
  <si>
    <t>UNIDADE ORÇAMENTÁRIA: (3)</t>
  </si>
  <si>
    <t>SETUR</t>
  </si>
  <si>
    <t>PERÍODO: (4)</t>
  </si>
  <si>
    <t>OBRA OU SERVIÇO</t>
  </si>
  <si>
    <t>DESPESAS DO EXERCÍCIO</t>
  </si>
  <si>
    <t>VALOR PAGO ACUMULADO NA OBRA OU SERVIÇO</t>
  </si>
  <si>
    <t>SITUAÇÃO</t>
  </si>
  <si>
    <t>MODALIDADE / Nº DE LICITAÇÃO</t>
  </si>
  <si>
    <t>IDENTIFICAÇÃO DA OBRA, SERVIÇO OU AQUISIÇÃO</t>
  </si>
  <si>
    <t>CONTRATO DE REPASSE / CONVÊNIO</t>
  </si>
  <si>
    <t>CONTRATADO</t>
  </si>
  <si>
    <t>CONTRATO</t>
  </si>
  <si>
    <t>ADITIVO</t>
  </si>
  <si>
    <t>NATUREZA DA DESPESA</t>
  </si>
  <si>
    <t>VALOR MEDIDO ACUMULADO</t>
  </si>
  <si>
    <t>VALOR PAGO ACUMULADO NO PERÍODO</t>
  </si>
  <si>
    <t>VALOR PAGO ACUMULADO NO EXERCÍCIO</t>
  </si>
  <si>
    <t>Nº</t>
  </si>
  <si>
    <t>CONCEDENTE</t>
  </si>
  <si>
    <t>REPASSE</t>
  </si>
  <si>
    <t>CONTRAPARTIDA</t>
  </si>
  <si>
    <t>CNPJ/CPF</t>
  </si>
  <si>
    <t>RAZÃO SOCIAL</t>
  </si>
  <si>
    <t>DATA INÍCIO</t>
  </si>
  <si>
    <t>PRAZO</t>
  </si>
  <si>
    <t>VALOR CONTRATADO (R$)</t>
  </si>
  <si>
    <t>PRAZO ADITADO</t>
  </si>
  <si>
    <t>VALOR ADITADO</t>
  </si>
  <si>
    <t>MTUR/CAIXA</t>
  </si>
  <si>
    <t>44.90</t>
  </si>
  <si>
    <t>CONTRATAÇÃO DE EMPRESA DE ENGENHARIA PARA A EXECUÇÃO DAS OBRAS DO CENTRO DE ARTESANATO - VALE DO CAPIBARIBE, NO MUNICÍPIO DE LIMOEIRO/PE.</t>
  </si>
  <si>
    <t>CNPJ Nº  02.199.283/0001-78</t>
  </si>
  <si>
    <t xml:space="preserve">EMPERTEC - Empresa Pernambucana técnica de engenharia e Comercio Ltda.   </t>
  </si>
  <si>
    <t>009/2010</t>
  </si>
  <si>
    <t xml:space="preserve">28/05/2010(OS)
18/08/2010
</t>
  </si>
  <si>
    <t>4 MESES</t>
  </si>
  <si>
    <t>*******</t>
  </si>
  <si>
    <t>*********</t>
  </si>
  <si>
    <t>EM ANDAMENTO</t>
  </si>
  <si>
    <t>CNPJ Nº 
05.356.134/0001-21</t>
  </si>
  <si>
    <t>*****</t>
  </si>
  <si>
    <t>******</t>
  </si>
  <si>
    <t>385.287-95/2012</t>
  </si>
  <si>
    <t>049/2013</t>
  </si>
  <si>
    <t xml:space="preserve">REAJUSTE
(R$)
</t>
  </si>
  <si>
    <t>279.283-08/2008</t>
  </si>
  <si>
    <t>CNPJ Nº 00.749.205/0001-74</t>
  </si>
  <si>
    <t>****</t>
  </si>
  <si>
    <t>004/2015</t>
  </si>
  <si>
    <t>PROCESSO LICITATÓRIO Nº 048/2013 - CONCORRENCIA NACIONAL 
Nº 006/2013</t>
  </si>
  <si>
    <t>Construtora Ingazeira Ltda.    (Rota 01, 02, 03)</t>
  </si>
  <si>
    <t>PROCESSO LICITATÓRIO Nº 013/2009 - TOMADA DE PREÇO Nº 006/2009</t>
  </si>
  <si>
    <t>Nome, CPF, Cargo/função e assinatura do ordenador de despesas (29)</t>
  </si>
  <si>
    <t>1011.211-66/2013</t>
  </si>
  <si>
    <t>1018.497-80/2014</t>
  </si>
  <si>
    <t>Diniz Consultoria e Construções Ltda.</t>
  </si>
  <si>
    <t>031/2016</t>
  </si>
  <si>
    <t>CNPJ: 09.531.960/0001-52</t>
  </si>
  <si>
    <t>1015.869-58/2014</t>
  </si>
  <si>
    <t>CNPJ/MF: 08.488.802/0001-02</t>
  </si>
  <si>
    <t>Rio Una Serviços Gerais Ltda.</t>
  </si>
  <si>
    <t>056/2016</t>
  </si>
  <si>
    <t>1024.089-13/2015</t>
  </si>
  <si>
    <t>1031.545-97/2016</t>
  </si>
  <si>
    <t>RESCINDIDA</t>
  </si>
  <si>
    <t>Construtora Ingazeira Ltda.   (Rota 04, 05, 06)</t>
  </si>
  <si>
    <t>PROCESSO LICITATÓRIO Nº 034/2014 - CONCORRENCIA NACIONAL Nº            008/2014</t>
  </si>
  <si>
    <t>PROCESSO Nº 009/2015 - CONCORRENCIA NACIONAL Nº     002/2015</t>
  </si>
  <si>
    <t>008/2016</t>
  </si>
  <si>
    <t>CNP Nº 02.320.452/0001-86</t>
  </si>
  <si>
    <t>F.R.F - Engenharia Ltda.</t>
  </si>
  <si>
    <t>CNPJ Nº 07.693.988/0001-60</t>
  </si>
  <si>
    <t>073/2017</t>
  </si>
  <si>
    <t>PROCESSO LICITATÓRIO Nº   011/2017 - TOMADA DE PREÇO Nº   004/2017</t>
  </si>
  <si>
    <t>BL Construtora e Serviços Ltda. ME</t>
  </si>
  <si>
    <t>PROCESSO LICITATÓRIO Nº   001/2018 - TOMADA DE PREÇO Nº   001/2018</t>
  </si>
  <si>
    <t>CNPJ/MF:14.417.792/0001-09</t>
  </si>
  <si>
    <t>SS Serviços Locações e Construções Ltda.</t>
  </si>
  <si>
    <t>CNPJ/MF:10.324.550/0001-10</t>
  </si>
  <si>
    <t>058/2016</t>
  </si>
  <si>
    <t>PROCESSO LICITATÓRIO Nº  003/2016 - TOMADA DE PREÇO TIPO MENOR PREÇO    002/2016</t>
  </si>
  <si>
    <t>PROCESSO LICITATÓRIO Nº  011/2018 - TOMADA DE PREÇO TIPO MENOR PREÇO    009/2018</t>
  </si>
  <si>
    <t>DISTRATADA SEM EXECUÇÃO (EMPRESA DESISTIU)</t>
  </si>
  <si>
    <t>PROCESSO LICITATÓRIO Nº   005/2018 - TOMADA DE PREÇO Nº    001/2018</t>
  </si>
  <si>
    <t>ILUMINAÇÃO PÚBLICA NO SÍTIO HISTÓRICO EM IGARASSU - PE</t>
  </si>
  <si>
    <t>Vasconcelos e Santos Ltda.</t>
  </si>
  <si>
    <t>CNPJ/MF: 01.346.561/0001-00</t>
  </si>
  <si>
    <t>082/2018</t>
  </si>
  <si>
    <t>CONSTRUÇÃO DE DOIS PORTAIS E TRÊS TOTENS AO LONGO DA BR-232, EM MORENO - PE</t>
  </si>
  <si>
    <t>PROCESSO LICITATÓRIO Nº 006/2016 - TOMADA DE PREÇO nº 004/2016</t>
  </si>
  <si>
    <t>INTERVENÇÃO NO ENTORNO DO TELEFÉRICO, EM BONITO - PE</t>
  </si>
  <si>
    <t>PROCESSO LICITATÓRIO Nº 020/2016 - TOMADA DE PREÇO Nº 013/2016</t>
  </si>
  <si>
    <t>PROCESSO LICITATÓRIO Nº 020/2016 - TOMADA DE PREÇO Nº 013/2016 PAVIMENTAÇÃO DO ACESSO AO MIRANTE FREI DAMIÃO NO MUNICÍPIO DE SANTA CRUZ DO CAPIBARIBE/PE</t>
  </si>
  <si>
    <t>REFORMA DO MERCADO DA MADALENA NA CIDADE DO RECIFE/PE</t>
  </si>
  <si>
    <t>002/2019</t>
  </si>
  <si>
    <t>DATA DA CONCLUSÃO / PARALISAÇÃO</t>
  </si>
  <si>
    <t>EXECUÇÃO DAS OBRAS DE ACESSIBILIDADE AOS ATRATIVOS TURÍSTICOS NAS CIDADES DE RECIFE E OLINDA, NO ESTADO DE PERNAMBUCO, ROTAS: ACESSÍVEL 01 (RUA DO BOM JESUS, MARCO ZERO E TORRE MALAKOFF); ACESSÍVEL 02 (PRAÇA DA REPÚBLICA E CASA DA CULTURA / ESTAÇÃO CENTRAL); ACESSÍVEL 03 (MERCADO DE SÃO JOSÉ E PÁTIO DE SÃO PAULO); ACESSÍVEL 04 (ORLA DE BOA VIAGEM E PARQUE DONA LINDÚ); ACESSÍVEL 05 (TERMINAL INTEGRADO DE PASSAGEIROS - TIP) ACESSÍVEL 06 (PALÁCIO DOS GOVERNADORES, MERCADO DA RIBEIRA E LARGO DO AMPARO).</t>
  </si>
  <si>
    <t>Nome, CPF, Cargo/função e assinatura do responsável pelo  preenchimento (27) e pela unidade (28)</t>
  </si>
  <si>
    <t>PROCESSO LICITATÓRIO Nº 008/2010 - TOMADA DE PREÇO 002/2010</t>
  </si>
  <si>
    <t>IMPLANTAÇÃO E MODERNIZAÇÃO DE INFRAESTRUTURA PARA ESPORTE RECREATIVO E DE LAZER - PAUDALHO - PE (GUADALAJARA)</t>
  </si>
  <si>
    <t>0264.754-88/2008</t>
  </si>
  <si>
    <t>ME/CAIXA</t>
  </si>
  <si>
    <t>CNPJ Nº 00.392.213/0001-06</t>
  </si>
  <si>
    <t>Processo Engenharia</t>
  </si>
  <si>
    <t>011/2010</t>
  </si>
  <si>
    <t>RESCINDIDO</t>
  </si>
  <si>
    <t>06 MESES</t>
  </si>
  <si>
    <t>06 Meses</t>
  </si>
  <si>
    <t>PROCESSO LICITATÓRIO Nº 010/2019-R - TOMADA DE PREÇO 006/2019</t>
  </si>
  <si>
    <t>CNPJ/MF:11.717.420/0001-00</t>
  </si>
  <si>
    <t>Pedrosa e Vasconcelos Empreendimentos Ltda. ME</t>
  </si>
  <si>
    <t>003/2020</t>
  </si>
  <si>
    <t>20 MESES</t>
  </si>
  <si>
    <t>PAVIMENTAÇÃO DE ACESSO A ESTAÇÃO SUPERIOR DO TELEFÉRICO GOVERNADOR EDUARDO CAMPOS NO MUNICÍPIO DE BONITO/PE (APOIO A PROJETOS DE INFRAESTRUTURA TURÍSTICA).</t>
  </si>
  <si>
    <t>1056.804-82/2018</t>
  </si>
  <si>
    <t xml:space="preserve">IG Construtora Ltda. - ME </t>
  </si>
  <si>
    <t>001/2020</t>
  </si>
  <si>
    <t>PROCESSO LICITATÓRIO Nº 001/2020 -TOMADA DE PREÇO 001/2020</t>
  </si>
  <si>
    <t>CONSTRUÇÃO DE SKATE PARK NO BAIRRO DO IBURA EM RECIFE - PE. (ESPORTES E GRANDES EVENTOS ESPORTIVOS - IMPLANTAÇÃO E MODERNIZAÇÃO DE INFRAESTRUTURA PARA ESPORTE EDUCACIONAL, RECREATIVO E DE LAZER)</t>
  </si>
  <si>
    <t>1058.298-57/2018</t>
  </si>
  <si>
    <t>CNPJ/MF: 13.498.023/0001-10</t>
  </si>
  <si>
    <t>Construtora FS EIRELE EPP</t>
  </si>
  <si>
    <t>006/2020</t>
  </si>
  <si>
    <t>MODERNIZAÇÃO DE QUADRAS DE ESPORTES NO MUNICÍPIO DE RIACHO DAS ALMAS-PE. (IMPLANTAÇÃO E MODERNIZAÇÃO DE INFRAESTRUTURA PARA ESPORTE EDUCACIONAL, RECREATIVO E DE LAZER)</t>
  </si>
  <si>
    <t>PROCESSO LICITATÓRIO Nº 005/2020-r -TOMADA DE PREÇO 005/2020</t>
  </si>
  <si>
    <t>1058.296-16/2018</t>
  </si>
  <si>
    <t>OBRA CONCLUÍDA</t>
  </si>
  <si>
    <t>REVITALIZAÇÃO DA PRAÇA DE BOA VIAGEM NO MUNICÍPIO DE RECIFE/PE</t>
  </si>
  <si>
    <t>1056.730-18/2018</t>
  </si>
  <si>
    <t>CNPJ/MF: 10.698.641/0001-15</t>
  </si>
  <si>
    <t>009/2021</t>
  </si>
  <si>
    <t>44.9</t>
  </si>
  <si>
    <t>PROCESSO LICITATÓRIO Nº 001/2021 - TOMADA DE PREÇO Nº   001/2021</t>
  </si>
  <si>
    <t>Construtora Master EIRELI EPP</t>
  </si>
  <si>
    <t>TEP  Construtora Ltda.  (Rota - 07)</t>
  </si>
  <si>
    <t>Construtora PILARTEX EIRELE EPP</t>
  </si>
  <si>
    <t>EXECUÇÃO DE TRILHAS ECOLÓGICAS E CENTRO DE REFERÊNCIA AMBIENTAL (CRA) NO PARQUE NATURAL MUNICIPAL MATAS DO MUCURI-HYMALAIA, NO MUNICÍPIO DE BONITO-PE</t>
  </si>
  <si>
    <t>PROCESSO LICITATÓRIO Nº 014/2021 - TOMADA DE PREÇO Nº 008/2021</t>
  </si>
  <si>
    <t>CNPJ/MF: 08.978.001/0001-17</t>
  </si>
  <si>
    <t>A J P Engenharia Ltda EPP.</t>
  </si>
  <si>
    <t>016/2021</t>
  </si>
  <si>
    <t>CONSTRUÇÃO DO PÁTIO PERNAMBUCO NO MUNICÍPIO DE BELÉM DE SÃO FRANCISCO-PE.</t>
  </si>
  <si>
    <t>ROCESSO LICITATÓRIO Nº 011/2021 - TOMADA DE PREÇO Nº 005/2021</t>
  </si>
  <si>
    <t>CNPJ/MF:14.780.722/0001-10</t>
  </si>
  <si>
    <t>B L Construtora e Serviços Ltda. - ME</t>
  </si>
  <si>
    <t>017/2021</t>
  </si>
  <si>
    <t>CONSTRUÇÃO DO CAMPO SOCIETY NO MUNICÍPIO DE TACARATU-PE</t>
  </si>
  <si>
    <t>ROCESSO LICITATÓRIO Nº 012/2021 - TOMADA DE PREÇO Nº 006/2021</t>
  </si>
  <si>
    <t>018/2021</t>
  </si>
  <si>
    <t>REFORMA DAS PRAÇAS E REVITALIZAÇÃO NO PRÉDIO DO GOVERNO MUNICIPAL, NO MUNICÍPIO DE ITAÍBA-PE.</t>
  </si>
  <si>
    <t>ROCESSO LICITATÓRIO Nº 013/2021 - TOMADA DE PREÇO Nº 007/2021</t>
  </si>
  <si>
    <t>CONSTRUÇÃO DO PÁTIO PERNAMBUCO, NO MUNICÍPIO DE EXÚ-PE.</t>
  </si>
  <si>
    <t>ROCESSO LICITATÓRIO Nº 015/2021 - TOMADA DE PREÇO Nº 009/2021</t>
  </si>
  <si>
    <t>CNPJ/MF:18.259.511/001-98</t>
  </si>
  <si>
    <t>WM Construções e Incorporações Ltda EPP</t>
  </si>
  <si>
    <t>REFORMA DA ORLA NO MUNICÍPIO DE PETROLÂNDIA/PE.</t>
  </si>
  <si>
    <t>025/2021</t>
  </si>
  <si>
    <t>10 MESES</t>
  </si>
  <si>
    <t>REQUALIFICAÇÃO DA QUADRA E IMPLANTAÇÃO DE PISTA DE COOPER NO CALÇADÃO EXISTENTE NO MUNICÍPIO DE RIBEIRÃO-PE. (IMPLANTAÇÃO E MODERNIZAÇÃO DE INFRAESTRUTURA PARA ESPORTE EDUCACIONAL, RECREATIVO E DE LAZER)</t>
  </si>
  <si>
    <t>PROCESSO LICITATÓRIO Nº 004/2021 -TOMADA DE PREÇO 004/2021</t>
  </si>
  <si>
    <t>1058.294-65/2018</t>
  </si>
  <si>
    <t>CNPJ/MF: 14.780.722/0001-10</t>
  </si>
  <si>
    <t>013/2021</t>
  </si>
  <si>
    <t>CIDADES/CAIXA</t>
  </si>
  <si>
    <t>PAVIMENTAÇÃO DE RUAS NO MUNICÍPIO DE RIACHO DAS ALMAS - PE.</t>
  </si>
  <si>
    <t xml:space="preserve">649.679,70
</t>
  </si>
  <si>
    <t>PROCESSO LICITATÓRIO Nº 003/2020 -TOMADA DE PREÇO 003/2020</t>
  </si>
  <si>
    <t>1059.587-08/2018</t>
  </si>
  <si>
    <t>22 MESES</t>
  </si>
  <si>
    <t>34 Meses</t>
  </si>
  <si>
    <t>17 MESES</t>
  </si>
  <si>
    <t>08 MESES</t>
  </si>
  <si>
    <t>14 MESES</t>
  </si>
  <si>
    <t>ROCESSO LICITATÓRIO Nº 017/2021 - TOMADA DE PREÇO Nº 010/2021</t>
  </si>
  <si>
    <t>ROCESSO LICITATÓRIO Nº 018/2021 - TOMADA DE PREÇO Nº 011/2021</t>
  </si>
  <si>
    <t>ROCESSO LICITATÓRIO Nº 019/2021 - TOMADA DE PREÇO Nº 012/2021</t>
  </si>
  <si>
    <t>CONSTRUÇÃO DO PÁTIO PERNAMBUCO NO MUNICÍPIO DE PARNAMIRIM/PE</t>
  </si>
  <si>
    <t>CNPJ/MF: 18.259.511/001-98</t>
  </si>
  <si>
    <t>024/2021</t>
  </si>
  <si>
    <t>PAVIMENTAÇÃO DE RUAS NO MUNICÍPIO DE ITAÍBA-PE</t>
  </si>
  <si>
    <t>ROCESSO LICITATÓRIO Nº 025/2021 - TOMADA DE PREÇO Nº 018/2021</t>
  </si>
  <si>
    <t>CNPJ/MF:02.724.778/0001-79</t>
  </si>
  <si>
    <t>UNITERRA - UNIÃO TERRAPLENAGEM E CONSTRUÇÕES LTDA</t>
  </si>
  <si>
    <t>001/2022</t>
  </si>
  <si>
    <t>CONSTRUÇÃO DO PÁTIO DE EVENTOS NO MUNICÍPIO DE ÁGUAS BELAS - PE</t>
  </si>
  <si>
    <t>ROCESSO LICITATÓRIO Nº 021/2021 - TOMADA DE PREÇO Nº 014/2021</t>
  </si>
  <si>
    <t>003/2022</t>
  </si>
  <si>
    <t>ROCESSO LICITATÓRIO Nº 020/2021 - TOMADA DE PREÇO Nº 013/2021</t>
  </si>
  <si>
    <t>CONSTRUÇÃO DO PÁTIO DE EVENTOS NA PRAÇA MIGUEL JASSELY NO MUNICÍPIO DE PALMARES - PE</t>
  </si>
  <si>
    <t>005/2022</t>
  </si>
  <si>
    <t>ROCESSO LICITATÓRIO Nº 024/2021 - TOMADA DE PREÇO Nº 017/2021</t>
  </si>
  <si>
    <t>REVITALIZAÇÃO DA AVENIDA FLORIANO PEIXOTO E PRAÇA DA MATRIZ E REVITALIZAÇÃO DA AVENIDA HUMBERTO CASTELO BRANCO NO MUNICÍPIO DE BODOCÓ NO ESTADO DE PERNAMBUCO.</t>
  </si>
  <si>
    <t>CNPJ/MF: 31.069.076/0001-05</t>
  </si>
  <si>
    <t>TORI Engenharia Serviços e Locações Ltda.</t>
  </si>
  <si>
    <t>006/2022</t>
  </si>
  <si>
    <t>ROCESSO LICITATÓRIO Nº 030/2021 - TOMADA DE PREÇO Nº 020/2021</t>
  </si>
  <si>
    <t>CONSTRUÇÃO DO PÁTIO DE EVENTOS E REFORMA DE CANTEIROS NO MUNICÍPIO DE MIRANDIBA NO ESTADO DE PERNAMBUCO.</t>
  </si>
  <si>
    <t>009/2022</t>
  </si>
  <si>
    <t>ROCESSO LICITATÓRIO Nº 033/2021 - TOMADA DE PREÇO Nº 023/2021</t>
  </si>
  <si>
    <t>CONSTRUÇÃO DO PÁTIO PERNAMBUCO NO MUNICÍPIO DE BUÍQUE – PE</t>
  </si>
  <si>
    <t>010/2022</t>
  </si>
  <si>
    <t>ROCESSO LICITATÓRIO Nº 019/2021 - TOMADA DE PREÇO Nº 028/2021</t>
  </si>
  <si>
    <t>REFORMA DO CAMPO DE FUTEBOL NO MUNICÍPIO DE SANTA CRUZ DA BAIXA VERDE - PE</t>
  </si>
  <si>
    <t>CNPJ/MF:14.949.489/0001-57</t>
  </si>
  <si>
    <t>COHESIL Engenharia Ltda.</t>
  </si>
  <si>
    <t>008/2022</t>
  </si>
  <si>
    <t>REFORMA DA PRAÇA MAJOR JOÃO NOVAES, NO MUNICÍPIO DE FLORESTA/PE</t>
  </si>
  <si>
    <t>05 MESES</t>
  </si>
  <si>
    <t>REFORMA PARA IMPLANTAÇÃO DE UM CENTRO CULTURAL NO EDIFÍCIO DA ANTIGA FORÇA PÚBLICA, E CONSTRUÇÃO DE UM ANEXO, NO MUNICÍPIO DE FLORESTA - PE</t>
  </si>
  <si>
    <t>CNPJ/MF: 07.468.034/0001-54</t>
  </si>
  <si>
    <t>CONSTRUTORA ASSIS LOPES LTDA –EPP</t>
  </si>
  <si>
    <t>013/2022</t>
  </si>
  <si>
    <t>ROCESSO LICITATÓRIO Nº 029/2021 - CONCORRÊNCIA NACIONAL Nº 001/2021</t>
  </si>
  <si>
    <t>CONSTRUÇÃO DO PÁTIO PERNAMBUCO, NO MUNICÍPIO DE PESQUEIRA - PE</t>
  </si>
  <si>
    <t>ROCESSO LICITATÓRIO Nº 034/2021 - TOMADA DE PREÇO Nº 024/2021</t>
  </si>
  <si>
    <t xml:space="preserve">RESCINDIDA, AGUARDANDO REPROGRAMAÇÃO PARA NOVA LICITAÇÃO, VISANDO A EXECUÇÃO DO REMANESCENTE DE OBRA </t>
  </si>
  <si>
    <t>DISTRATADA SEM EXECUÇÃO, AGUARDANDO NOVA LICITAÇÃO</t>
  </si>
  <si>
    <t>EXECUÇÃO PARCIAL ATUALMENTE SEM VIGÊNCIA CONTRATUAL, AGUARDANDO REPROGRAMAÇÃO PARA EXECUÇÃO DO REMANESCENTE DE OBRA</t>
  </si>
  <si>
    <t>CONTRATO DE OBRA ENCERRADO; ELABORADO NOVO PROJETO COMPLEMENTAR PARA EXECUÇÃO DO REMANECENTE DA OBRA; AGUARDANDO DOTAÇÃO ORÇAMENTÁRIA PARA LICITAÇÃO E CONCLUSÃO DO OBJETO</t>
  </si>
  <si>
    <t>PARALISADA</t>
  </si>
  <si>
    <t>27 MESES</t>
  </si>
  <si>
    <t>020/2021</t>
  </si>
  <si>
    <t>019/2021</t>
  </si>
  <si>
    <t>07 MESES</t>
  </si>
  <si>
    <t>04 MESES</t>
  </si>
  <si>
    <t>09 MESES</t>
  </si>
  <si>
    <t>09 Meses</t>
  </si>
  <si>
    <t>03 MESES</t>
  </si>
  <si>
    <t>PROCESSO LICITATÓRIO Nº  006/2022 - TOMADA DE PREÇO TIPO MENOR PREÇO    005/2022</t>
  </si>
  <si>
    <t>CNPJ/NF: 14.877.395/0001-10</t>
  </si>
  <si>
    <t>Onze Construções EIRELI EPP</t>
  </si>
  <si>
    <t>034/2022</t>
  </si>
  <si>
    <t>DISTRATADA COM EXECUÇÃO PARCIAL</t>
  </si>
  <si>
    <t>015/2022</t>
  </si>
  <si>
    <t>CONSTRUÇÃO DE UMA PRAÇA NA VILA DA COHAB NO DISTRITO DE NAZARÉ DO PICO EM FLORESTA - PE</t>
  </si>
  <si>
    <t>ROCESSO LICITATÓRIO Nº 005/2022 - TOMADA DE PREÇO Nº 004/2022</t>
  </si>
  <si>
    <t>033/2022</t>
  </si>
  <si>
    <t>CONCLUÍDA</t>
  </si>
  <si>
    <t>PROCESSO LICITATÓRIO Nº 007/2019 - TOMADA DE PREÇO Nº   003/2019</t>
  </si>
  <si>
    <t>ROCESSO LICITATÓRIO Nº 012/2022 - TOMADA DE PREÇO Nº 009/2022</t>
  </si>
  <si>
    <t>CONSTRUÇÃO DO CAMPO SOCIETY NO MUNICÍPIO DE BELÉM DE MARIA - PE</t>
  </si>
  <si>
    <t>037/2022</t>
  </si>
  <si>
    <t>ROCESSO LICITATÓRIO Nº 015/2022 - TOMADA DE PREÇO Nº 012/2022</t>
  </si>
  <si>
    <t>REQUALIFICAÇÃO DE EQUIPAMENTOS URBANOS, NO MUNICÍPIO DE GRAVATÁ - PE</t>
  </si>
  <si>
    <t>038/2022</t>
  </si>
  <si>
    <t>ROCESSO LICITATÓRIO Nº 014/2022 - TOMADA DE PREÇO Nº 011/2022</t>
  </si>
  <si>
    <t>REVITALIZAÇÃO DA ESCADARIA DA FELICIDADE, NO MUNICÍPIO DE GRAVATÁ - PE</t>
  </si>
  <si>
    <t>039/2022</t>
  </si>
  <si>
    <t>Nathalie Mendonça Ribeiro, CPF/MF: 717.678.944-49, Secretária Executivo de Infraestrutura do Turismo - SEINFRA</t>
  </si>
  <si>
    <t>CNPJ.07.811.641/0001-75</t>
  </si>
  <si>
    <t>Marinho Construções ltda</t>
  </si>
  <si>
    <t>035/2022</t>
  </si>
  <si>
    <t>EM PROCSSO DE LICITAÇÃO</t>
  </si>
  <si>
    <t>EM FASE FINAL AGUARDANDO PAGTO.DO ULTIMO BM</t>
  </si>
  <si>
    <t>CNPJ/MF:        26.969.715/0001-40</t>
  </si>
  <si>
    <t>ECHI ENGENHARIA</t>
  </si>
  <si>
    <t>011/2023</t>
  </si>
  <si>
    <t>OBRA TEVE SEU ULTIMO BM PAGO EM 29/12/2023 CONCLUÍDA E INICIADA A PRESTAÇÃO DE CONTAS</t>
  </si>
  <si>
    <t>010/2023</t>
  </si>
  <si>
    <t>MAPA DEMONSTRATIVO DE OBRAS E SERVIÇOS DE ENGENHARIA REALIZADOS NO EXERCÍCIO DE 2024</t>
  </si>
  <si>
    <t>janeiro/2024 a março/2024</t>
  </si>
  <si>
    <t>012/2023</t>
  </si>
  <si>
    <t>A EMPRESA W.M PEDIU DISTRATO A NOVA EMPRESA B.L. RETOMOU A OBRA EM 26/12/2023</t>
  </si>
</sst>
</file>

<file path=xl/styles.xml><?xml version="1.0" encoding="utf-8"?>
<styleSheet xmlns="http://schemas.openxmlformats.org/spreadsheetml/2006/main">
  <numFmts count="2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#,##0.00\ ;\-#,##0.00\ ;&quot; -&quot;00\ ;@\ "/>
    <numFmt numFmtId="179" formatCode="0\ ;\(0\)"/>
    <numFmt numFmtId="180" formatCode="#,##0.00\ ;&quot; (&quot;#,##0.00\);&quot; -&quot;00\ ;@\ "/>
    <numFmt numFmtId="181" formatCode="#,##0.00_ ;\-#,##0.00\ "/>
    <numFmt numFmtId="182" formatCode="&quot;R$&quot;#,##0.00"/>
  </numFmts>
  <fonts count="46">
    <font>
      <sz val="11"/>
      <color indexed="8"/>
      <name val="Calibri"/>
      <family val="2"/>
    </font>
    <font>
      <sz val="10"/>
      <name val="Arial"/>
      <family val="0"/>
    </font>
    <font>
      <sz val="15"/>
      <color indexed="8"/>
      <name val="Arial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thin"/>
      <top style="thin"/>
      <bottom>
        <color indexed="63"/>
      </bottom>
    </border>
    <border>
      <left style="thin"/>
      <right style="hair">
        <color indexed="8"/>
      </right>
      <top style="thin"/>
      <bottom>
        <color indexed="63"/>
      </bottom>
    </border>
    <border>
      <left style="hair">
        <color indexed="8"/>
      </left>
      <right style="hair">
        <color indexed="8"/>
      </right>
      <top style="thin"/>
      <bottom>
        <color indexed="63"/>
      </bottom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>
        <color indexed="8"/>
      </right>
      <top style="hair"/>
      <bottom>
        <color indexed="63"/>
      </bottom>
    </border>
    <border>
      <left style="hair">
        <color indexed="8"/>
      </left>
      <right style="hair">
        <color indexed="8"/>
      </right>
      <top style="hair"/>
      <bottom>
        <color indexed="63"/>
      </bottom>
    </border>
    <border>
      <left style="hair">
        <color indexed="8"/>
      </left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hair">
        <color indexed="8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>
        <color indexed="8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thin"/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hair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6" fillId="30" borderId="0" applyNumberFormat="0" applyBorder="0" applyAlignment="0" applyProtection="0"/>
    <xf numFmtId="0" fontId="0" fillId="31" borderId="4" applyNumberFormat="0" applyFont="0" applyAlignment="0" applyProtection="0"/>
    <xf numFmtId="9" fontId="1" fillId="0" borderId="0" applyFill="0" applyBorder="0" applyAlignment="0" applyProtection="0"/>
    <xf numFmtId="0" fontId="37" fillId="32" borderId="0" applyNumberFormat="0" applyBorder="0" applyAlignment="0" applyProtection="0"/>
    <xf numFmtId="0" fontId="38" fillId="21" borderId="5" applyNumberFormat="0" applyAlignment="0" applyProtection="0"/>
    <xf numFmtId="41" fontId="1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178" fontId="0" fillId="0" borderId="0" applyBorder="0" applyProtection="0">
      <alignment/>
    </xf>
  </cellStyleXfs>
  <cellXfs count="106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5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vertical="center"/>
    </xf>
    <xf numFmtId="0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 vertical="center" wrapText="1"/>
    </xf>
    <xf numFmtId="0" fontId="0" fillId="0" borderId="0" xfId="0" applyNumberFormat="1" applyFill="1" applyAlignment="1">
      <alignment horizontal="center" vertical="center"/>
    </xf>
    <xf numFmtId="0" fontId="0" fillId="0" borderId="0" xfId="0" applyNumberFormat="1" applyAlignment="1">
      <alignment horizontal="left" vertical="center"/>
    </xf>
    <xf numFmtId="0" fontId="0" fillId="0" borderId="0" xfId="0" applyNumberFormat="1" applyFill="1" applyAlignment="1">
      <alignment horizontal="left" vertical="center"/>
    </xf>
    <xf numFmtId="0" fontId="6" fillId="33" borderId="10" xfId="0" applyNumberFormat="1" applyFont="1" applyFill="1" applyBorder="1" applyAlignment="1">
      <alignment horizontal="center" vertical="center" wrapText="1"/>
    </xf>
    <xf numFmtId="0" fontId="6" fillId="33" borderId="11" xfId="0" applyNumberFormat="1" applyFont="1" applyFill="1" applyBorder="1" applyAlignment="1">
      <alignment horizontal="center" vertical="center" wrapText="1"/>
    </xf>
    <xf numFmtId="0" fontId="6" fillId="33" borderId="12" xfId="0" applyNumberFormat="1" applyFont="1" applyFill="1" applyBorder="1" applyAlignment="1">
      <alignment horizontal="center" vertical="center" wrapText="1"/>
    </xf>
    <xf numFmtId="0" fontId="0" fillId="0" borderId="0" xfId="0" applyNumberFormat="1" applyAlignment="1">
      <alignment wrapText="1"/>
    </xf>
    <xf numFmtId="0" fontId="0" fillId="0" borderId="0" xfId="0" applyNumberFormat="1" applyFill="1" applyAlignment="1">
      <alignment horizontal="center" vertical="center" wrapText="1"/>
    </xf>
    <xf numFmtId="0" fontId="6" fillId="33" borderId="13" xfId="0" applyNumberFormat="1" applyFont="1" applyFill="1" applyBorder="1" applyAlignment="1">
      <alignment horizontal="center" vertical="center" wrapText="1"/>
    </xf>
    <xf numFmtId="0" fontId="6" fillId="33" borderId="14" xfId="0" applyNumberFormat="1" applyFont="1" applyFill="1" applyBorder="1" applyAlignment="1">
      <alignment horizontal="center" vertical="center" wrapText="1"/>
    </xf>
    <xf numFmtId="0" fontId="6" fillId="33" borderId="15" xfId="0" applyNumberFormat="1" applyFont="1" applyFill="1" applyBorder="1" applyAlignment="1">
      <alignment horizontal="center" vertical="center" wrapText="1"/>
    </xf>
    <xf numFmtId="179" fontId="6" fillId="33" borderId="16" xfId="0" applyNumberFormat="1" applyFont="1" applyFill="1" applyBorder="1" applyAlignment="1">
      <alignment horizontal="center" vertical="center"/>
    </xf>
    <xf numFmtId="179" fontId="6" fillId="33" borderId="17" xfId="0" applyNumberFormat="1" applyFont="1" applyFill="1" applyBorder="1" applyAlignment="1">
      <alignment horizontal="center" vertical="center"/>
    </xf>
    <xf numFmtId="179" fontId="6" fillId="33" borderId="18" xfId="0" applyNumberFormat="1" applyFont="1" applyFill="1" applyBorder="1" applyAlignment="1">
      <alignment horizontal="center" vertical="center"/>
    </xf>
    <xf numFmtId="179" fontId="6" fillId="33" borderId="19" xfId="0" applyNumberFormat="1" applyFont="1" applyFill="1" applyBorder="1" applyAlignment="1">
      <alignment horizontal="center" vertical="center"/>
    </xf>
    <xf numFmtId="179" fontId="6" fillId="33" borderId="20" xfId="0" applyNumberFormat="1" applyFont="1" applyFill="1" applyBorder="1" applyAlignment="1">
      <alignment horizontal="center" vertical="center"/>
    </xf>
    <xf numFmtId="179" fontId="6" fillId="33" borderId="21" xfId="0" applyNumberFormat="1" applyFont="1" applyFill="1" applyBorder="1" applyAlignment="1">
      <alignment horizontal="center" vertical="center"/>
    </xf>
    <xf numFmtId="179" fontId="6" fillId="33" borderId="22" xfId="0" applyNumberFormat="1" applyFont="1" applyFill="1" applyBorder="1" applyAlignment="1">
      <alignment horizontal="center" vertical="center"/>
    </xf>
    <xf numFmtId="0" fontId="6" fillId="33" borderId="15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Alignment="1">
      <alignment horizontal="left" vertical="center"/>
    </xf>
    <xf numFmtId="179" fontId="7" fillId="33" borderId="16" xfId="0" applyNumberFormat="1" applyFont="1" applyFill="1" applyBorder="1" applyAlignment="1">
      <alignment horizontal="center" vertical="center"/>
    </xf>
    <xf numFmtId="44" fontId="8" fillId="0" borderId="23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Alignment="1">
      <alignment horizontal="left" vertical="center"/>
    </xf>
    <xf numFmtId="0" fontId="7" fillId="0" borderId="0" xfId="0" applyFont="1" applyAlignment="1">
      <alignment horizontal="left" vertical="center"/>
    </xf>
    <xf numFmtId="14" fontId="8" fillId="0" borderId="23" xfId="46" applyNumberFormat="1" applyFont="1" applyFill="1" applyBorder="1" applyAlignment="1">
      <alignment horizontal="center" vertical="center"/>
    </xf>
    <xf numFmtId="49" fontId="8" fillId="0" borderId="23" xfId="46" applyNumberFormat="1" applyFont="1" applyFill="1" applyBorder="1" applyAlignment="1">
      <alignment horizontal="center" vertical="center"/>
    </xf>
    <xf numFmtId="0" fontId="0" fillId="0" borderId="0" xfId="0" applyNumberFormat="1" applyFill="1" applyAlignment="1">
      <alignment vertical="center"/>
    </xf>
    <xf numFmtId="44" fontId="8" fillId="0" borderId="24" xfId="46" applyNumberFormat="1" applyFont="1" applyFill="1" applyBorder="1" applyAlignment="1">
      <alignment horizontal="center" vertical="center" wrapText="1"/>
    </xf>
    <xf numFmtId="44" fontId="8" fillId="0" borderId="23" xfId="46" applyFont="1" applyFill="1" applyBorder="1" applyAlignment="1">
      <alignment horizontal="center" vertical="center"/>
    </xf>
    <xf numFmtId="44" fontId="8" fillId="0" borderId="25" xfId="46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Alignment="1">
      <alignment horizontal="left" vertical="center"/>
    </xf>
    <xf numFmtId="0" fontId="8" fillId="0" borderId="23" xfId="0" applyNumberFormat="1" applyFont="1" applyFill="1" applyBorder="1" applyAlignment="1">
      <alignment horizontal="center" vertical="center" wrapText="1"/>
    </xf>
    <xf numFmtId="0" fontId="8" fillId="0" borderId="26" xfId="0" applyNumberFormat="1" applyFont="1" applyFill="1" applyBorder="1" applyAlignment="1">
      <alignment horizontal="center" vertical="center" wrapText="1"/>
    </xf>
    <xf numFmtId="0" fontId="8" fillId="0" borderId="27" xfId="0" applyNumberFormat="1" applyFont="1" applyFill="1" applyBorder="1" applyAlignment="1">
      <alignment horizontal="center" vertical="center" wrapText="1"/>
    </xf>
    <xf numFmtId="0" fontId="8" fillId="0" borderId="23" xfId="0" applyNumberFormat="1" applyFont="1" applyFill="1" applyBorder="1" applyAlignment="1">
      <alignment horizontal="center" vertical="center" wrapText="1"/>
    </xf>
    <xf numFmtId="44" fontId="8" fillId="0" borderId="25" xfId="46" applyNumberFormat="1" applyFont="1" applyFill="1" applyBorder="1" applyAlignment="1">
      <alignment horizontal="center" vertical="center"/>
    </xf>
    <xf numFmtId="44" fontId="8" fillId="0" borderId="23" xfId="46" applyFont="1" applyFill="1" applyBorder="1" applyAlignment="1">
      <alignment horizontal="center" vertical="center" wrapText="1"/>
    </xf>
    <xf numFmtId="14" fontId="8" fillId="0" borderId="2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/>
    </xf>
    <xf numFmtId="44" fontId="8" fillId="0" borderId="23" xfId="46" applyNumberFormat="1" applyFont="1" applyFill="1" applyBorder="1" applyAlignment="1">
      <alignment horizontal="center" vertical="center"/>
    </xf>
    <xf numFmtId="44" fontId="8" fillId="0" borderId="28" xfId="46" applyNumberFormat="1" applyFont="1" applyFill="1" applyBorder="1" applyAlignment="1">
      <alignment horizontal="center" vertical="center"/>
    </xf>
    <xf numFmtId="44" fontId="8" fillId="0" borderId="28" xfId="46" applyNumberFormat="1" applyFont="1" applyFill="1" applyBorder="1" applyAlignment="1">
      <alignment horizontal="center" vertical="center"/>
    </xf>
    <xf numFmtId="44" fontId="8" fillId="0" borderId="23" xfId="46" applyNumberFormat="1" applyFont="1" applyFill="1" applyBorder="1" applyAlignment="1">
      <alignment horizontal="center" vertical="center"/>
    </xf>
    <xf numFmtId="0" fontId="8" fillId="0" borderId="23" xfId="0" applyNumberFormat="1" applyFont="1" applyFill="1" applyBorder="1" applyAlignment="1">
      <alignment horizontal="center" vertical="center"/>
    </xf>
    <xf numFmtId="44" fontId="8" fillId="0" borderId="23" xfId="62" applyNumberFormat="1" applyFont="1" applyFill="1" applyBorder="1" applyAlignment="1">
      <alignment horizontal="center" vertical="center"/>
    </xf>
    <xf numFmtId="14" fontId="8" fillId="0" borderId="23" xfId="0" applyNumberFormat="1" applyFont="1" applyFill="1" applyBorder="1" applyAlignment="1">
      <alignment horizontal="center" vertical="center"/>
    </xf>
    <xf numFmtId="0" fontId="8" fillId="0" borderId="27" xfId="0" applyNumberFormat="1" applyFont="1" applyFill="1" applyBorder="1" applyAlignment="1">
      <alignment horizontal="center" vertical="center" wrapText="1"/>
    </xf>
    <xf numFmtId="44" fontId="1" fillId="0" borderId="28" xfId="46" applyFont="1" applyFill="1" applyBorder="1" applyAlignment="1">
      <alignment horizontal="center" vertical="center" wrapText="1"/>
    </xf>
    <xf numFmtId="0" fontId="8" fillId="0" borderId="29" xfId="0" applyNumberFormat="1" applyFont="1" applyFill="1" applyBorder="1" applyAlignment="1">
      <alignment horizontal="center" vertical="center" wrapText="1"/>
    </xf>
    <xf numFmtId="0" fontId="8" fillId="0" borderId="23" xfId="0" applyNumberFormat="1" applyFont="1" applyFill="1" applyBorder="1" applyAlignment="1">
      <alignment horizontal="center" vertical="center" wrapText="1"/>
    </xf>
    <xf numFmtId="0" fontId="8" fillId="0" borderId="28" xfId="0" applyNumberFormat="1" applyFont="1" applyFill="1" applyBorder="1" applyAlignment="1">
      <alignment horizontal="center" vertical="center" wrapText="1"/>
    </xf>
    <xf numFmtId="0" fontId="8" fillId="0" borderId="23" xfId="0" applyNumberFormat="1" applyFont="1" applyFill="1" applyBorder="1" applyAlignment="1" quotePrefix="1">
      <alignment horizontal="center" vertical="center" wrapText="1"/>
    </xf>
    <xf numFmtId="0" fontId="8" fillId="0" borderId="25" xfId="0" applyNumberFormat="1" applyFont="1" applyFill="1" applyBorder="1" applyAlignment="1">
      <alignment horizontal="center" vertical="center" wrapText="1"/>
    </xf>
    <xf numFmtId="44" fontId="8" fillId="0" borderId="28" xfId="62" applyNumberFormat="1" applyFont="1" applyFill="1" applyBorder="1" applyAlignment="1">
      <alignment horizontal="center" vertical="center"/>
    </xf>
    <xf numFmtId="17" fontId="8" fillId="0" borderId="23" xfId="0" applyNumberFormat="1" applyFont="1" applyFill="1" applyBorder="1" applyAlignment="1">
      <alignment horizontal="center" vertical="center" wrapText="1"/>
    </xf>
    <xf numFmtId="44" fontId="8" fillId="0" borderId="24" xfId="0" applyNumberFormat="1" applyFont="1" applyFill="1" applyBorder="1" applyAlignment="1">
      <alignment horizontal="center" vertical="center" wrapText="1"/>
    </xf>
    <xf numFmtId="0" fontId="5" fillId="0" borderId="23" xfId="0" applyNumberFormat="1" applyFont="1" applyFill="1" applyBorder="1" applyAlignment="1">
      <alignment horizontal="center" vertical="center" wrapText="1"/>
    </xf>
    <xf numFmtId="0" fontId="8" fillId="0" borderId="23" xfId="0" applyNumberFormat="1" applyFont="1" applyFill="1" applyBorder="1" applyAlignment="1">
      <alignment horizontal="center" vertical="center" wrapText="1"/>
    </xf>
    <xf numFmtId="44" fontId="8" fillId="0" borderId="23" xfId="46" applyNumberFormat="1" applyFont="1" applyFill="1" applyBorder="1" applyAlignment="1">
      <alignment horizontal="center" vertical="center"/>
    </xf>
    <xf numFmtId="0" fontId="8" fillId="0" borderId="28" xfId="0" applyNumberFormat="1" applyFont="1" applyFill="1" applyBorder="1" applyAlignment="1">
      <alignment horizontal="center" vertical="center" wrapText="1"/>
    </xf>
    <xf numFmtId="0" fontId="8" fillId="0" borderId="27" xfId="0" applyNumberFormat="1" applyFont="1" applyFill="1" applyBorder="1" applyAlignment="1">
      <alignment horizontal="center" vertical="center" wrapText="1"/>
    </xf>
    <xf numFmtId="44" fontId="8" fillId="0" borderId="28" xfId="46" applyNumberFormat="1" applyFont="1" applyFill="1" applyBorder="1" applyAlignment="1">
      <alignment horizontal="center" vertical="center"/>
    </xf>
    <xf numFmtId="44" fontId="8" fillId="34" borderId="23" xfId="46" applyNumberFormat="1" applyFont="1" applyFill="1" applyBorder="1" applyAlignment="1">
      <alignment horizontal="center" vertical="center"/>
    </xf>
    <xf numFmtId="0" fontId="8" fillId="0" borderId="27" xfId="0" applyNumberFormat="1" applyFont="1" applyFill="1" applyBorder="1" applyAlignment="1">
      <alignment horizontal="center" vertical="center" wrapText="1"/>
    </xf>
    <xf numFmtId="44" fontId="8" fillId="0" borderId="23" xfId="46" applyNumberFormat="1" applyFont="1" applyFill="1" applyBorder="1" applyAlignment="1">
      <alignment horizontal="right" vertical="center"/>
    </xf>
    <xf numFmtId="0" fontId="8" fillId="0" borderId="23" xfId="0" applyNumberFormat="1" applyFont="1" applyFill="1" applyBorder="1" applyAlignment="1">
      <alignment horizontal="center" vertical="center" wrapText="1"/>
    </xf>
    <xf numFmtId="0" fontId="8" fillId="0" borderId="23" xfId="0" applyNumberFormat="1" applyFont="1" applyFill="1" applyBorder="1" applyAlignment="1">
      <alignment horizontal="center" vertical="center" wrapText="1"/>
    </xf>
    <xf numFmtId="0" fontId="0" fillId="0" borderId="0" xfId="0" applyNumberFormat="1" applyFill="1" applyAlignment="1">
      <alignment horizontal="center" vertical="center"/>
    </xf>
    <xf numFmtId="0" fontId="6" fillId="33" borderId="28" xfId="0" applyNumberFormat="1" applyFont="1" applyFill="1" applyBorder="1" applyAlignment="1">
      <alignment horizontal="center" vertical="center" wrapText="1"/>
    </xf>
    <xf numFmtId="0" fontId="6" fillId="33" borderId="30" xfId="0" applyNumberFormat="1" applyFont="1" applyFill="1" applyBorder="1" applyAlignment="1">
      <alignment horizontal="center" vertical="center" wrapText="1"/>
    </xf>
    <xf numFmtId="0" fontId="6" fillId="33" borderId="13" xfId="0" applyNumberFormat="1" applyFont="1" applyFill="1" applyBorder="1" applyAlignment="1">
      <alignment horizontal="center" vertical="center" wrapText="1"/>
    </xf>
    <xf numFmtId="0" fontId="6" fillId="33" borderId="31" xfId="0" applyNumberFormat="1" applyFont="1" applyFill="1" applyBorder="1" applyAlignment="1">
      <alignment horizontal="center" vertical="center" wrapText="1"/>
    </xf>
    <xf numFmtId="0" fontId="6" fillId="33" borderId="15" xfId="0" applyNumberFormat="1" applyFont="1" applyFill="1" applyBorder="1" applyAlignment="1">
      <alignment horizontal="center" vertical="center" wrapText="1"/>
    </xf>
    <xf numFmtId="0" fontId="6" fillId="33" borderId="32" xfId="0" applyNumberFormat="1" applyFont="1" applyFill="1" applyBorder="1" applyAlignment="1">
      <alignment horizontal="center" vertical="center" wrapText="1"/>
    </xf>
    <xf numFmtId="0" fontId="6" fillId="33" borderId="33" xfId="0" applyNumberFormat="1" applyFont="1" applyFill="1" applyBorder="1" applyAlignment="1">
      <alignment horizontal="center" vertical="center" wrapText="1"/>
    </xf>
    <xf numFmtId="0" fontId="8" fillId="0" borderId="28" xfId="0" applyNumberFormat="1" applyFont="1" applyFill="1" applyBorder="1" applyAlignment="1">
      <alignment horizontal="center" vertical="center" wrapText="1"/>
    </xf>
    <xf numFmtId="0" fontId="8" fillId="0" borderId="33" xfId="0" applyNumberFormat="1" applyFont="1" applyFill="1" applyBorder="1" applyAlignment="1">
      <alignment horizontal="center" vertical="center" wrapText="1"/>
    </xf>
    <xf numFmtId="0" fontId="6" fillId="33" borderId="14" xfId="0" applyNumberFormat="1" applyFont="1" applyFill="1" applyBorder="1" applyAlignment="1">
      <alignment horizontal="center" vertical="center" wrapText="1"/>
    </xf>
    <xf numFmtId="0" fontId="6" fillId="33" borderId="34" xfId="0" applyNumberFormat="1" applyFont="1" applyFill="1" applyBorder="1" applyAlignment="1">
      <alignment horizontal="center" vertical="center" wrapText="1"/>
    </xf>
    <xf numFmtId="0" fontId="8" fillId="0" borderId="27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6" fillId="33" borderId="23" xfId="0" applyNumberFormat="1" applyFont="1" applyFill="1" applyBorder="1" applyAlignment="1">
      <alignment horizontal="center" vertical="center" wrapText="1"/>
    </xf>
    <xf numFmtId="0" fontId="6" fillId="33" borderId="35" xfId="0" applyNumberFormat="1" applyFont="1" applyFill="1" applyBorder="1" applyAlignment="1">
      <alignment horizontal="center" vertical="center" wrapText="1"/>
    </xf>
    <xf numFmtId="0" fontId="6" fillId="33" borderId="36" xfId="0" applyNumberFormat="1" applyFont="1" applyFill="1" applyBorder="1" applyAlignment="1">
      <alignment horizontal="center" vertical="center" wrapText="1"/>
    </xf>
    <xf numFmtId="0" fontId="6" fillId="33" borderId="37" xfId="0" applyNumberFormat="1" applyFont="1" applyFill="1" applyBorder="1" applyAlignment="1">
      <alignment horizontal="center" vertical="center" wrapText="1"/>
    </xf>
    <xf numFmtId="44" fontId="1" fillId="0" borderId="28" xfId="46" applyFont="1" applyFill="1" applyBorder="1" applyAlignment="1">
      <alignment horizontal="center" vertical="center" wrapText="1"/>
    </xf>
    <xf numFmtId="44" fontId="1" fillId="0" borderId="33" xfId="46" applyFont="1" applyFill="1" applyBorder="1" applyAlignment="1">
      <alignment horizontal="center" vertical="center" wrapText="1"/>
    </xf>
    <xf numFmtId="0" fontId="7" fillId="33" borderId="38" xfId="0" applyNumberFormat="1" applyFont="1" applyFill="1" applyBorder="1" applyAlignment="1">
      <alignment horizontal="center" vertical="center" wrapText="1"/>
    </xf>
    <xf numFmtId="0" fontId="7" fillId="33" borderId="29" xfId="0" applyNumberFormat="1" applyFont="1" applyFill="1" applyBorder="1" applyAlignment="1">
      <alignment horizontal="center" vertical="center" wrapText="1"/>
    </xf>
    <xf numFmtId="44" fontId="8" fillId="0" borderId="28" xfId="46" applyNumberFormat="1" applyFont="1" applyFill="1" applyBorder="1" applyAlignment="1">
      <alignment horizontal="center" vertical="center"/>
    </xf>
    <xf numFmtId="44" fontId="8" fillId="0" borderId="33" xfId="46" applyNumberFormat="1" applyFont="1" applyFill="1" applyBorder="1" applyAlignment="1">
      <alignment horizontal="center" vertical="center"/>
    </xf>
    <xf numFmtId="44" fontId="8" fillId="0" borderId="27" xfId="46" applyNumberFormat="1" applyFont="1" applyFill="1" applyBorder="1" applyAlignment="1">
      <alignment horizontal="center" vertical="center"/>
    </xf>
    <xf numFmtId="0" fontId="7" fillId="33" borderId="39" xfId="0" applyNumberFormat="1" applyFont="1" applyFill="1" applyBorder="1" applyAlignment="1">
      <alignment horizontal="center" vertical="center" wrapText="1"/>
    </xf>
    <xf numFmtId="0" fontId="7" fillId="33" borderId="40" xfId="0" applyNumberFormat="1" applyFont="1" applyFill="1" applyBorder="1" applyAlignment="1">
      <alignment horizontal="center" vertical="center" wrapText="1"/>
    </xf>
    <xf numFmtId="0" fontId="8" fillId="0" borderId="28" xfId="0" applyNumberFormat="1" applyFont="1" applyFill="1" applyBorder="1" applyAlignment="1">
      <alignment horizontal="center" vertical="center"/>
    </xf>
    <xf numFmtId="0" fontId="8" fillId="0" borderId="33" xfId="0" applyNumberFormat="1" applyFont="1" applyFill="1" applyBorder="1" applyAlignment="1">
      <alignment horizontal="center" vertical="center"/>
    </xf>
    <xf numFmtId="0" fontId="8" fillId="0" borderId="27" xfId="0" applyNumberFormat="1" applyFont="1" applyFill="1" applyBorder="1" applyAlignment="1">
      <alignment horizontal="center" vertical="center"/>
    </xf>
    <xf numFmtId="44" fontId="8" fillId="0" borderId="28" xfId="46" applyFont="1" applyFill="1" applyBorder="1" applyAlignment="1">
      <alignment horizontal="center" vertical="center"/>
    </xf>
    <xf numFmtId="44" fontId="8" fillId="0" borderId="33" xfId="46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4"/>
  <sheetViews>
    <sheetView tabSelected="1" zoomScale="60" zoomScaleNormal="60" zoomScaleSheetLayoutView="70" zoomScalePageLayoutView="0" workbookViewId="0" topLeftCell="A1">
      <pane xSplit="6" ySplit="13" topLeftCell="M54" activePane="bottomRight" state="frozen"/>
      <selection pane="topLeft" activeCell="A1" sqref="A1"/>
      <selection pane="topRight" activeCell="G1" sqref="G1"/>
      <selection pane="bottomLeft" activeCell="A14" sqref="A14"/>
      <selection pane="bottomRight" activeCell="F59" sqref="F59"/>
    </sheetView>
  </sheetViews>
  <sheetFormatPr defaultColWidth="8.7109375" defaultRowHeight="15"/>
  <cols>
    <col min="1" max="1" width="18.57421875" style="2" customWidth="1"/>
    <col min="2" max="2" width="21.8515625" style="2" customWidth="1"/>
    <col min="3" max="3" width="17.28125" style="4" customWidth="1"/>
    <col min="4" max="4" width="19.421875" style="4" customWidth="1"/>
    <col min="5" max="5" width="21.28125" style="4" customWidth="1"/>
    <col min="6" max="6" width="19.421875" style="4" customWidth="1"/>
    <col min="7" max="7" width="19.421875" style="6" customWidth="1"/>
    <col min="8" max="8" width="22.140625" style="4" customWidth="1"/>
    <col min="9" max="9" width="11.140625" style="6" customWidth="1"/>
    <col min="10" max="10" width="16.00390625" style="6" customWidth="1"/>
    <col min="11" max="11" width="19.421875" style="6" customWidth="1"/>
    <col min="12" max="12" width="21.57421875" style="6" customWidth="1"/>
    <col min="13" max="13" width="21.7109375" style="6" customWidth="1"/>
    <col min="14" max="14" width="19.421875" style="6" customWidth="1"/>
    <col min="15" max="15" width="19.421875" style="4" customWidth="1"/>
    <col min="16" max="16" width="19.421875" style="6" customWidth="1"/>
    <col min="17" max="17" width="19.421875" style="4" customWidth="1"/>
    <col min="18" max="18" width="22.00390625" style="4" customWidth="1"/>
    <col min="19" max="19" width="21.57421875" style="4" customWidth="1"/>
    <col min="20" max="20" width="20.8515625" style="6" customWidth="1"/>
    <col min="21" max="21" width="21.28125" style="4" customWidth="1"/>
    <col min="22" max="22" width="27.8515625" style="5" customWidth="1"/>
    <col min="23" max="23" width="19.140625" style="1" customWidth="1"/>
    <col min="24" max="16384" width="8.7109375" style="1" customWidth="1"/>
  </cols>
  <sheetData>
    <row r="1" spans="1:22" ht="18.75">
      <c r="A1" s="86" t="s">
        <v>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</row>
    <row r="2" spans="1:22" ht="18.75">
      <c r="A2" s="86" t="s">
        <v>1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</row>
    <row r="3" ht="15">
      <c r="P3" s="4"/>
    </row>
    <row r="4" spans="1:22" ht="18.75">
      <c r="A4" s="87" t="s">
        <v>263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</row>
    <row r="5" spans="16:22" ht="15">
      <c r="P5" s="4"/>
      <c r="Q5" s="6"/>
      <c r="R5" s="6"/>
      <c r="T5" s="4"/>
      <c r="U5" s="5"/>
      <c r="V5" s="12"/>
    </row>
    <row r="6" spans="6:22" ht="15">
      <c r="F6" s="6"/>
      <c r="P6" s="4"/>
      <c r="Q6" s="6"/>
      <c r="R6" s="8"/>
      <c r="S6" s="5"/>
      <c r="V6" s="12"/>
    </row>
    <row r="7" spans="1:23" ht="15">
      <c r="A7" s="25" t="s">
        <v>2</v>
      </c>
      <c r="C7" s="7">
        <v>210101</v>
      </c>
      <c r="E7" s="28" t="s">
        <v>3</v>
      </c>
      <c r="F7" s="36">
        <v>2024</v>
      </c>
      <c r="I7" s="73" t="s">
        <v>252</v>
      </c>
      <c r="J7" s="73"/>
      <c r="K7" s="73"/>
      <c r="L7" s="73"/>
      <c r="M7" s="73"/>
      <c r="N7" s="73"/>
      <c r="O7" s="73"/>
      <c r="P7" s="73" t="s">
        <v>252</v>
      </c>
      <c r="Q7" s="73"/>
      <c r="R7" s="73"/>
      <c r="S7" s="73"/>
      <c r="T7" s="73"/>
      <c r="U7" s="73"/>
      <c r="W7" s="32"/>
    </row>
    <row r="8" spans="1:23" ht="15">
      <c r="A8" s="25" t="s">
        <v>4</v>
      </c>
      <c r="C8" s="7" t="s">
        <v>5</v>
      </c>
      <c r="E8" s="29" t="s">
        <v>6</v>
      </c>
      <c r="F8" s="36" t="s">
        <v>264</v>
      </c>
      <c r="G8" s="44"/>
      <c r="I8" s="73" t="s">
        <v>101</v>
      </c>
      <c r="J8" s="73"/>
      <c r="K8" s="73"/>
      <c r="L8" s="73"/>
      <c r="M8" s="73"/>
      <c r="N8" s="73"/>
      <c r="O8" s="73"/>
      <c r="Q8" s="73" t="s">
        <v>56</v>
      </c>
      <c r="R8" s="73"/>
      <c r="S8" s="73"/>
      <c r="T8" s="73"/>
      <c r="U8" s="73"/>
      <c r="W8" s="32"/>
    </row>
    <row r="9" ht="15">
      <c r="P9" s="4"/>
    </row>
    <row r="10" spans="1:22" ht="15" customHeight="1">
      <c r="A10" s="88" t="s">
        <v>7</v>
      </c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74" t="s">
        <v>48</v>
      </c>
      <c r="Q10" s="89" t="s">
        <v>8</v>
      </c>
      <c r="R10" s="90"/>
      <c r="S10" s="90"/>
      <c r="T10" s="91"/>
      <c r="U10" s="74" t="s">
        <v>9</v>
      </c>
      <c r="V10" s="74" t="s">
        <v>10</v>
      </c>
    </row>
    <row r="11" spans="1:22" ht="15" customHeight="1">
      <c r="A11" s="94" t="s">
        <v>11</v>
      </c>
      <c r="B11" s="99" t="s">
        <v>12</v>
      </c>
      <c r="C11" s="89" t="s">
        <v>13</v>
      </c>
      <c r="D11" s="90"/>
      <c r="E11" s="90"/>
      <c r="F11" s="91"/>
      <c r="G11" s="89" t="s">
        <v>14</v>
      </c>
      <c r="H11" s="91"/>
      <c r="I11" s="89" t="s">
        <v>15</v>
      </c>
      <c r="J11" s="90"/>
      <c r="K11" s="90"/>
      <c r="L11" s="90"/>
      <c r="M11" s="91"/>
      <c r="N11" s="89" t="s">
        <v>16</v>
      </c>
      <c r="O11" s="91"/>
      <c r="P11" s="80"/>
      <c r="Q11" s="76" t="s">
        <v>17</v>
      </c>
      <c r="R11" s="78" t="s">
        <v>18</v>
      </c>
      <c r="S11" s="78" t="s">
        <v>19</v>
      </c>
      <c r="T11" s="83" t="s">
        <v>20</v>
      </c>
      <c r="U11" s="75"/>
      <c r="V11" s="75"/>
    </row>
    <row r="12" spans="1:22" ht="90" customHeight="1">
      <c r="A12" s="95"/>
      <c r="B12" s="100"/>
      <c r="C12" s="14" t="s">
        <v>21</v>
      </c>
      <c r="D12" s="24" t="s">
        <v>22</v>
      </c>
      <c r="E12" s="16" t="s">
        <v>23</v>
      </c>
      <c r="F12" s="15" t="s">
        <v>24</v>
      </c>
      <c r="G12" s="14" t="s">
        <v>25</v>
      </c>
      <c r="H12" s="15" t="s">
        <v>26</v>
      </c>
      <c r="I12" s="10" t="s">
        <v>21</v>
      </c>
      <c r="J12" s="11" t="s">
        <v>27</v>
      </c>
      <c r="K12" s="11" t="s">
        <v>28</v>
      </c>
      <c r="L12" s="11" t="s">
        <v>29</v>
      </c>
      <c r="M12" s="9" t="s">
        <v>99</v>
      </c>
      <c r="N12" s="10" t="s">
        <v>30</v>
      </c>
      <c r="O12" s="9" t="s">
        <v>31</v>
      </c>
      <c r="P12" s="80"/>
      <c r="Q12" s="77"/>
      <c r="R12" s="79"/>
      <c r="S12" s="79"/>
      <c r="T12" s="84"/>
      <c r="U12" s="75"/>
      <c r="V12" s="75"/>
    </row>
    <row r="13" spans="1:22" ht="15.75">
      <c r="A13" s="26">
        <v>-5</v>
      </c>
      <c r="B13" s="26">
        <v>-6</v>
      </c>
      <c r="C13" s="18">
        <v>-7</v>
      </c>
      <c r="D13" s="19">
        <v>-8</v>
      </c>
      <c r="E13" s="19">
        <v>-9</v>
      </c>
      <c r="F13" s="20">
        <v>-10</v>
      </c>
      <c r="G13" s="18">
        <v>-11</v>
      </c>
      <c r="H13" s="20">
        <v>-12</v>
      </c>
      <c r="I13" s="21">
        <v>-13</v>
      </c>
      <c r="J13" s="22">
        <v>-14</v>
      </c>
      <c r="K13" s="22">
        <v>-15</v>
      </c>
      <c r="L13" s="22">
        <v>-16</v>
      </c>
      <c r="M13" s="23">
        <v>-17</v>
      </c>
      <c r="N13" s="21">
        <v>-18</v>
      </c>
      <c r="O13" s="23">
        <v>-19</v>
      </c>
      <c r="P13" s="17">
        <v>-20</v>
      </c>
      <c r="Q13" s="18">
        <v>-21</v>
      </c>
      <c r="R13" s="19">
        <v>-22</v>
      </c>
      <c r="S13" s="19">
        <v>-23</v>
      </c>
      <c r="T13" s="20">
        <v>-24</v>
      </c>
      <c r="U13" s="17">
        <v>-25</v>
      </c>
      <c r="V13" s="17">
        <v>-26</v>
      </c>
    </row>
    <row r="14" spans="1:22" s="2" customFormat="1" ht="90" customHeight="1">
      <c r="A14" s="37" t="s">
        <v>55</v>
      </c>
      <c r="B14" s="81" t="s">
        <v>34</v>
      </c>
      <c r="C14" s="101" t="s">
        <v>49</v>
      </c>
      <c r="D14" s="101" t="s">
        <v>32</v>
      </c>
      <c r="E14" s="96">
        <v>487500</v>
      </c>
      <c r="F14" s="96">
        <v>54200</v>
      </c>
      <c r="G14" s="37" t="s">
        <v>35</v>
      </c>
      <c r="H14" s="37" t="s">
        <v>36</v>
      </c>
      <c r="I14" s="49" t="s">
        <v>37</v>
      </c>
      <c r="J14" s="37" t="s">
        <v>38</v>
      </c>
      <c r="K14" s="49" t="s">
        <v>175</v>
      </c>
      <c r="L14" s="50">
        <v>536844.8</v>
      </c>
      <c r="M14" s="51">
        <v>40510</v>
      </c>
      <c r="N14" s="49" t="s">
        <v>110</v>
      </c>
      <c r="O14" s="45">
        <v>0</v>
      </c>
      <c r="P14" s="45">
        <v>0</v>
      </c>
      <c r="Q14" s="37" t="s">
        <v>33</v>
      </c>
      <c r="R14" s="45">
        <f>0+0</f>
        <v>0</v>
      </c>
      <c r="S14" s="68">
        <f>0+0</f>
        <v>0</v>
      </c>
      <c r="T14" s="45">
        <f>R14+S14-S14</f>
        <v>0</v>
      </c>
      <c r="U14" s="45">
        <f>100702.03+T14</f>
        <v>100702.03</v>
      </c>
      <c r="V14" s="37" t="s">
        <v>68</v>
      </c>
    </row>
    <row r="15" spans="1:22" s="2" customFormat="1" ht="90" customHeight="1">
      <c r="A15" s="37" t="s">
        <v>84</v>
      </c>
      <c r="B15" s="82"/>
      <c r="C15" s="102"/>
      <c r="D15" s="102"/>
      <c r="E15" s="97"/>
      <c r="F15" s="97"/>
      <c r="G15" s="37" t="s">
        <v>80</v>
      </c>
      <c r="H15" s="37" t="s">
        <v>81</v>
      </c>
      <c r="I15" s="49" t="s">
        <v>83</v>
      </c>
      <c r="J15" s="43">
        <v>42748</v>
      </c>
      <c r="K15" s="49" t="s">
        <v>161</v>
      </c>
      <c r="L15" s="50">
        <v>329712.56</v>
      </c>
      <c r="M15" s="37" t="s">
        <v>40</v>
      </c>
      <c r="N15" s="37" t="s">
        <v>40</v>
      </c>
      <c r="O15" s="45">
        <v>0</v>
      </c>
      <c r="P15" s="45">
        <v>0</v>
      </c>
      <c r="Q15" s="37" t="s">
        <v>33</v>
      </c>
      <c r="R15" s="45">
        <f>0+0</f>
        <v>0</v>
      </c>
      <c r="S15" s="68">
        <f>0+0</f>
        <v>0</v>
      </c>
      <c r="T15" s="45">
        <f aca="true" t="shared" si="0" ref="T15:T52">R15+S15-S15</f>
        <v>0</v>
      </c>
      <c r="U15" s="45">
        <f>0+T15</f>
        <v>0</v>
      </c>
      <c r="V15" s="37" t="s">
        <v>86</v>
      </c>
    </row>
    <row r="16" spans="1:22" s="2" customFormat="1" ht="90" customHeight="1">
      <c r="A16" s="37" t="s">
        <v>85</v>
      </c>
      <c r="B16" s="82"/>
      <c r="C16" s="102"/>
      <c r="D16" s="102"/>
      <c r="E16" s="97"/>
      <c r="F16" s="97"/>
      <c r="G16" s="37" t="s">
        <v>82</v>
      </c>
      <c r="H16" s="37" t="s">
        <v>139</v>
      </c>
      <c r="I16" s="31" t="s">
        <v>98</v>
      </c>
      <c r="J16" s="30">
        <v>43612</v>
      </c>
      <c r="K16" s="49" t="s">
        <v>175</v>
      </c>
      <c r="L16" s="50">
        <v>367624.69</v>
      </c>
      <c r="M16" s="30">
        <v>43796</v>
      </c>
      <c r="N16" s="49" t="s">
        <v>172</v>
      </c>
      <c r="O16" s="45">
        <v>0</v>
      </c>
      <c r="P16" s="45">
        <v>0</v>
      </c>
      <c r="Q16" s="37" t="s">
        <v>33</v>
      </c>
      <c r="R16" s="45">
        <v>0</v>
      </c>
      <c r="S16" s="68">
        <f aca="true" t="shared" si="1" ref="S16:S52">0+0</f>
        <v>0</v>
      </c>
      <c r="T16" s="45">
        <f t="shared" si="0"/>
        <v>0</v>
      </c>
      <c r="U16" s="45">
        <f>0+80715.03+15186.93+T16</f>
        <v>95901.95999999999</v>
      </c>
      <c r="V16" s="37" t="s">
        <v>236</v>
      </c>
    </row>
    <row r="17" spans="1:22" s="2" customFormat="1" ht="90" customHeight="1">
      <c r="A17" s="55" t="s">
        <v>232</v>
      </c>
      <c r="B17" s="85"/>
      <c r="C17" s="103"/>
      <c r="D17" s="103"/>
      <c r="E17" s="98"/>
      <c r="F17" s="98"/>
      <c r="G17" s="55" t="s">
        <v>233</v>
      </c>
      <c r="H17" s="55" t="s">
        <v>234</v>
      </c>
      <c r="I17" s="31" t="s">
        <v>235</v>
      </c>
      <c r="J17" s="30">
        <v>36707</v>
      </c>
      <c r="K17" s="49" t="s">
        <v>175</v>
      </c>
      <c r="L17" s="50">
        <f>313561.5+1917.06</f>
        <v>315478.56</v>
      </c>
      <c r="M17" s="55" t="s">
        <v>40</v>
      </c>
      <c r="N17" s="55" t="s">
        <v>40</v>
      </c>
      <c r="O17" s="48">
        <v>0</v>
      </c>
      <c r="P17" s="48">
        <v>0</v>
      </c>
      <c r="Q17" s="55" t="s">
        <v>33</v>
      </c>
      <c r="R17" s="48">
        <v>0</v>
      </c>
      <c r="S17" s="68"/>
      <c r="T17" s="48">
        <v>177492.25</v>
      </c>
      <c r="U17" s="70">
        <v>281701.11</v>
      </c>
      <c r="V17" s="55" t="s">
        <v>42</v>
      </c>
    </row>
    <row r="18" spans="1:22" s="3" customFormat="1" ht="159.75" customHeight="1">
      <c r="A18" s="37" t="s">
        <v>53</v>
      </c>
      <c r="B18" s="81" t="s">
        <v>100</v>
      </c>
      <c r="C18" s="81" t="s">
        <v>46</v>
      </c>
      <c r="D18" s="81" t="s">
        <v>32</v>
      </c>
      <c r="E18" s="92">
        <v>7000000</v>
      </c>
      <c r="F18" s="92">
        <v>368421.05</v>
      </c>
      <c r="G18" s="37" t="s">
        <v>43</v>
      </c>
      <c r="H18" s="37" t="s">
        <v>138</v>
      </c>
      <c r="I18" s="49" t="s">
        <v>47</v>
      </c>
      <c r="J18" s="51">
        <v>41609</v>
      </c>
      <c r="K18" s="49" t="s">
        <v>229</v>
      </c>
      <c r="L18" s="27">
        <v>444842.4</v>
      </c>
      <c r="M18" s="51">
        <v>41831</v>
      </c>
      <c r="N18" s="49" t="s">
        <v>211</v>
      </c>
      <c r="O18" s="45">
        <f>(-1)*96726.92</f>
        <v>-96726.92</v>
      </c>
      <c r="P18" s="45">
        <v>0</v>
      </c>
      <c r="Q18" s="37" t="s">
        <v>33</v>
      </c>
      <c r="R18" s="45">
        <f>0+0</f>
        <v>0</v>
      </c>
      <c r="S18" s="68">
        <f t="shared" si="1"/>
        <v>0</v>
      </c>
      <c r="T18" s="45">
        <f t="shared" si="0"/>
        <v>0</v>
      </c>
      <c r="U18" s="45">
        <f>203162.06+1202.33+1202.33+22844.28+22844.28-1202.33-4948.34+T18</f>
        <v>245104.61</v>
      </c>
      <c r="V18" s="37" t="s">
        <v>130</v>
      </c>
    </row>
    <row r="19" spans="1:22" s="2" customFormat="1" ht="159.75" customHeight="1">
      <c r="A19" s="54" t="s">
        <v>70</v>
      </c>
      <c r="B19" s="82"/>
      <c r="C19" s="82"/>
      <c r="D19" s="82"/>
      <c r="E19" s="93"/>
      <c r="F19" s="93"/>
      <c r="G19" s="37" t="s">
        <v>50</v>
      </c>
      <c r="H19" s="37" t="s">
        <v>54</v>
      </c>
      <c r="I19" s="49" t="s">
        <v>52</v>
      </c>
      <c r="J19" s="51">
        <v>42320</v>
      </c>
      <c r="K19" s="49" t="s">
        <v>110</v>
      </c>
      <c r="L19" s="27">
        <v>1349307.39</v>
      </c>
      <c r="M19" s="51">
        <v>42989</v>
      </c>
      <c r="N19" s="49" t="s">
        <v>174</v>
      </c>
      <c r="O19" s="45">
        <v>0</v>
      </c>
      <c r="P19" s="45">
        <v>0</v>
      </c>
      <c r="Q19" s="37" t="s">
        <v>33</v>
      </c>
      <c r="R19" s="45">
        <f>0+0</f>
        <v>0</v>
      </c>
      <c r="S19" s="68">
        <f t="shared" si="1"/>
        <v>0</v>
      </c>
      <c r="T19" s="45">
        <f t="shared" si="0"/>
        <v>0</v>
      </c>
      <c r="U19" s="45">
        <f>678670.46+T19</f>
        <v>678670.46</v>
      </c>
      <c r="V19" s="37" t="s">
        <v>219</v>
      </c>
    </row>
    <row r="20" spans="1:22" s="3" customFormat="1" ht="159.75" customHeight="1">
      <c r="A20" s="37" t="s">
        <v>71</v>
      </c>
      <c r="B20" s="82"/>
      <c r="C20" s="82"/>
      <c r="D20" s="82"/>
      <c r="E20" s="93"/>
      <c r="F20" s="93"/>
      <c r="G20" s="37" t="s">
        <v>50</v>
      </c>
      <c r="H20" s="37" t="s">
        <v>69</v>
      </c>
      <c r="I20" s="49" t="s">
        <v>72</v>
      </c>
      <c r="J20" s="51">
        <v>42534</v>
      </c>
      <c r="K20" s="49" t="s">
        <v>110</v>
      </c>
      <c r="L20" s="27">
        <v>3057573.79</v>
      </c>
      <c r="M20" s="51">
        <v>43021</v>
      </c>
      <c r="N20" s="49" t="s">
        <v>161</v>
      </c>
      <c r="O20" s="45">
        <v>0</v>
      </c>
      <c r="P20" s="45">
        <v>0</v>
      </c>
      <c r="Q20" s="37" t="s">
        <v>33</v>
      </c>
      <c r="R20" s="45">
        <f>0+0</f>
        <v>0</v>
      </c>
      <c r="S20" s="68">
        <f t="shared" si="1"/>
        <v>0</v>
      </c>
      <c r="T20" s="45">
        <f t="shared" si="0"/>
        <v>0</v>
      </c>
      <c r="U20" s="45">
        <f>592409.39+T20</f>
        <v>592409.39</v>
      </c>
      <c r="V20" s="37" t="s">
        <v>219</v>
      </c>
    </row>
    <row r="21" spans="1:22" s="5" customFormat="1" ht="109.5" customHeight="1">
      <c r="A21" s="37" t="s">
        <v>87</v>
      </c>
      <c r="B21" s="37" t="s">
        <v>88</v>
      </c>
      <c r="C21" s="49" t="s">
        <v>57</v>
      </c>
      <c r="D21" s="37" t="s">
        <v>32</v>
      </c>
      <c r="E21" s="45">
        <f>(3900000-3900000)+1649002.36</f>
        <v>1649002.36</v>
      </c>
      <c r="F21" s="45">
        <v>68708.43</v>
      </c>
      <c r="G21" s="37" t="s">
        <v>90</v>
      </c>
      <c r="H21" s="37" t="s">
        <v>89</v>
      </c>
      <c r="I21" s="49" t="s">
        <v>91</v>
      </c>
      <c r="J21" s="43">
        <v>43522</v>
      </c>
      <c r="K21" s="37" t="s">
        <v>227</v>
      </c>
      <c r="L21" s="50">
        <v>1201378.67</v>
      </c>
      <c r="M21" s="37" t="s">
        <v>40</v>
      </c>
      <c r="N21" s="37" t="s">
        <v>173</v>
      </c>
      <c r="O21" s="45">
        <v>0</v>
      </c>
      <c r="P21" s="45">
        <v>0</v>
      </c>
      <c r="Q21" s="37" t="s">
        <v>33</v>
      </c>
      <c r="R21" s="45">
        <f>0+0</f>
        <v>0</v>
      </c>
      <c r="S21" s="68">
        <f t="shared" si="1"/>
        <v>0</v>
      </c>
      <c r="T21" s="45">
        <f t="shared" si="0"/>
        <v>0</v>
      </c>
      <c r="U21" s="45">
        <f>0+277629.18+244951.85+T21</f>
        <v>522581.03</v>
      </c>
      <c r="V21" s="37" t="s">
        <v>221</v>
      </c>
    </row>
    <row r="22" spans="1:22" s="5" customFormat="1" ht="150" customHeight="1">
      <c r="A22" s="37" t="s">
        <v>93</v>
      </c>
      <c r="B22" s="56" t="s">
        <v>92</v>
      </c>
      <c r="C22" s="56" t="s">
        <v>58</v>
      </c>
      <c r="D22" s="56" t="s">
        <v>32</v>
      </c>
      <c r="E22" s="53">
        <v>975000</v>
      </c>
      <c r="F22" s="53">
        <f>25000+168604.09</f>
        <v>193604.09</v>
      </c>
      <c r="G22" s="37" t="s">
        <v>73</v>
      </c>
      <c r="H22" s="37" t="s">
        <v>59</v>
      </c>
      <c r="I22" s="37" t="s">
        <v>60</v>
      </c>
      <c r="J22" s="43">
        <v>42626</v>
      </c>
      <c r="K22" s="37" t="s">
        <v>110</v>
      </c>
      <c r="L22" s="50">
        <v>771650.5</v>
      </c>
      <c r="M22" s="43">
        <v>43462</v>
      </c>
      <c r="N22" s="37" t="s">
        <v>172</v>
      </c>
      <c r="O22" s="45">
        <v>153719.86</v>
      </c>
      <c r="P22" s="45">
        <v>0</v>
      </c>
      <c r="Q22" s="37" t="s">
        <v>33</v>
      </c>
      <c r="R22" s="45">
        <f>0+0</f>
        <v>0</v>
      </c>
      <c r="S22" s="68">
        <f t="shared" si="1"/>
        <v>0</v>
      </c>
      <c r="T22" s="45">
        <f t="shared" si="0"/>
        <v>0</v>
      </c>
      <c r="U22" s="45">
        <f>377295.64+0+T22</f>
        <v>377295.64</v>
      </c>
      <c r="V22" s="37" t="s">
        <v>222</v>
      </c>
    </row>
    <row r="23" spans="1:22" s="5" customFormat="1" ht="129.75" customHeight="1">
      <c r="A23" s="37" t="s">
        <v>95</v>
      </c>
      <c r="B23" s="56" t="s">
        <v>94</v>
      </c>
      <c r="C23" s="56" t="s">
        <v>62</v>
      </c>
      <c r="D23" s="56" t="s">
        <v>32</v>
      </c>
      <c r="E23" s="53">
        <v>585000</v>
      </c>
      <c r="F23" s="53">
        <v>15000</v>
      </c>
      <c r="G23" s="37" t="s">
        <v>63</v>
      </c>
      <c r="H23" s="37" t="s">
        <v>64</v>
      </c>
      <c r="I23" s="37" t="s">
        <v>65</v>
      </c>
      <c r="J23" s="43">
        <v>42414</v>
      </c>
      <c r="K23" s="37" t="s">
        <v>110</v>
      </c>
      <c r="L23" s="50">
        <v>590411.32</v>
      </c>
      <c r="M23" s="43">
        <v>43526</v>
      </c>
      <c r="N23" s="37" t="s">
        <v>116</v>
      </c>
      <c r="O23" s="45">
        <v>0</v>
      </c>
      <c r="P23" s="45">
        <v>0</v>
      </c>
      <c r="Q23" s="37" t="s">
        <v>33</v>
      </c>
      <c r="R23" s="45">
        <f>0+0</f>
        <v>0</v>
      </c>
      <c r="S23" s="68">
        <f t="shared" si="1"/>
        <v>0</v>
      </c>
      <c r="T23" s="45">
        <f t="shared" si="0"/>
        <v>0</v>
      </c>
      <c r="U23" s="45">
        <f>262625.98+T23</f>
        <v>262625.98</v>
      </c>
      <c r="V23" s="37" t="s">
        <v>256</v>
      </c>
    </row>
    <row r="24" spans="1:22" s="5" customFormat="1" ht="159.75" customHeight="1">
      <c r="A24" s="37" t="s">
        <v>77</v>
      </c>
      <c r="B24" s="37" t="s">
        <v>96</v>
      </c>
      <c r="C24" s="49" t="s">
        <v>66</v>
      </c>
      <c r="D24" s="37" t="s">
        <v>32</v>
      </c>
      <c r="E24" s="45">
        <v>243750</v>
      </c>
      <c r="F24" s="45">
        <v>6250</v>
      </c>
      <c r="G24" s="37" t="s">
        <v>75</v>
      </c>
      <c r="H24" s="37" t="s">
        <v>74</v>
      </c>
      <c r="I24" s="37" t="s">
        <v>76</v>
      </c>
      <c r="J24" s="43">
        <v>43024</v>
      </c>
      <c r="K24" s="37" t="s">
        <v>211</v>
      </c>
      <c r="L24" s="50">
        <v>238420.69</v>
      </c>
      <c r="M24" s="43">
        <v>43754</v>
      </c>
      <c r="N24" s="37" t="s">
        <v>224</v>
      </c>
      <c r="O24" s="45">
        <v>0</v>
      </c>
      <c r="P24" s="45">
        <v>0</v>
      </c>
      <c r="Q24" s="37" t="s">
        <v>33</v>
      </c>
      <c r="R24" s="45">
        <f>0+0</f>
        <v>0</v>
      </c>
      <c r="S24" s="68">
        <f t="shared" si="1"/>
        <v>0</v>
      </c>
      <c r="T24" s="45">
        <f t="shared" si="0"/>
        <v>0</v>
      </c>
      <c r="U24" s="45">
        <f>0+105716.39+T24</f>
        <v>105716.39</v>
      </c>
      <c r="V24" s="37" t="s">
        <v>256</v>
      </c>
    </row>
    <row r="25" spans="1:22" s="5" customFormat="1" ht="120" customHeight="1">
      <c r="A25" s="62" t="s">
        <v>79</v>
      </c>
      <c r="B25" s="56" t="s">
        <v>97</v>
      </c>
      <c r="C25" s="56" t="s">
        <v>67</v>
      </c>
      <c r="D25" s="56" t="s">
        <v>32</v>
      </c>
      <c r="E25" s="53">
        <v>1066939.58</v>
      </c>
      <c r="F25" s="53">
        <v>1070</v>
      </c>
      <c r="G25" s="62" t="s">
        <v>253</v>
      </c>
      <c r="H25" s="62" t="s">
        <v>254</v>
      </c>
      <c r="I25" s="37" t="s">
        <v>255</v>
      </c>
      <c r="J25" s="43">
        <v>44748</v>
      </c>
      <c r="K25" s="37" t="s">
        <v>175</v>
      </c>
      <c r="L25" s="50">
        <v>799697.31</v>
      </c>
      <c r="M25" s="43"/>
      <c r="N25" s="49"/>
      <c r="O25" s="45">
        <v>0</v>
      </c>
      <c r="P25" s="45">
        <v>0</v>
      </c>
      <c r="Q25" s="37" t="s">
        <v>33</v>
      </c>
      <c r="R25" s="45">
        <f>0+0</f>
        <v>0</v>
      </c>
      <c r="S25" s="68"/>
      <c r="T25" s="45">
        <f t="shared" si="0"/>
        <v>0</v>
      </c>
      <c r="U25" s="45">
        <v>742625.17</v>
      </c>
      <c r="V25" s="37" t="s">
        <v>42</v>
      </c>
    </row>
    <row r="26" spans="1:22" s="5" customFormat="1" ht="90" customHeight="1">
      <c r="A26" s="57" t="s">
        <v>136</v>
      </c>
      <c r="B26" s="56" t="s">
        <v>131</v>
      </c>
      <c r="C26" s="49" t="s">
        <v>132</v>
      </c>
      <c r="D26" s="37" t="s">
        <v>32</v>
      </c>
      <c r="E26" s="45">
        <f>911877.39-73178.97</f>
        <v>838698.42</v>
      </c>
      <c r="F26" s="45">
        <v>1344.07</v>
      </c>
      <c r="G26" s="37" t="s">
        <v>133</v>
      </c>
      <c r="H26" s="37" t="s">
        <v>137</v>
      </c>
      <c r="I26" s="37" t="s">
        <v>134</v>
      </c>
      <c r="J26" s="43">
        <v>44436</v>
      </c>
      <c r="K26" s="37" t="s">
        <v>211</v>
      </c>
      <c r="L26" s="50">
        <v>699980.75</v>
      </c>
      <c r="M26" s="37" t="s">
        <v>40</v>
      </c>
      <c r="N26" s="49" t="s">
        <v>230</v>
      </c>
      <c r="O26" s="45">
        <v>0</v>
      </c>
      <c r="P26" s="45">
        <v>0</v>
      </c>
      <c r="Q26" s="37" t="s">
        <v>135</v>
      </c>
      <c r="R26" s="45"/>
      <c r="S26" s="68">
        <v>30493.57</v>
      </c>
      <c r="T26" s="45">
        <f t="shared" si="0"/>
        <v>0</v>
      </c>
      <c r="U26" s="45">
        <v>351324</v>
      </c>
      <c r="V26" s="37" t="s">
        <v>42</v>
      </c>
    </row>
    <row r="27" spans="1:22" s="5" customFormat="1" ht="159.75" customHeight="1">
      <c r="A27" s="57" t="s">
        <v>242</v>
      </c>
      <c r="B27" s="56" t="s">
        <v>117</v>
      </c>
      <c r="C27" s="49" t="s">
        <v>118</v>
      </c>
      <c r="D27" s="37" t="s">
        <v>32</v>
      </c>
      <c r="E27" s="45">
        <v>349671.39</v>
      </c>
      <c r="F27" s="45">
        <v>490.23</v>
      </c>
      <c r="G27" s="37" t="s">
        <v>61</v>
      </c>
      <c r="H27" s="37" t="s">
        <v>119</v>
      </c>
      <c r="I27" s="37" t="s">
        <v>120</v>
      </c>
      <c r="J27" s="43">
        <v>43888</v>
      </c>
      <c r="K27" s="37" t="s">
        <v>175</v>
      </c>
      <c r="L27" s="50">
        <v>308102.5</v>
      </c>
      <c r="M27" s="43">
        <v>44279</v>
      </c>
      <c r="N27" s="37" t="s">
        <v>111</v>
      </c>
      <c r="O27" s="45">
        <v>0</v>
      </c>
      <c r="P27" s="45">
        <v>0</v>
      </c>
      <c r="Q27" s="37">
        <v>44.9</v>
      </c>
      <c r="R27" s="45">
        <f>0+0</f>
        <v>0</v>
      </c>
      <c r="S27" s="68">
        <f t="shared" si="1"/>
        <v>0</v>
      </c>
      <c r="T27" s="45">
        <f t="shared" si="0"/>
        <v>0</v>
      </c>
      <c r="U27" s="45">
        <f>0+T27</f>
        <v>0</v>
      </c>
      <c r="V27" s="37" t="s">
        <v>256</v>
      </c>
    </row>
    <row r="28" spans="1:22" ht="180" customHeight="1">
      <c r="A28" s="37" t="s">
        <v>141</v>
      </c>
      <c r="B28" s="56" t="s">
        <v>140</v>
      </c>
      <c r="C28" s="37" t="s">
        <v>44</v>
      </c>
      <c r="D28" s="37" t="s">
        <v>44</v>
      </c>
      <c r="E28" s="45" t="s">
        <v>44</v>
      </c>
      <c r="F28" s="46">
        <v>1470596.55</v>
      </c>
      <c r="G28" s="37" t="s">
        <v>142</v>
      </c>
      <c r="H28" s="37" t="s">
        <v>143</v>
      </c>
      <c r="I28" s="37" t="s">
        <v>144</v>
      </c>
      <c r="J28" s="43">
        <v>44491</v>
      </c>
      <c r="K28" s="37" t="s">
        <v>229</v>
      </c>
      <c r="L28" s="50">
        <v>1301520.64</v>
      </c>
      <c r="M28" s="37" t="s">
        <v>40</v>
      </c>
      <c r="N28" s="37" t="s">
        <v>231</v>
      </c>
      <c r="O28" s="45">
        <v>0</v>
      </c>
      <c r="P28" s="41">
        <v>0</v>
      </c>
      <c r="Q28" s="58" t="s">
        <v>135</v>
      </c>
      <c r="R28" s="45"/>
      <c r="S28" s="68">
        <v>79075.36</v>
      </c>
      <c r="T28" s="45"/>
      <c r="U28" s="45">
        <v>613338.25</v>
      </c>
      <c r="V28" s="39" t="s">
        <v>42</v>
      </c>
    </row>
    <row r="29" spans="1:22" ht="120" customHeight="1">
      <c r="A29" s="37" t="s">
        <v>146</v>
      </c>
      <c r="B29" s="56" t="s">
        <v>145</v>
      </c>
      <c r="C29" s="37" t="s">
        <v>44</v>
      </c>
      <c r="D29" s="37" t="s">
        <v>44</v>
      </c>
      <c r="E29" s="45" t="s">
        <v>44</v>
      </c>
      <c r="F29" s="46">
        <v>368030.01</v>
      </c>
      <c r="G29" s="37" t="s">
        <v>147</v>
      </c>
      <c r="H29" s="37" t="s">
        <v>148</v>
      </c>
      <c r="I29" s="37" t="s">
        <v>149</v>
      </c>
      <c r="J29" s="43">
        <v>44495</v>
      </c>
      <c r="K29" s="37" t="s">
        <v>110</v>
      </c>
      <c r="L29" s="50">
        <v>365478.68</v>
      </c>
      <c r="M29" s="37" t="s">
        <v>40</v>
      </c>
      <c r="N29" s="37" t="s">
        <v>110</v>
      </c>
      <c r="O29" s="45">
        <v>0</v>
      </c>
      <c r="P29" s="41">
        <v>0</v>
      </c>
      <c r="Q29" s="58" t="s">
        <v>135</v>
      </c>
      <c r="R29" s="45"/>
      <c r="S29" s="68"/>
      <c r="T29" s="45">
        <f t="shared" si="0"/>
        <v>0</v>
      </c>
      <c r="U29" s="45">
        <v>293200.03</v>
      </c>
      <c r="V29" s="39" t="s">
        <v>241</v>
      </c>
    </row>
    <row r="30" spans="1:22" ht="120" customHeight="1">
      <c r="A30" s="37" t="s">
        <v>151</v>
      </c>
      <c r="B30" s="56" t="s">
        <v>150</v>
      </c>
      <c r="C30" s="37" t="s">
        <v>44</v>
      </c>
      <c r="D30" s="37" t="s">
        <v>44</v>
      </c>
      <c r="E30" s="45" t="s">
        <v>44</v>
      </c>
      <c r="F30" s="46">
        <v>502288.69</v>
      </c>
      <c r="G30" s="37" t="s">
        <v>147</v>
      </c>
      <c r="H30" s="37" t="s">
        <v>148</v>
      </c>
      <c r="I30" s="37" t="s">
        <v>152</v>
      </c>
      <c r="J30" s="43">
        <v>44495</v>
      </c>
      <c r="K30" s="37" t="s">
        <v>211</v>
      </c>
      <c r="L30" s="50">
        <v>501252.74</v>
      </c>
      <c r="M30" s="37" t="s">
        <v>40</v>
      </c>
      <c r="N30" s="37" t="s">
        <v>110</v>
      </c>
      <c r="O30" s="45">
        <v>0</v>
      </c>
      <c r="P30" s="41">
        <v>0</v>
      </c>
      <c r="Q30" s="58" t="s">
        <v>135</v>
      </c>
      <c r="R30" s="45"/>
      <c r="S30" s="68"/>
      <c r="T30" s="45"/>
      <c r="U30" s="45">
        <v>297039.14</v>
      </c>
      <c r="V30" s="39" t="s">
        <v>223</v>
      </c>
    </row>
    <row r="31" spans="1:22" ht="120" customHeight="1">
      <c r="A31" s="37" t="s">
        <v>154</v>
      </c>
      <c r="B31" s="56" t="s">
        <v>153</v>
      </c>
      <c r="C31" s="37" t="s">
        <v>44</v>
      </c>
      <c r="D31" s="37" t="s">
        <v>44</v>
      </c>
      <c r="E31" s="45" t="s">
        <v>44</v>
      </c>
      <c r="F31" s="46">
        <v>594475.67</v>
      </c>
      <c r="G31" s="37" t="s">
        <v>147</v>
      </c>
      <c r="H31" s="37" t="s">
        <v>148</v>
      </c>
      <c r="I31" s="37" t="s">
        <v>226</v>
      </c>
      <c r="J31" s="43">
        <v>44495</v>
      </c>
      <c r="K31" s="37" t="s">
        <v>175</v>
      </c>
      <c r="L31" s="50">
        <v>522215.01</v>
      </c>
      <c r="M31" s="37" t="s">
        <v>40</v>
      </c>
      <c r="N31" s="37" t="s">
        <v>110</v>
      </c>
      <c r="O31" s="45">
        <v>0</v>
      </c>
      <c r="P31" s="41">
        <v>0</v>
      </c>
      <c r="Q31" s="58" t="s">
        <v>135</v>
      </c>
      <c r="R31" s="45"/>
      <c r="S31" s="68"/>
      <c r="T31" s="45">
        <f t="shared" si="0"/>
        <v>0</v>
      </c>
      <c r="U31" s="45">
        <v>504347.81</v>
      </c>
      <c r="V31" s="39" t="s">
        <v>241</v>
      </c>
    </row>
    <row r="32" spans="1:22" ht="120" customHeight="1">
      <c r="A32" s="37" t="s">
        <v>156</v>
      </c>
      <c r="B32" s="56" t="s">
        <v>155</v>
      </c>
      <c r="C32" s="37" t="s">
        <v>44</v>
      </c>
      <c r="D32" s="37" t="s">
        <v>44</v>
      </c>
      <c r="E32" s="45" t="s">
        <v>44</v>
      </c>
      <c r="F32" s="46">
        <v>415898.33</v>
      </c>
      <c r="G32" s="37" t="s">
        <v>157</v>
      </c>
      <c r="H32" s="37" t="s">
        <v>158</v>
      </c>
      <c r="I32" s="37" t="s">
        <v>225</v>
      </c>
      <c r="J32" s="43">
        <v>44504</v>
      </c>
      <c r="K32" s="37" t="s">
        <v>110</v>
      </c>
      <c r="L32" s="50">
        <v>319460.48</v>
      </c>
      <c r="M32" s="37" t="s">
        <v>40</v>
      </c>
      <c r="N32" s="37" t="s">
        <v>228</v>
      </c>
      <c r="O32" s="45">
        <v>0</v>
      </c>
      <c r="P32" s="41">
        <v>0</v>
      </c>
      <c r="Q32" s="58" t="s">
        <v>135</v>
      </c>
      <c r="R32" s="45"/>
      <c r="S32" s="68">
        <f t="shared" si="1"/>
        <v>0</v>
      </c>
      <c r="T32" s="45">
        <f t="shared" si="0"/>
        <v>0</v>
      </c>
      <c r="U32" s="45">
        <v>29555.24</v>
      </c>
      <c r="V32" s="39" t="s">
        <v>223</v>
      </c>
    </row>
    <row r="33" spans="1:22" ht="120" customHeight="1">
      <c r="A33" s="37" t="s">
        <v>179</v>
      </c>
      <c r="B33" s="56" t="s">
        <v>159</v>
      </c>
      <c r="C33" s="37" t="s">
        <v>44</v>
      </c>
      <c r="D33" s="37" t="s">
        <v>44</v>
      </c>
      <c r="E33" s="45" t="s">
        <v>44</v>
      </c>
      <c r="F33" s="46">
        <v>1045219.51</v>
      </c>
      <c r="G33" s="37" t="s">
        <v>165</v>
      </c>
      <c r="H33" s="37" t="s">
        <v>148</v>
      </c>
      <c r="I33" s="37" t="s">
        <v>160</v>
      </c>
      <c r="J33" s="43">
        <v>44552</v>
      </c>
      <c r="K33" s="37" t="s">
        <v>161</v>
      </c>
      <c r="L33" s="50">
        <v>1044946.8</v>
      </c>
      <c r="M33" s="37" t="s">
        <v>40</v>
      </c>
      <c r="N33" s="37" t="s">
        <v>40</v>
      </c>
      <c r="O33" s="45">
        <v>0</v>
      </c>
      <c r="P33" s="41">
        <v>0</v>
      </c>
      <c r="Q33" s="58" t="s">
        <v>135</v>
      </c>
      <c r="R33" s="45">
        <f aca="true" t="shared" si="2" ref="R33:R48">0+0</f>
        <v>0</v>
      </c>
      <c r="S33" s="68"/>
      <c r="T33" s="45">
        <f t="shared" si="0"/>
        <v>0</v>
      </c>
      <c r="U33" s="45">
        <v>634946.28</v>
      </c>
      <c r="V33" s="39" t="s">
        <v>223</v>
      </c>
    </row>
    <row r="34" spans="1:22" ht="120" customHeight="1">
      <c r="A34" s="37" t="s">
        <v>178</v>
      </c>
      <c r="B34" s="56" t="s">
        <v>180</v>
      </c>
      <c r="C34" s="37" t="s">
        <v>44</v>
      </c>
      <c r="D34" s="37" t="s">
        <v>44</v>
      </c>
      <c r="E34" s="45" t="s">
        <v>44</v>
      </c>
      <c r="F34" s="46">
        <v>362619.2</v>
      </c>
      <c r="G34" s="37" t="s">
        <v>181</v>
      </c>
      <c r="H34" s="37" t="s">
        <v>158</v>
      </c>
      <c r="I34" s="37" t="s">
        <v>182</v>
      </c>
      <c r="J34" s="43">
        <v>44532</v>
      </c>
      <c r="K34" s="37" t="s">
        <v>110</v>
      </c>
      <c r="L34" s="59">
        <v>301011.62</v>
      </c>
      <c r="M34" s="37" t="s">
        <v>40</v>
      </c>
      <c r="N34" s="37" t="s">
        <v>40</v>
      </c>
      <c r="O34" s="45">
        <v>0</v>
      </c>
      <c r="P34" s="41">
        <v>0</v>
      </c>
      <c r="Q34" s="58" t="s">
        <v>135</v>
      </c>
      <c r="R34" s="45">
        <f t="shared" si="2"/>
        <v>0</v>
      </c>
      <c r="S34" s="68"/>
      <c r="T34" s="45">
        <f t="shared" si="0"/>
        <v>0</v>
      </c>
      <c r="U34" s="45">
        <v>45219.46</v>
      </c>
      <c r="V34" s="39" t="s">
        <v>223</v>
      </c>
    </row>
    <row r="35" spans="1:22" ht="120" customHeight="1">
      <c r="A35" s="37" t="s">
        <v>177</v>
      </c>
      <c r="B35" s="56" t="s">
        <v>210</v>
      </c>
      <c r="C35" s="37" t="s">
        <v>44</v>
      </c>
      <c r="D35" s="37" t="s">
        <v>44</v>
      </c>
      <c r="E35" s="45" t="s">
        <v>44</v>
      </c>
      <c r="F35" s="46">
        <v>639279.1</v>
      </c>
      <c r="G35" s="72" t="s">
        <v>165</v>
      </c>
      <c r="H35" s="72" t="s">
        <v>148</v>
      </c>
      <c r="I35" s="37" t="s">
        <v>265</v>
      </c>
      <c r="J35" s="43">
        <v>45286</v>
      </c>
      <c r="K35" s="37" t="s">
        <v>175</v>
      </c>
      <c r="L35" s="46">
        <v>509113.23</v>
      </c>
      <c r="M35" s="37" t="s">
        <v>40</v>
      </c>
      <c r="N35" s="37" t="s">
        <v>40</v>
      </c>
      <c r="O35" s="45">
        <v>0</v>
      </c>
      <c r="P35" s="41">
        <v>0</v>
      </c>
      <c r="Q35" s="58" t="s">
        <v>135</v>
      </c>
      <c r="R35" s="45"/>
      <c r="S35" s="68">
        <f t="shared" si="1"/>
        <v>0</v>
      </c>
      <c r="T35" s="45">
        <f t="shared" si="0"/>
        <v>0</v>
      </c>
      <c r="U35" s="45">
        <v>130067.87</v>
      </c>
      <c r="V35" s="39" t="s">
        <v>266</v>
      </c>
    </row>
    <row r="36" spans="1:22" ht="120" customHeight="1">
      <c r="A36" s="37" t="s">
        <v>184</v>
      </c>
      <c r="B36" s="56" t="s">
        <v>183</v>
      </c>
      <c r="C36" s="37" t="s">
        <v>44</v>
      </c>
      <c r="D36" s="37" t="s">
        <v>44</v>
      </c>
      <c r="E36" s="45" t="s">
        <v>44</v>
      </c>
      <c r="F36" s="46">
        <v>1530436.21</v>
      </c>
      <c r="G36" s="37" t="s">
        <v>185</v>
      </c>
      <c r="H36" s="37" t="s">
        <v>186</v>
      </c>
      <c r="I36" s="37" t="s">
        <v>187</v>
      </c>
      <c r="J36" s="43">
        <v>44601</v>
      </c>
      <c r="K36" s="37" t="s">
        <v>176</v>
      </c>
      <c r="L36" s="46">
        <v>1400203.12</v>
      </c>
      <c r="M36" s="37" t="s">
        <v>40</v>
      </c>
      <c r="N36" s="37" t="s">
        <v>40</v>
      </c>
      <c r="O36" s="45">
        <v>0</v>
      </c>
      <c r="P36" s="41">
        <v>0</v>
      </c>
      <c r="Q36" s="58" t="s">
        <v>135</v>
      </c>
      <c r="R36" s="45">
        <f t="shared" si="2"/>
        <v>0</v>
      </c>
      <c r="S36" s="68">
        <f t="shared" si="1"/>
        <v>0</v>
      </c>
      <c r="T36" s="45">
        <f t="shared" si="0"/>
        <v>0</v>
      </c>
      <c r="U36" s="45">
        <f>0+T36</f>
        <v>0</v>
      </c>
      <c r="V36" s="69" t="s">
        <v>220</v>
      </c>
    </row>
    <row r="37" spans="1:22" ht="120" customHeight="1">
      <c r="A37" s="37" t="s">
        <v>189</v>
      </c>
      <c r="B37" s="56" t="s">
        <v>188</v>
      </c>
      <c r="C37" s="37" t="s">
        <v>44</v>
      </c>
      <c r="D37" s="37" t="s">
        <v>44</v>
      </c>
      <c r="E37" s="45" t="s">
        <v>44</v>
      </c>
      <c r="F37" s="46">
        <v>347191.64</v>
      </c>
      <c r="G37" s="37" t="s">
        <v>147</v>
      </c>
      <c r="H37" s="37" t="s">
        <v>148</v>
      </c>
      <c r="I37" s="37" t="s">
        <v>190</v>
      </c>
      <c r="J37" s="43">
        <v>44607</v>
      </c>
      <c r="K37" s="37" t="s">
        <v>175</v>
      </c>
      <c r="L37" s="46">
        <v>343747.86</v>
      </c>
      <c r="M37" s="37" t="s">
        <v>40</v>
      </c>
      <c r="N37" s="37" t="s">
        <v>40</v>
      </c>
      <c r="O37" s="45">
        <v>0</v>
      </c>
      <c r="P37" s="41">
        <v>0</v>
      </c>
      <c r="Q37" s="58" t="s">
        <v>135</v>
      </c>
      <c r="R37" s="45">
        <f t="shared" si="2"/>
        <v>0</v>
      </c>
      <c r="S37" s="68"/>
      <c r="T37" s="45">
        <f t="shared" si="0"/>
        <v>0</v>
      </c>
      <c r="U37" s="45">
        <v>194021.87</v>
      </c>
      <c r="V37" s="39" t="s">
        <v>257</v>
      </c>
    </row>
    <row r="38" spans="1:22" ht="120" customHeight="1">
      <c r="A38" s="37" t="s">
        <v>191</v>
      </c>
      <c r="B38" s="56" t="s">
        <v>192</v>
      </c>
      <c r="C38" s="37" t="s">
        <v>44</v>
      </c>
      <c r="D38" s="37" t="s">
        <v>44</v>
      </c>
      <c r="E38" s="45" t="s">
        <v>44</v>
      </c>
      <c r="F38" s="46">
        <v>410706.05</v>
      </c>
      <c r="G38" s="37" t="s">
        <v>165</v>
      </c>
      <c r="H38" s="37" t="s">
        <v>148</v>
      </c>
      <c r="I38" s="37" t="s">
        <v>193</v>
      </c>
      <c r="J38" s="43">
        <v>44607</v>
      </c>
      <c r="K38" s="37" t="s">
        <v>110</v>
      </c>
      <c r="L38" s="46">
        <v>406597.28</v>
      </c>
      <c r="M38" s="37" t="s">
        <v>40</v>
      </c>
      <c r="N38" s="37" t="s">
        <v>39</v>
      </c>
      <c r="O38" s="45">
        <v>0</v>
      </c>
      <c r="P38" s="41">
        <v>0</v>
      </c>
      <c r="Q38" s="58" t="s">
        <v>135</v>
      </c>
      <c r="R38" s="45">
        <f t="shared" si="2"/>
        <v>0</v>
      </c>
      <c r="S38" s="68"/>
      <c r="T38" s="45">
        <f t="shared" si="0"/>
        <v>0</v>
      </c>
      <c r="U38" s="45">
        <v>207928.28</v>
      </c>
      <c r="V38" s="39" t="s">
        <v>223</v>
      </c>
    </row>
    <row r="39" spans="1:22" ht="159.75" customHeight="1">
      <c r="A39" s="37" t="s">
        <v>194</v>
      </c>
      <c r="B39" s="56" t="s">
        <v>195</v>
      </c>
      <c r="C39" s="37" t="s">
        <v>44</v>
      </c>
      <c r="D39" s="37" t="s">
        <v>44</v>
      </c>
      <c r="E39" s="45" t="s">
        <v>44</v>
      </c>
      <c r="F39" s="46">
        <v>1148246.58</v>
      </c>
      <c r="G39" s="37" t="s">
        <v>196</v>
      </c>
      <c r="H39" s="37" t="s">
        <v>197</v>
      </c>
      <c r="I39" s="37" t="s">
        <v>198</v>
      </c>
      <c r="J39" s="43">
        <v>44613</v>
      </c>
      <c r="K39" s="37" t="s">
        <v>175</v>
      </c>
      <c r="L39" s="46">
        <v>1021763.32</v>
      </c>
      <c r="M39" s="37" t="s">
        <v>40</v>
      </c>
      <c r="N39" s="37" t="s">
        <v>40</v>
      </c>
      <c r="O39" s="45">
        <v>0</v>
      </c>
      <c r="P39" s="41">
        <v>0</v>
      </c>
      <c r="Q39" s="58" t="s">
        <v>135</v>
      </c>
      <c r="R39" s="45"/>
      <c r="S39" s="68"/>
      <c r="T39" s="45">
        <f t="shared" si="0"/>
        <v>0</v>
      </c>
      <c r="U39" s="45">
        <v>589560.23</v>
      </c>
      <c r="V39" s="39" t="s">
        <v>223</v>
      </c>
    </row>
    <row r="40" spans="1:22" ht="120" customHeight="1">
      <c r="A40" s="37" t="s">
        <v>205</v>
      </c>
      <c r="B40" s="56" t="s">
        <v>206</v>
      </c>
      <c r="C40" s="37" t="s">
        <v>44</v>
      </c>
      <c r="D40" s="37" t="s">
        <v>44</v>
      </c>
      <c r="E40" s="45" t="s">
        <v>44</v>
      </c>
      <c r="F40" s="46">
        <v>450550.68</v>
      </c>
      <c r="G40" s="37" t="s">
        <v>207</v>
      </c>
      <c r="H40" s="37" t="s">
        <v>208</v>
      </c>
      <c r="I40" s="37" t="s">
        <v>209</v>
      </c>
      <c r="J40" s="43">
        <v>44624</v>
      </c>
      <c r="K40" s="37" t="s">
        <v>211</v>
      </c>
      <c r="L40" s="46">
        <v>419017.65</v>
      </c>
      <c r="M40" s="37" t="s">
        <v>40</v>
      </c>
      <c r="N40" s="37" t="s">
        <v>40</v>
      </c>
      <c r="O40" s="45">
        <v>0</v>
      </c>
      <c r="P40" s="41">
        <v>0</v>
      </c>
      <c r="Q40" s="58" t="s">
        <v>135</v>
      </c>
      <c r="R40" s="45">
        <f t="shared" si="2"/>
        <v>0</v>
      </c>
      <c r="S40" s="68">
        <f t="shared" si="1"/>
        <v>0</v>
      </c>
      <c r="T40" s="45">
        <f t="shared" si="0"/>
        <v>0</v>
      </c>
      <c r="U40" s="45">
        <f>0+T40</f>
        <v>0</v>
      </c>
      <c r="V40" s="39" t="s">
        <v>223</v>
      </c>
    </row>
    <row r="41" spans="1:22" ht="120" customHeight="1">
      <c r="A41" s="37" t="s">
        <v>199</v>
      </c>
      <c r="B41" s="56" t="s">
        <v>200</v>
      </c>
      <c r="C41" s="37" t="s">
        <v>44</v>
      </c>
      <c r="D41" s="37" t="s">
        <v>44</v>
      </c>
      <c r="E41" s="45" t="s">
        <v>44</v>
      </c>
      <c r="F41" s="46">
        <v>541168.18</v>
      </c>
      <c r="G41" s="37" t="s">
        <v>165</v>
      </c>
      <c r="H41" s="37" t="s">
        <v>148</v>
      </c>
      <c r="I41" s="37" t="s">
        <v>201</v>
      </c>
      <c r="J41" s="43">
        <v>44624</v>
      </c>
      <c r="K41" s="37" t="s">
        <v>110</v>
      </c>
      <c r="L41" s="46">
        <v>435036.98</v>
      </c>
      <c r="M41" s="37" t="s">
        <v>40</v>
      </c>
      <c r="N41" s="37" t="s">
        <v>39</v>
      </c>
      <c r="O41" s="45">
        <v>0</v>
      </c>
      <c r="P41" s="41">
        <v>0</v>
      </c>
      <c r="Q41" s="58" t="s">
        <v>135</v>
      </c>
      <c r="R41" s="45"/>
      <c r="S41" s="68"/>
      <c r="T41" s="45">
        <f t="shared" si="0"/>
        <v>0</v>
      </c>
      <c r="U41" s="45">
        <v>424427.53</v>
      </c>
      <c r="V41" s="39" t="s">
        <v>257</v>
      </c>
    </row>
    <row r="42" spans="1:22" ht="120" customHeight="1">
      <c r="A42" s="37" t="s">
        <v>202</v>
      </c>
      <c r="B42" s="56" t="s">
        <v>203</v>
      </c>
      <c r="C42" s="37" t="s">
        <v>44</v>
      </c>
      <c r="D42" s="37" t="s">
        <v>44</v>
      </c>
      <c r="E42" s="45" t="s">
        <v>44</v>
      </c>
      <c r="F42" s="46">
        <v>388727.63</v>
      </c>
      <c r="G42" s="37" t="s">
        <v>165</v>
      </c>
      <c r="H42" s="37" t="s">
        <v>148</v>
      </c>
      <c r="I42" s="37" t="s">
        <v>204</v>
      </c>
      <c r="J42" s="43">
        <v>44628</v>
      </c>
      <c r="K42" s="37" t="s">
        <v>110</v>
      </c>
      <c r="L42" s="46">
        <v>386740.27</v>
      </c>
      <c r="M42" s="37" t="s">
        <v>40</v>
      </c>
      <c r="N42" s="37" t="s">
        <v>39</v>
      </c>
      <c r="O42" s="45">
        <v>0</v>
      </c>
      <c r="P42" s="41">
        <v>0</v>
      </c>
      <c r="Q42" s="58" t="s">
        <v>135</v>
      </c>
      <c r="R42" s="45">
        <f t="shared" si="2"/>
        <v>0</v>
      </c>
      <c r="S42" s="68"/>
      <c r="T42" s="45">
        <f t="shared" si="0"/>
        <v>0</v>
      </c>
      <c r="U42" s="45">
        <v>96993.75</v>
      </c>
      <c r="V42" s="39" t="s">
        <v>223</v>
      </c>
    </row>
    <row r="43" spans="1:22" ht="159.75" customHeight="1">
      <c r="A43" s="37" t="s">
        <v>216</v>
      </c>
      <c r="B43" s="56" t="s">
        <v>212</v>
      </c>
      <c r="C43" s="37" t="s">
        <v>44</v>
      </c>
      <c r="D43" s="37" t="s">
        <v>44</v>
      </c>
      <c r="E43" s="45" t="s">
        <v>44</v>
      </c>
      <c r="F43" s="46">
        <v>4767726.9</v>
      </c>
      <c r="G43" s="37" t="s">
        <v>213</v>
      </c>
      <c r="H43" s="37" t="s">
        <v>214</v>
      </c>
      <c r="I43" s="60" t="s">
        <v>215</v>
      </c>
      <c r="J43" s="43">
        <v>44644</v>
      </c>
      <c r="K43" s="37" t="s">
        <v>176</v>
      </c>
      <c r="L43" s="46">
        <v>3857267.94</v>
      </c>
      <c r="M43" s="37" t="s">
        <v>40</v>
      </c>
      <c r="N43" s="37" t="s">
        <v>40</v>
      </c>
      <c r="O43" s="45">
        <v>0</v>
      </c>
      <c r="P43" s="41">
        <v>0</v>
      </c>
      <c r="Q43" s="58" t="s">
        <v>135</v>
      </c>
      <c r="R43" s="45"/>
      <c r="S43" s="68"/>
      <c r="T43" s="45">
        <f t="shared" si="0"/>
        <v>0</v>
      </c>
      <c r="U43" s="45">
        <v>496212.05</v>
      </c>
      <c r="V43" s="39" t="s">
        <v>223</v>
      </c>
    </row>
    <row r="44" spans="1:22" ht="120" customHeight="1">
      <c r="A44" s="37" t="s">
        <v>218</v>
      </c>
      <c r="B44" s="56" t="s">
        <v>217</v>
      </c>
      <c r="C44" s="37" t="s">
        <v>44</v>
      </c>
      <c r="D44" s="37" t="s">
        <v>44</v>
      </c>
      <c r="E44" s="45" t="s">
        <v>44</v>
      </c>
      <c r="F44" s="46">
        <v>388727.63</v>
      </c>
      <c r="G44" s="37" t="s">
        <v>165</v>
      </c>
      <c r="H44" s="37" t="s">
        <v>148</v>
      </c>
      <c r="I44" s="60" t="s">
        <v>237</v>
      </c>
      <c r="J44" s="43">
        <v>44648</v>
      </c>
      <c r="K44" s="37" t="s">
        <v>110</v>
      </c>
      <c r="L44" s="46">
        <v>386740.27</v>
      </c>
      <c r="M44" s="37" t="s">
        <v>40</v>
      </c>
      <c r="N44" s="37" t="s">
        <v>40</v>
      </c>
      <c r="O44" s="45">
        <v>0</v>
      </c>
      <c r="P44" s="41">
        <v>0</v>
      </c>
      <c r="Q44" s="58" t="s">
        <v>135</v>
      </c>
      <c r="R44" s="45">
        <f t="shared" si="2"/>
        <v>0</v>
      </c>
      <c r="S44" s="68"/>
      <c r="T44" s="45">
        <f t="shared" si="0"/>
        <v>0</v>
      </c>
      <c r="U44" s="45">
        <v>96665.31</v>
      </c>
      <c r="V44" s="39" t="s">
        <v>223</v>
      </c>
    </row>
    <row r="45" spans="1:22" ht="120" customHeight="1">
      <c r="A45" s="55" t="s">
        <v>239</v>
      </c>
      <c r="B45" s="56" t="s">
        <v>238</v>
      </c>
      <c r="C45" s="55" t="s">
        <v>44</v>
      </c>
      <c r="D45" s="55" t="s">
        <v>44</v>
      </c>
      <c r="E45" s="48" t="s">
        <v>44</v>
      </c>
      <c r="F45" s="47">
        <v>523719.07</v>
      </c>
      <c r="G45" s="55" t="s">
        <v>165</v>
      </c>
      <c r="H45" s="55" t="s">
        <v>148</v>
      </c>
      <c r="I45" s="60" t="s">
        <v>240</v>
      </c>
      <c r="J45" s="43">
        <v>44742</v>
      </c>
      <c r="K45" s="55" t="s">
        <v>110</v>
      </c>
      <c r="L45" s="47">
        <v>523508.34</v>
      </c>
      <c r="M45" s="55" t="s">
        <v>40</v>
      </c>
      <c r="N45" s="55" t="s">
        <v>40</v>
      </c>
      <c r="O45" s="48">
        <v>0</v>
      </c>
      <c r="P45" s="41">
        <v>0</v>
      </c>
      <c r="Q45" s="58" t="s">
        <v>135</v>
      </c>
      <c r="R45" s="48">
        <f t="shared" si="2"/>
        <v>0</v>
      </c>
      <c r="S45" s="68"/>
      <c r="T45" s="48"/>
      <c r="U45" s="48">
        <v>361538.53</v>
      </c>
      <c r="V45" s="52" t="s">
        <v>42</v>
      </c>
    </row>
    <row r="46" spans="1:22" ht="120" customHeight="1">
      <c r="A46" s="63" t="s">
        <v>243</v>
      </c>
      <c r="B46" s="65" t="s">
        <v>244</v>
      </c>
      <c r="C46" s="63" t="s">
        <v>44</v>
      </c>
      <c r="D46" s="63" t="s">
        <v>44</v>
      </c>
      <c r="E46" s="64" t="s">
        <v>44</v>
      </c>
      <c r="F46" s="67">
        <v>567426.25</v>
      </c>
      <c r="G46" s="63" t="s">
        <v>165</v>
      </c>
      <c r="H46" s="63" t="s">
        <v>148</v>
      </c>
      <c r="I46" s="60" t="s">
        <v>245</v>
      </c>
      <c r="J46" s="43">
        <v>44796</v>
      </c>
      <c r="K46" s="63" t="s">
        <v>211</v>
      </c>
      <c r="L46" s="67">
        <v>567426.25</v>
      </c>
      <c r="M46" s="63" t="s">
        <v>40</v>
      </c>
      <c r="N46" s="63" t="s">
        <v>40</v>
      </c>
      <c r="O46" s="64">
        <v>0</v>
      </c>
      <c r="P46" s="41">
        <v>0</v>
      </c>
      <c r="Q46" s="58" t="s">
        <v>135</v>
      </c>
      <c r="R46" s="64">
        <f t="shared" si="2"/>
        <v>0</v>
      </c>
      <c r="S46" s="68">
        <f t="shared" si="1"/>
        <v>0</v>
      </c>
      <c r="T46" s="64">
        <f>R46+S46-S46</f>
        <v>0</v>
      </c>
      <c r="U46" s="64">
        <v>55307.58</v>
      </c>
      <c r="V46" s="66" t="s">
        <v>223</v>
      </c>
    </row>
    <row r="47" spans="1:22" ht="120" customHeight="1">
      <c r="A47" s="63" t="s">
        <v>246</v>
      </c>
      <c r="B47" s="65" t="s">
        <v>247</v>
      </c>
      <c r="C47" s="63" t="s">
        <v>44</v>
      </c>
      <c r="D47" s="63" t="s">
        <v>44</v>
      </c>
      <c r="E47" s="64" t="s">
        <v>44</v>
      </c>
      <c r="F47" s="67">
        <v>445929.41</v>
      </c>
      <c r="G47" s="63" t="s">
        <v>165</v>
      </c>
      <c r="H47" s="63" t="s">
        <v>148</v>
      </c>
      <c r="I47" s="60" t="s">
        <v>248</v>
      </c>
      <c r="J47" s="43">
        <v>44832</v>
      </c>
      <c r="K47" s="63" t="s">
        <v>175</v>
      </c>
      <c r="L47" s="67">
        <v>437061.05</v>
      </c>
      <c r="M47" s="63" t="s">
        <v>40</v>
      </c>
      <c r="N47" s="63" t="s">
        <v>40</v>
      </c>
      <c r="O47" s="64">
        <v>0</v>
      </c>
      <c r="P47" s="41">
        <v>0</v>
      </c>
      <c r="Q47" s="58" t="s">
        <v>135</v>
      </c>
      <c r="R47" s="64">
        <f t="shared" si="2"/>
        <v>0</v>
      </c>
      <c r="S47" s="68">
        <f t="shared" si="1"/>
        <v>0</v>
      </c>
      <c r="T47" s="64">
        <f>R47+S47-S47</f>
        <v>0</v>
      </c>
      <c r="U47" s="64">
        <v>75847.58</v>
      </c>
      <c r="V47" s="66" t="s">
        <v>223</v>
      </c>
    </row>
    <row r="48" spans="1:22" ht="120" customHeight="1">
      <c r="A48" s="63" t="s">
        <v>249</v>
      </c>
      <c r="B48" s="65" t="s">
        <v>250</v>
      </c>
      <c r="C48" s="63" t="s">
        <v>44</v>
      </c>
      <c r="D48" s="63" t="s">
        <v>44</v>
      </c>
      <c r="E48" s="64" t="s">
        <v>44</v>
      </c>
      <c r="F48" s="67">
        <v>645760</v>
      </c>
      <c r="G48" s="63" t="s">
        <v>165</v>
      </c>
      <c r="H48" s="63" t="s">
        <v>148</v>
      </c>
      <c r="I48" s="60" t="s">
        <v>251</v>
      </c>
      <c r="J48" s="43">
        <v>44832</v>
      </c>
      <c r="K48" s="63" t="s">
        <v>211</v>
      </c>
      <c r="L48" s="67">
        <v>631923.33</v>
      </c>
      <c r="M48" s="63" t="s">
        <v>40</v>
      </c>
      <c r="N48" s="63" t="s">
        <v>40</v>
      </c>
      <c r="O48" s="64">
        <v>0</v>
      </c>
      <c r="P48" s="41">
        <v>0</v>
      </c>
      <c r="Q48" s="58" t="s">
        <v>135</v>
      </c>
      <c r="R48" s="64">
        <f t="shared" si="2"/>
        <v>0</v>
      </c>
      <c r="S48" s="68">
        <f t="shared" si="1"/>
        <v>0</v>
      </c>
      <c r="T48" s="64">
        <f>R48+S48-S48</f>
        <v>0</v>
      </c>
      <c r="U48" s="64">
        <v>13963.54</v>
      </c>
      <c r="V48" s="66" t="s">
        <v>223</v>
      </c>
    </row>
    <row r="49" spans="1:22" s="13" customFormat="1" ht="90" customHeight="1">
      <c r="A49" s="37" t="s">
        <v>102</v>
      </c>
      <c r="B49" s="81" t="s">
        <v>103</v>
      </c>
      <c r="C49" s="101" t="s">
        <v>104</v>
      </c>
      <c r="D49" s="81" t="s">
        <v>105</v>
      </c>
      <c r="E49" s="104">
        <v>585000</v>
      </c>
      <c r="F49" s="104">
        <v>208662.28</v>
      </c>
      <c r="G49" s="37" t="s">
        <v>106</v>
      </c>
      <c r="H49" s="37" t="s">
        <v>107</v>
      </c>
      <c r="I49" s="49" t="s">
        <v>108</v>
      </c>
      <c r="J49" s="43" t="s">
        <v>45</v>
      </c>
      <c r="K49" s="43" t="s">
        <v>227</v>
      </c>
      <c r="L49" s="50">
        <v>793662.28</v>
      </c>
      <c r="M49" s="43" t="s">
        <v>45</v>
      </c>
      <c r="N49" s="37" t="s">
        <v>41</v>
      </c>
      <c r="O49" s="45">
        <v>0</v>
      </c>
      <c r="P49" s="33">
        <v>0</v>
      </c>
      <c r="Q49" s="61" t="s">
        <v>33</v>
      </c>
      <c r="R49" s="45">
        <f aca="true" t="shared" si="3" ref="R49:R54">0+0</f>
        <v>0</v>
      </c>
      <c r="S49" s="68">
        <f t="shared" si="1"/>
        <v>0</v>
      </c>
      <c r="T49" s="45">
        <f t="shared" si="0"/>
        <v>0</v>
      </c>
      <c r="U49" s="33">
        <f>439504.45+T49</f>
        <v>439504.45</v>
      </c>
      <c r="V49" s="38" t="s">
        <v>109</v>
      </c>
    </row>
    <row r="50" spans="1:22" s="13" customFormat="1" ht="90" customHeight="1">
      <c r="A50" s="37" t="s">
        <v>112</v>
      </c>
      <c r="B50" s="82"/>
      <c r="C50" s="102"/>
      <c r="D50" s="82"/>
      <c r="E50" s="105"/>
      <c r="F50" s="105"/>
      <c r="G50" s="37" t="s">
        <v>113</v>
      </c>
      <c r="H50" s="37" t="s">
        <v>114</v>
      </c>
      <c r="I50" s="49" t="s">
        <v>115</v>
      </c>
      <c r="J50" s="43">
        <v>40379</v>
      </c>
      <c r="K50" s="43" t="s">
        <v>175</v>
      </c>
      <c r="L50" s="50">
        <v>292807.05</v>
      </c>
      <c r="M50" s="43"/>
      <c r="N50" s="37" t="s">
        <v>116</v>
      </c>
      <c r="O50" s="45">
        <f>4856.23+22334.8+27586.57+0</f>
        <v>54777.6</v>
      </c>
      <c r="P50" s="33">
        <v>0</v>
      </c>
      <c r="Q50" s="61" t="s">
        <v>33</v>
      </c>
      <c r="R50" s="45"/>
      <c r="S50" s="68"/>
      <c r="T50" s="45"/>
      <c r="U50" s="33">
        <v>166976.85</v>
      </c>
      <c r="V50" s="38" t="s">
        <v>42</v>
      </c>
    </row>
    <row r="51" spans="1:22" s="13" customFormat="1" ht="189.75" customHeight="1">
      <c r="A51" s="37" t="s">
        <v>121</v>
      </c>
      <c r="B51" s="37" t="s">
        <v>122</v>
      </c>
      <c r="C51" s="49" t="s">
        <v>123</v>
      </c>
      <c r="D51" s="37" t="s">
        <v>105</v>
      </c>
      <c r="E51" s="34">
        <v>222857.14</v>
      </c>
      <c r="F51" s="34">
        <v>300</v>
      </c>
      <c r="G51" s="37" t="s">
        <v>124</v>
      </c>
      <c r="H51" s="37" t="s">
        <v>125</v>
      </c>
      <c r="I51" s="37" t="s">
        <v>126</v>
      </c>
      <c r="J51" s="43">
        <v>44090</v>
      </c>
      <c r="K51" s="37" t="s">
        <v>110</v>
      </c>
      <c r="L51" s="50">
        <v>163992.97</v>
      </c>
      <c r="M51" s="43"/>
      <c r="N51" s="37" t="s">
        <v>51</v>
      </c>
      <c r="O51" s="45">
        <v>0</v>
      </c>
      <c r="P51" s="35">
        <v>0</v>
      </c>
      <c r="Q51" s="61" t="s">
        <v>33</v>
      </c>
      <c r="R51" s="45">
        <f t="shared" si="3"/>
        <v>0</v>
      </c>
      <c r="S51" s="68">
        <f t="shared" si="1"/>
        <v>0</v>
      </c>
      <c r="T51" s="45">
        <f t="shared" si="0"/>
        <v>0</v>
      </c>
      <c r="U51" s="33">
        <f>0+T51</f>
        <v>0</v>
      </c>
      <c r="V51" s="40" t="s">
        <v>256</v>
      </c>
    </row>
    <row r="52" spans="1:22" s="13" customFormat="1" ht="180" customHeight="1">
      <c r="A52" s="37" t="s">
        <v>128</v>
      </c>
      <c r="B52" s="37" t="s">
        <v>127</v>
      </c>
      <c r="C52" s="49" t="s">
        <v>129</v>
      </c>
      <c r="D52" s="37" t="s">
        <v>105</v>
      </c>
      <c r="E52" s="34">
        <v>222857.14</v>
      </c>
      <c r="F52" s="34">
        <f>(300+112248.71)</f>
        <v>112548.71</v>
      </c>
      <c r="G52" s="71" t="s">
        <v>258</v>
      </c>
      <c r="H52" s="37" t="s">
        <v>259</v>
      </c>
      <c r="I52" s="37" t="s">
        <v>260</v>
      </c>
      <c r="J52" s="43">
        <v>45261</v>
      </c>
      <c r="K52" s="37" t="s">
        <v>175</v>
      </c>
      <c r="L52" s="50">
        <v>335405.85</v>
      </c>
      <c r="M52" s="43"/>
      <c r="N52" s="37" t="s">
        <v>51</v>
      </c>
      <c r="O52" s="45">
        <v>0</v>
      </c>
      <c r="P52" s="35">
        <v>0</v>
      </c>
      <c r="Q52" s="61" t="s">
        <v>33</v>
      </c>
      <c r="R52" s="45">
        <f t="shared" si="3"/>
        <v>0</v>
      </c>
      <c r="S52" s="68">
        <v>81669.98</v>
      </c>
      <c r="T52" s="45">
        <f t="shared" si="0"/>
        <v>0</v>
      </c>
      <c r="U52" s="33">
        <v>81669.98</v>
      </c>
      <c r="V52" s="40" t="s">
        <v>42</v>
      </c>
    </row>
    <row r="53" spans="1:22" s="13" customFormat="1" ht="219.75" customHeight="1">
      <c r="A53" s="37" t="s">
        <v>163</v>
      </c>
      <c r="B53" s="37" t="s">
        <v>162</v>
      </c>
      <c r="C53" s="49" t="s">
        <v>164</v>
      </c>
      <c r="D53" s="37" t="s">
        <v>105</v>
      </c>
      <c r="E53" s="34">
        <v>222857.14</v>
      </c>
      <c r="F53" s="34">
        <v>300</v>
      </c>
      <c r="G53" s="37" t="s">
        <v>165</v>
      </c>
      <c r="H53" s="37" t="s">
        <v>78</v>
      </c>
      <c r="I53" s="37" t="s">
        <v>166</v>
      </c>
      <c r="J53" s="43">
        <v>44470</v>
      </c>
      <c r="K53" s="37" t="s">
        <v>228</v>
      </c>
      <c r="L53" s="50">
        <v>222774.02</v>
      </c>
      <c r="M53" s="43" t="s">
        <v>44</v>
      </c>
      <c r="N53" s="37" t="s">
        <v>228</v>
      </c>
      <c r="O53" s="45">
        <v>0</v>
      </c>
      <c r="P53" s="35">
        <v>0</v>
      </c>
      <c r="Q53" s="61" t="s">
        <v>33</v>
      </c>
      <c r="R53" s="45">
        <f t="shared" si="3"/>
        <v>0</v>
      </c>
      <c r="S53" s="68">
        <v>154700.32</v>
      </c>
      <c r="T53" s="45">
        <v>222774.02</v>
      </c>
      <c r="U53" s="33">
        <v>222774.02</v>
      </c>
      <c r="V53" s="39" t="s">
        <v>261</v>
      </c>
    </row>
    <row r="54" spans="1:22" s="13" customFormat="1" ht="180" customHeight="1">
      <c r="A54" s="37" t="s">
        <v>170</v>
      </c>
      <c r="B54" s="37" t="s">
        <v>168</v>
      </c>
      <c r="C54" s="49" t="s">
        <v>171</v>
      </c>
      <c r="D54" s="37" t="s">
        <v>167</v>
      </c>
      <c r="E54" s="42" t="s">
        <v>169</v>
      </c>
      <c r="F54" s="34">
        <v>220556.64</v>
      </c>
      <c r="G54" s="71" t="s">
        <v>258</v>
      </c>
      <c r="H54" s="71" t="s">
        <v>259</v>
      </c>
      <c r="I54" s="37" t="s">
        <v>262</v>
      </c>
      <c r="J54" s="43">
        <v>45261</v>
      </c>
      <c r="K54" s="37" t="s">
        <v>175</v>
      </c>
      <c r="L54" s="50">
        <v>870236.34</v>
      </c>
      <c r="M54" s="43"/>
      <c r="N54" s="37" t="s">
        <v>51</v>
      </c>
      <c r="O54" s="45">
        <v>0</v>
      </c>
      <c r="P54" s="35">
        <v>0</v>
      </c>
      <c r="Q54" s="61" t="s">
        <v>33</v>
      </c>
      <c r="R54" s="45">
        <f t="shared" si="3"/>
        <v>0</v>
      </c>
      <c r="S54" s="68">
        <v>114835.28</v>
      </c>
      <c r="T54" s="45">
        <v>114835.28</v>
      </c>
      <c r="U54" s="33">
        <v>216669.57</v>
      </c>
      <c r="V54" s="40" t="s">
        <v>42</v>
      </c>
    </row>
  </sheetData>
  <sheetProtection selectLockedCells="1" selectUnlockedCells="1"/>
  <autoFilter ref="B1:B54"/>
  <mergeCells count="37">
    <mergeCell ref="C18:C20"/>
    <mergeCell ref="F49:F50"/>
    <mergeCell ref="C49:C50"/>
    <mergeCell ref="D49:D50"/>
    <mergeCell ref="E49:E50"/>
    <mergeCell ref="V10:V12"/>
    <mergeCell ref="B18:B20"/>
    <mergeCell ref="N11:O11"/>
    <mergeCell ref="B11:B12"/>
    <mergeCell ref="B14:B17"/>
    <mergeCell ref="F14:F17"/>
    <mergeCell ref="E18:E20"/>
    <mergeCell ref="C14:C17"/>
    <mergeCell ref="D14:D17"/>
    <mergeCell ref="G11:H11"/>
    <mergeCell ref="I8:O8"/>
    <mergeCell ref="Q8:U8"/>
    <mergeCell ref="I11:M11"/>
    <mergeCell ref="C11:F11"/>
    <mergeCell ref="E14:E17"/>
    <mergeCell ref="B49:B50"/>
    <mergeCell ref="A1:V1"/>
    <mergeCell ref="A2:V2"/>
    <mergeCell ref="A4:V4"/>
    <mergeCell ref="A10:O10"/>
    <mergeCell ref="Q10:T10"/>
    <mergeCell ref="F18:F20"/>
    <mergeCell ref="P7:U7"/>
    <mergeCell ref="A11:A12"/>
    <mergeCell ref="I7:O7"/>
    <mergeCell ref="U10:U12"/>
    <mergeCell ref="Q11:Q12"/>
    <mergeCell ref="R11:R12"/>
    <mergeCell ref="P10:P12"/>
    <mergeCell ref="D18:D20"/>
    <mergeCell ref="T11:T12"/>
    <mergeCell ref="S11:S12"/>
  </mergeCells>
  <printOptions horizontalCentered="1"/>
  <pageMargins left="0" right="0" top="0.31496062992125984" bottom="0.31496062992125984" header="0.11811023622047245" footer="0.11811023622047245"/>
  <pageSetup fitToHeight="6" fitToWidth="1" horizontalDpi="300" verticalDpi="300" orientation="landscape" paperSize="8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Ana Claudia</cp:lastModifiedBy>
  <cp:lastPrinted>2022-01-17T13:29:31Z</cp:lastPrinted>
  <dcterms:created xsi:type="dcterms:W3CDTF">2015-03-13T20:22:50Z</dcterms:created>
  <dcterms:modified xsi:type="dcterms:W3CDTF">2024-04-11T14:20:39Z</dcterms:modified>
  <cp:category/>
  <cp:version/>
  <cp:contentType/>
  <cp:contentStatus/>
</cp:coreProperties>
</file>